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floridalegislature-my.sharepoint.com/personal/ocain_steve_leg_state_fl_us/Documents/Documents/EDR/Revenue Data/special tabulations/"/>
    </mc:Choice>
  </mc:AlternateContent>
  <xr:revisionPtr revIDLastSave="181" documentId="8_{FFF7DFE7-F970-48EA-879F-4F2A02EED423}" xr6:coauthVersionLast="47" xr6:coauthVersionMax="47" xr10:uidLastSave="{1FD26E1C-44D1-4A73-9EBC-4841B091AEC1}"/>
  <bookViews>
    <workbookView xWindow="-120" yWindow="-120" windowWidth="29040" windowHeight="15720" tabRatio="604" xr2:uid="{00000000-000D-0000-FFFF-FFFF00000000}"/>
  </bookViews>
  <sheets>
    <sheet name="Summary" sheetId="7" r:id="rId1"/>
    <sheet name="Data Worksheet" sheetId="4" r:id="rId2"/>
  </sheets>
  <definedNames>
    <definedName name="_xlnm.Print_Area" localSheetId="1">'Data Worksheet'!$A$1:$AI$83</definedName>
    <definedName name="_xlnm.Print_Area" localSheetId="0">Summary!$A$1:$L$81</definedName>
    <definedName name="_xlnm.Print_Titles" localSheetId="1">'Data Worksheet'!$1:$8</definedName>
    <definedName name="_xlnm.Print_Titles" localSheetId="0">Summary!$1:$7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4" l="1"/>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10" i="4"/>
  <c r="W9"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10" i="4"/>
  <c r="U9" i="4"/>
  <c r="E76" i="4" l="1"/>
  <c r="Q11" i="4" l="1"/>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R46" i="4" s="1"/>
  <c r="Q47" i="4"/>
  <c r="R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P11" i="4"/>
  <c r="R11" i="4" s="1"/>
  <c r="P12" i="4"/>
  <c r="P13" i="4"/>
  <c r="R13" i="4" s="1"/>
  <c r="P14" i="4"/>
  <c r="P15" i="4"/>
  <c r="R15" i="4" s="1"/>
  <c r="P16" i="4"/>
  <c r="R16" i="4" s="1"/>
  <c r="P17" i="4"/>
  <c r="R17" i="4" s="1"/>
  <c r="P18" i="4"/>
  <c r="P19" i="4"/>
  <c r="P20" i="4"/>
  <c r="P21" i="4"/>
  <c r="P22" i="4"/>
  <c r="P23" i="4"/>
  <c r="P24" i="4"/>
  <c r="P25" i="4"/>
  <c r="P26" i="4"/>
  <c r="P27" i="4"/>
  <c r="P28" i="4"/>
  <c r="P29" i="4"/>
  <c r="P30" i="4"/>
  <c r="P31" i="4"/>
  <c r="R31" i="4" s="1"/>
  <c r="P32" i="4"/>
  <c r="P33" i="4"/>
  <c r="R33" i="4" s="1"/>
  <c r="P34" i="4"/>
  <c r="R34" i="4" s="1"/>
  <c r="P35" i="4"/>
  <c r="R35" i="4" s="1"/>
  <c r="P36" i="4"/>
  <c r="R36" i="4" s="1"/>
  <c r="P37" i="4"/>
  <c r="R37" i="4" s="1"/>
  <c r="P38" i="4"/>
  <c r="P39" i="4"/>
  <c r="P40" i="4"/>
  <c r="R40" i="4" s="1"/>
  <c r="P41" i="4"/>
  <c r="P42" i="4"/>
  <c r="R42" i="4" s="1"/>
  <c r="P43" i="4"/>
  <c r="R43" i="4" s="1"/>
  <c r="P44" i="4"/>
  <c r="P45" i="4"/>
  <c r="P46" i="4"/>
  <c r="P47" i="4"/>
  <c r="P48" i="4"/>
  <c r="P49" i="4"/>
  <c r="P50" i="4"/>
  <c r="P51" i="4"/>
  <c r="P52" i="4"/>
  <c r="P53" i="4"/>
  <c r="P54" i="4"/>
  <c r="P55" i="4"/>
  <c r="R55" i="4" s="1"/>
  <c r="P56" i="4"/>
  <c r="P57" i="4"/>
  <c r="R57" i="4" s="1"/>
  <c r="P58" i="4"/>
  <c r="P59" i="4"/>
  <c r="R59" i="4" s="1"/>
  <c r="P60" i="4"/>
  <c r="R60" i="4" s="1"/>
  <c r="P61" i="4"/>
  <c r="R61" i="4" s="1"/>
  <c r="P62" i="4"/>
  <c r="P63" i="4"/>
  <c r="P64" i="4"/>
  <c r="P65" i="4"/>
  <c r="P66" i="4"/>
  <c r="P67" i="4"/>
  <c r="P68" i="4"/>
  <c r="P69" i="4"/>
  <c r="P70" i="4"/>
  <c r="R70" i="4" s="1"/>
  <c r="P71" i="4"/>
  <c r="R71" i="4" s="1"/>
  <c r="P72" i="4"/>
  <c r="R72" i="4" s="1"/>
  <c r="P73" i="4"/>
  <c r="R73" i="4" s="1"/>
  <c r="P74" i="4"/>
  <c r="P75" i="4"/>
  <c r="R75" i="4" s="1"/>
  <c r="R58" i="4" l="1"/>
  <c r="R41" i="4"/>
  <c r="R39" i="4"/>
  <c r="R18" i="4"/>
  <c r="R49" i="4"/>
  <c r="R69" i="4"/>
  <c r="R67" i="4"/>
  <c r="R48" i="4"/>
  <c r="R27" i="4"/>
  <c r="R45" i="4"/>
  <c r="R30" i="4"/>
  <c r="R29" i="4"/>
  <c r="R28" i="4"/>
  <c r="R66" i="4"/>
  <c r="R50" i="4"/>
  <c r="R51" i="4"/>
  <c r="R38" i="4"/>
  <c r="R52" i="4"/>
  <c r="R25" i="4"/>
  <c r="R64" i="4"/>
  <c r="R24" i="4"/>
  <c r="R14" i="4"/>
  <c r="R54" i="4"/>
  <c r="R53" i="4"/>
  <c r="R23" i="4"/>
  <c r="R65" i="4"/>
  <c r="R22" i="4"/>
  <c r="R21" i="4"/>
  <c r="R12" i="4"/>
  <c r="R63" i="4"/>
  <c r="R19" i="4"/>
  <c r="R68" i="4"/>
  <c r="R26" i="4"/>
  <c r="R56" i="4"/>
  <c r="R44" i="4"/>
  <c r="R32" i="4"/>
  <c r="R20" i="4"/>
  <c r="R74" i="4"/>
  <c r="R62" i="4"/>
  <c r="X75" i="4"/>
  <c r="AG75" i="4" s="1"/>
  <c r="X27" i="4"/>
  <c r="X28" i="4"/>
  <c r="X29" i="4"/>
  <c r="X30" i="4"/>
  <c r="X47" i="4"/>
  <c r="AG47" i="4" s="1"/>
  <c r="X48" i="4"/>
  <c r="X49" i="4"/>
  <c r="X50" i="4"/>
  <c r="X67" i="4"/>
  <c r="X68" i="4"/>
  <c r="X69" i="4"/>
  <c r="AD69" i="4" s="1"/>
  <c r="X70" i="4"/>
  <c r="AG70" i="4" s="1"/>
  <c r="AG27" i="4" l="1"/>
  <c r="AG30" i="4"/>
  <c r="AD29" i="4"/>
  <c r="AD28" i="4"/>
  <c r="AD49" i="4"/>
  <c r="AD48" i="4"/>
  <c r="AG67" i="4"/>
  <c r="AD50" i="4"/>
  <c r="AD30" i="4"/>
  <c r="AD68" i="4"/>
  <c r="X58" i="4"/>
  <c r="AG58" i="4" s="1"/>
  <c r="X38" i="4"/>
  <c r="AD38" i="4" s="1"/>
  <c r="X18" i="4"/>
  <c r="AD18" i="4" s="1"/>
  <c r="X57" i="4"/>
  <c r="AD57" i="4" s="1"/>
  <c r="X37" i="4"/>
  <c r="AG37" i="4" s="1"/>
  <c r="X17" i="4"/>
  <c r="AG17" i="4" s="1"/>
  <c r="X56" i="4"/>
  <c r="AD56" i="4" s="1"/>
  <c r="X16" i="4"/>
  <c r="AD16" i="4" s="1"/>
  <c r="X35" i="4"/>
  <c r="AG35" i="4" s="1"/>
  <c r="X15" i="4"/>
  <c r="AG15" i="4" s="1"/>
  <c r="X54" i="4"/>
  <c r="AG54" i="4" s="1"/>
  <c r="X34" i="4"/>
  <c r="AD34" i="4" s="1"/>
  <c r="AD47" i="4"/>
  <c r="X53" i="4"/>
  <c r="AG53" i="4" s="1"/>
  <c r="X33" i="4"/>
  <c r="AG33" i="4" s="1"/>
  <c r="X72" i="4"/>
  <c r="AG72" i="4" s="1"/>
  <c r="X52" i="4"/>
  <c r="AD52" i="4" s="1"/>
  <c r="X32" i="4"/>
  <c r="AD32" i="4" s="1"/>
  <c r="X12" i="4"/>
  <c r="AG12" i="4" s="1"/>
  <c r="AG48" i="4"/>
  <c r="X36" i="4"/>
  <c r="AD36" i="4" s="1"/>
  <c r="AG49" i="4"/>
  <c r="X55" i="4"/>
  <c r="AD55" i="4" s="1"/>
  <c r="X74" i="4"/>
  <c r="AG74" i="4" s="1"/>
  <c r="X14" i="4"/>
  <c r="AG14" i="4" s="1"/>
  <c r="X73" i="4"/>
  <c r="AG73" i="4" s="1"/>
  <c r="X13" i="4"/>
  <c r="AD13" i="4" s="1"/>
  <c r="X71" i="4"/>
  <c r="AD71" i="4" s="1"/>
  <c r="X51" i="4"/>
  <c r="AD51" i="4" s="1"/>
  <c r="X31" i="4"/>
  <c r="AD31" i="4" s="1"/>
  <c r="X11" i="4"/>
  <c r="AD11" i="4" s="1"/>
  <c r="AD27" i="4"/>
  <c r="AG28" i="4"/>
  <c r="AD75" i="4"/>
  <c r="AG68" i="4"/>
  <c r="AG69" i="4"/>
  <c r="AD70" i="4"/>
  <c r="X26" i="4"/>
  <c r="X65" i="4"/>
  <c r="X64" i="4"/>
  <c r="X63" i="4"/>
  <c r="X42" i="4"/>
  <c r="AD67" i="4"/>
  <c r="AG50" i="4"/>
  <c r="AG38" i="4"/>
  <c r="AD58" i="4"/>
  <c r="X46" i="4"/>
  <c r="X45" i="4"/>
  <c r="X24" i="4"/>
  <c r="X23" i="4"/>
  <c r="X62" i="4"/>
  <c r="AD62" i="4" s="1"/>
  <c r="X41" i="4"/>
  <c r="X21" i="4"/>
  <c r="X66" i="4"/>
  <c r="X43" i="4"/>
  <c r="X40" i="4"/>
  <c r="X20" i="4"/>
  <c r="AG20" i="4"/>
  <c r="AD20" i="4"/>
  <c r="AG29" i="4"/>
  <c r="X25" i="4"/>
  <c r="X44" i="4"/>
  <c r="AD44" i="4" s="1"/>
  <c r="X22" i="4"/>
  <c r="X61" i="4"/>
  <c r="X60" i="4"/>
  <c r="X59" i="4"/>
  <c r="X39" i="4"/>
  <c r="X19" i="4"/>
  <c r="AG13" i="4" l="1"/>
  <c r="AD14" i="4"/>
  <c r="AG71" i="4"/>
  <c r="AG18" i="4"/>
  <c r="AG36" i="4"/>
  <c r="AD12" i="4"/>
  <c r="AG16" i="4"/>
  <c r="AD74" i="4"/>
  <c r="AG31" i="4"/>
  <c r="AG55" i="4"/>
  <c r="AD54" i="4"/>
  <c r="AG57" i="4"/>
  <c r="AD15" i="4"/>
  <c r="AD37" i="4"/>
  <c r="AD73" i="4"/>
  <c r="AD72" i="4"/>
  <c r="AG34" i="4"/>
  <c r="AD53" i="4"/>
  <c r="AG52" i="4"/>
  <c r="AD35" i="4"/>
  <c r="AD33" i="4"/>
  <c r="AG56" i="4"/>
  <c r="AG11" i="4"/>
  <c r="AG32" i="4"/>
  <c r="AG51" i="4"/>
  <c r="AG62" i="4"/>
  <c r="AG44" i="4"/>
  <c r="AD17" i="4"/>
  <c r="AG39" i="4"/>
  <c r="AD39" i="4"/>
  <c r="AD63" i="4"/>
  <c r="AG63" i="4"/>
  <c r="AG22" i="4"/>
  <c r="AD22" i="4"/>
  <c r="AD65" i="4"/>
  <c r="AG65" i="4"/>
  <c r="AG26" i="4"/>
  <c r="AD26" i="4"/>
  <c r="AG23" i="4"/>
  <c r="AD23" i="4"/>
  <c r="AG24" i="4"/>
  <c r="AD24" i="4"/>
  <c r="AD43" i="4"/>
  <c r="AG43" i="4"/>
  <c r="AG19" i="4"/>
  <c r="AD19" i="4"/>
  <c r="AD66" i="4"/>
  <c r="AG66" i="4"/>
  <c r="AG42" i="4"/>
  <c r="AD42" i="4"/>
  <c r="AG59" i="4"/>
  <c r="AD59" i="4"/>
  <c r="AG60" i="4"/>
  <c r="AD60" i="4"/>
  <c r="AG61" i="4"/>
  <c r="AD61" i="4"/>
  <c r="AG64" i="4"/>
  <c r="AD64" i="4"/>
  <c r="AG21" i="4"/>
  <c r="AD21" i="4"/>
  <c r="AD41" i="4"/>
  <c r="AG41" i="4"/>
  <c r="AG25" i="4"/>
  <c r="AD25" i="4"/>
  <c r="AG45" i="4"/>
  <c r="AD45" i="4"/>
  <c r="AG46" i="4"/>
  <c r="AD46" i="4"/>
  <c r="AD40" i="4"/>
  <c r="AG40"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P10" i="4"/>
  <c r="P9" i="4"/>
  <c r="J76" i="4"/>
  <c r="F21" i="4"/>
  <c r="I76" i="4"/>
  <c r="Q9" i="4"/>
  <c r="Q10" i="4"/>
  <c r="B76" i="4"/>
  <c r="C76" i="4"/>
  <c r="D76" i="4"/>
  <c r="B75" i="7" s="1"/>
  <c r="K76" i="4"/>
  <c r="M76" i="4"/>
  <c r="N76" i="4"/>
  <c r="O76" i="4"/>
  <c r="T76" i="4"/>
  <c r="V76" i="4"/>
  <c r="Z76" i="4"/>
  <c r="AA22" i="4" s="1"/>
  <c r="AB76" i="4"/>
  <c r="AC66" i="4" s="1"/>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D75" i="7"/>
  <c r="AA23" i="4"/>
  <c r="AA43" i="4"/>
  <c r="X10" i="4"/>
  <c r="X9" i="4"/>
  <c r="P76" i="4" l="1"/>
  <c r="F13" i="4"/>
  <c r="G13" i="4" s="1"/>
  <c r="F55" i="4"/>
  <c r="D54" i="7" s="1"/>
  <c r="F43" i="4"/>
  <c r="D42" i="7" s="1"/>
  <c r="F18" i="4"/>
  <c r="D17" i="7" s="1"/>
  <c r="L76" i="4"/>
  <c r="F72" i="4"/>
  <c r="G72" i="4" s="1"/>
  <c r="E71" i="7" s="1"/>
  <c r="Q76" i="4"/>
  <c r="AA34" i="4"/>
  <c r="AA55" i="4"/>
  <c r="G43" i="7"/>
  <c r="AF31" i="4"/>
  <c r="I30" i="7" s="1"/>
  <c r="J24" i="7"/>
  <c r="G32" i="7"/>
  <c r="J20" i="7"/>
  <c r="J12" i="7"/>
  <c r="F36" i="4"/>
  <c r="G36" i="4" s="1"/>
  <c r="E35" i="7" s="1"/>
  <c r="F32" i="4"/>
  <c r="D31" i="7" s="1"/>
  <c r="F15" i="4"/>
  <c r="D14" i="7" s="1"/>
  <c r="F48" i="4"/>
  <c r="D47" i="7" s="1"/>
  <c r="F69" i="4"/>
  <c r="G69" i="4" s="1"/>
  <c r="E68" i="7" s="1"/>
  <c r="F30" i="4"/>
  <c r="G30" i="4" s="1"/>
  <c r="E29" i="7" s="1"/>
  <c r="F14" i="4"/>
  <c r="G14" i="4" s="1"/>
  <c r="E13" i="7" s="1"/>
  <c r="F22" i="4"/>
  <c r="G22" i="4" s="1"/>
  <c r="F52" i="4"/>
  <c r="D51" i="7" s="1"/>
  <c r="F63" i="4"/>
  <c r="D62" i="7" s="1"/>
  <c r="F73" i="4"/>
  <c r="G73" i="4" s="1"/>
  <c r="E72" i="7" s="1"/>
  <c r="F41" i="4"/>
  <c r="D40" i="7" s="1"/>
  <c r="F35" i="4"/>
  <c r="D34" i="7" s="1"/>
  <c r="F28" i="4"/>
  <c r="D27" i="7" s="1"/>
  <c r="F71" i="4"/>
  <c r="G71" i="4" s="1"/>
  <c r="E70" i="7" s="1"/>
  <c r="F23" i="4"/>
  <c r="D22" i="7" s="1"/>
  <c r="F42" i="4"/>
  <c r="D41" i="7" s="1"/>
  <c r="F56" i="4"/>
  <c r="G56" i="4" s="1"/>
  <c r="E55" i="7" s="1"/>
  <c r="F39" i="4"/>
  <c r="G39" i="4" s="1"/>
  <c r="E38" i="7" s="1"/>
  <c r="F26" i="4"/>
  <c r="D25" i="7" s="1"/>
  <c r="F70" i="4"/>
  <c r="G70" i="4" s="1"/>
  <c r="F11" i="4"/>
  <c r="D10" i="7" s="1"/>
  <c r="F9" i="4"/>
  <c r="F25" i="4"/>
  <c r="D24" i="7" s="1"/>
  <c r="F49" i="4"/>
  <c r="G49" i="4" s="1"/>
  <c r="F53" i="4"/>
  <c r="D52" i="7" s="1"/>
  <c r="F47" i="4"/>
  <c r="G47" i="4" s="1"/>
  <c r="E46" i="7" s="1"/>
  <c r="F60" i="4"/>
  <c r="D59" i="7" s="1"/>
  <c r="F75" i="4"/>
  <c r="G75" i="4" s="1"/>
  <c r="F61" i="4"/>
  <c r="D60" i="7" s="1"/>
  <c r="D13" i="7"/>
  <c r="F16" i="4"/>
  <c r="D15" i="7" s="1"/>
  <c r="F62" i="4"/>
  <c r="G62" i="4" s="1"/>
  <c r="E61" i="7" s="1"/>
  <c r="F34" i="4"/>
  <c r="D33" i="7" s="1"/>
  <c r="F66" i="4"/>
  <c r="G66" i="4" s="1"/>
  <c r="E65" i="7" s="1"/>
  <c r="F65" i="4"/>
  <c r="F10" i="4"/>
  <c r="D9" i="7" s="1"/>
  <c r="F12" i="4"/>
  <c r="G12" i="4" s="1"/>
  <c r="E11" i="7" s="1"/>
  <c r="F19" i="4"/>
  <c r="G19" i="4" s="1"/>
  <c r="E18" i="7" s="1"/>
  <c r="C75" i="7"/>
  <c r="F68" i="4"/>
  <c r="G68" i="4" s="1"/>
  <c r="AI68" i="4" s="1"/>
  <c r="L67" i="7" s="1"/>
  <c r="F17" i="4"/>
  <c r="D16" i="7" s="1"/>
  <c r="F57" i="4"/>
  <c r="G57" i="4" s="1"/>
  <c r="E56" i="7" s="1"/>
  <c r="F67" i="4"/>
  <c r="G76" i="4"/>
  <c r="E75" i="7" s="1"/>
  <c r="AC55" i="4"/>
  <c r="AC57" i="4"/>
  <c r="AC22" i="4"/>
  <c r="AC15" i="4"/>
  <c r="AC42" i="4"/>
  <c r="AC16" i="4"/>
  <c r="AC13" i="4"/>
  <c r="AC62" i="4"/>
  <c r="AC50" i="4"/>
  <c r="AC46" i="4"/>
  <c r="AC29" i="4"/>
  <c r="AC40" i="4"/>
  <c r="AC52" i="4"/>
  <c r="AC56" i="4"/>
  <c r="AC41" i="4"/>
  <c r="AC26" i="4"/>
  <c r="AC68" i="4"/>
  <c r="AC74" i="4"/>
  <c r="AC34" i="4"/>
  <c r="AC33" i="4"/>
  <c r="AC70" i="4"/>
  <c r="AC37" i="4"/>
  <c r="AC51" i="4"/>
  <c r="AC63" i="4"/>
  <c r="AC60" i="4"/>
  <c r="AC28" i="4"/>
  <c r="AC14" i="4"/>
  <c r="AC75" i="4"/>
  <c r="AC44" i="4"/>
  <c r="AC21" i="4"/>
  <c r="AC61" i="4"/>
  <c r="AC9" i="4"/>
  <c r="AC25" i="4"/>
  <c r="AC20" i="4"/>
  <c r="AC23" i="4"/>
  <c r="AC64" i="4"/>
  <c r="AC59" i="4"/>
  <c r="AC67" i="4"/>
  <c r="AC53" i="4"/>
  <c r="AC18" i="4"/>
  <c r="AC27" i="4"/>
  <c r="AC76" i="4"/>
  <c r="AC32" i="4"/>
  <c r="AC71" i="4"/>
  <c r="AC19" i="4"/>
  <c r="AC48" i="4"/>
  <c r="AC45" i="4"/>
  <c r="AC12" i="4"/>
  <c r="AC11" i="4"/>
  <c r="AC47" i="4"/>
  <c r="AC17" i="4"/>
  <c r="AC54" i="4"/>
  <c r="AC24" i="4"/>
  <c r="AC58" i="4"/>
  <c r="AC39" i="4"/>
  <c r="AC49" i="4"/>
  <c r="AC72" i="4"/>
  <c r="AC69" i="4"/>
  <c r="AC38" i="4"/>
  <c r="AC73" i="4"/>
  <c r="AC10" i="4"/>
  <c r="AC43" i="4"/>
  <c r="AC30" i="4"/>
  <c r="AC31" i="4"/>
  <c r="AC65" i="4"/>
  <c r="AC36" i="4"/>
  <c r="AC35" i="4"/>
  <c r="J71" i="7"/>
  <c r="AF58" i="4"/>
  <c r="I57" i="7" s="1"/>
  <c r="J45" i="7"/>
  <c r="G33" i="7"/>
  <c r="J29" i="7"/>
  <c r="AF27" i="4"/>
  <c r="I26" i="7" s="1"/>
  <c r="J40" i="7"/>
  <c r="G20" i="7"/>
  <c r="AF25" i="4"/>
  <c r="I24" i="7" s="1"/>
  <c r="J14" i="7"/>
  <c r="J30" i="7"/>
  <c r="AF13" i="4"/>
  <c r="I12" i="7" s="1"/>
  <c r="J70" i="7"/>
  <c r="J66" i="7"/>
  <c r="J43" i="7"/>
  <c r="AF19" i="4"/>
  <c r="I18" i="7" s="1"/>
  <c r="G27" i="7"/>
  <c r="J27" i="7"/>
  <c r="G13" i="7"/>
  <c r="J13" i="7"/>
  <c r="J36" i="7"/>
  <c r="J61" i="7"/>
  <c r="G29" i="7"/>
  <c r="J52" i="7"/>
  <c r="R10" i="4"/>
  <c r="AG10" i="4" s="1"/>
  <c r="J9" i="7" s="1"/>
  <c r="R9" i="4"/>
  <c r="G60" i="4"/>
  <c r="E59" i="7" s="1"/>
  <c r="F45" i="4"/>
  <c r="F31" i="4"/>
  <c r="G31" i="4" s="1"/>
  <c r="E30" i="7" s="1"/>
  <c r="F64" i="4"/>
  <c r="F44" i="4"/>
  <c r="F74" i="4"/>
  <c r="F38" i="4"/>
  <c r="F20" i="4"/>
  <c r="F54" i="4"/>
  <c r="F33" i="4"/>
  <c r="F58" i="4"/>
  <c r="F40" i="4"/>
  <c r="F59" i="4"/>
  <c r="F46" i="4"/>
  <c r="G46" i="4" s="1"/>
  <c r="E45" i="7" s="1"/>
  <c r="F37" i="4"/>
  <c r="F24" i="4"/>
  <c r="F50" i="4"/>
  <c r="F29" i="4"/>
  <c r="F51" i="4"/>
  <c r="D50" i="7" s="1"/>
  <c r="F27" i="4"/>
  <c r="G55" i="4"/>
  <c r="E54" i="7" s="1"/>
  <c r="D21" i="7"/>
  <c r="E12" i="7"/>
  <c r="G21" i="4"/>
  <c r="D20" i="7"/>
  <c r="AA28" i="4"/>
  <c r="AA51" i="4"/>
  <c r="AA18" i="4"/>
  <c r="AA58" i="4"/>
  <c r="AA31" i="4"/>
  <c r="AA35" i="4"/>
  <c r="AA30" i="4"/>
  <c r="AA48" i="4"/>
  <c r="AA9" i="4"/>
  <c r="AA52" i="4"/>
  <c r="AA75" i="4"/>
  <c r="AA32" i="4"/>
  <c r="AA46" i="4"/>
  <c r="AA13" i="4"/>
  <c r="AA49" i="4"/>
  <c r="AA72" i="4"/>
  <c r="AA74" i="4"/>
  <c r="AA44" i="4"/>
  <c r="AA17" i="4"/>
  <c r="AA45" i="4"/>
  <c r="AA68" i="4"/>
  <c r="AA71" i="4"/>
  <c r="AA40" i="4"/>
  <c r="AA21" i="4"/>
  <c r="AA41" i="4"/>
  <c r="AA64" i="4"/>
  <c r="AA67" i="4"/>
  <c r="AA38" i="4"/>
  <c r="AA25" i="4"/>
  <c r="AA37" i="4"/>
  <c r="AA60" i="4"/>
  <c r="AA12" i="4"/>
  <c r="AA65" i="4"/>
  <c r="AA36" i="4"/>
  <c r="AA29" i="4"/>
  <c r="AA76" i="4"/>
  <c r="AA56" i="4"/>
  <c r="AA14" i="4"/>
  <c r="AA63" i="4"/>
  <c r="AA42" i="4"/>
  <c r="AA33" i="4"/>
  <c r="AA11" i="4"/>
  <c r="AA54" i="4"/>
  <c r="AA16" i="4"/>
  <c r="AA59" i="4"/>
  <c r="AA61" i="4"/>
  <c r="AA73" i="4"/>
  <c r="AA15" i="4"/>
  <c r="AA50" i="4"/>
  <c r="AA20" i="4"/>
  <c r="AA57" i="4"/>
  <c r="AA69" i="4"/>
  <c r="AA70" i="4"/>
  <c r="AA19" i="4"/>
  <c r="AA47" i="4"/>
  <c r="AA10" i="4"/>
  <c r="AA24" i="4"/>
  <c r="AA53" i="4"/>
  <c r="AA26" i="4"/>
  <c r="AA62" i="4"/>
  <c r="AA27" i="4"/>
  <c r="AA39" i="4"/>
  <c r="U76" i="4"/>
  <c r="AA66" i="4"/>
  <c r="D12" i="7"/>
  <c r="W76" i="4"/>
  <c r="X76" i="4" l="1"/>
  <c r="G53" i="4"/>
  <c r="D74" i="7"/>
  <c r="D46" i="7"/>
  <c r="G9" i="4"/>
  <c r="E8" i="7" s="1"/>
  <c r="AD10" i="4"/>
  <c r="AF10" i="4" s="1"/>
  <c r="I9" i="7" s="1"/>
  <c r="H70" i="4"/>
  <c r="F69" i="7" s="1"/>
  <c r="H14" i="4"/>
  <c r="F13" i="7" s="1"/>
  <c r="H72" i="4"/>
  <c r="F71" i="7" s="1"/>
  <c r="AI47" i="4"/>
  <c r="L46" i="7" s="1"/>
  <c r="G43" i="4"/>
  <c r="H43" i="4" s="1"/>
  <c r="F42" i="7" s="1"/>
  <c r="D70" i="7"/>
  <c r="D11" i="7"/>
  <c r="E67" i="7"/>
  <c r="D71" i="7"/>
  <c r="G28" i="4"/>
  <c r="AI28" i="4" s="1"/>
  <c r="L27" i="7" s="1"/>
  <c r="H76" i="4"/>
  <c r="F75" i="7" s="1"/>
  <c r="G18" i="4"/>
  <c r="H18" i="4" s="1"/>
  <c r="F17" i="7" s="1"/>
  <c r="D67" i="7"/>
  <c r="D18" i="7"/>
  <c r="D68" i="7"/>
  <c r="D35" i="7"/>
  <c r="H19" i="4"/>
  <c r="F18" i="7" s="1"/>
  <c r="AG9" i="4"/>
  <c r="AG76" i="4" s="1"/>
  <c r="R76" i="4"/>
  <c r="S10" i="4" s="1"/>
  <c r="G48" i="4"/>
  <c r="E47" i="7" s="1"/>
  <c r="G15" i="4"/>
  <c r="E14" i="7" s="1"/>
  <c r="G41" i="4"/>
  <c r="AI41" i="4" s="1"/>
  <c r="L40" i="7" s="1"/>
  <c r="G30" i="7"/>
  <c r="G44" i="7"/>
  <c r="G58" i="7"/>
  <c r="AF44" i="4"/>
  <c r="I43" i="7" s="1"/>
  <c r="G63" i="7"/>
  <c r="J33" i="7"/>
  <c r="J39" i="7"/>
  <c r="G12" i="7"/>
  <c r="AI69" i="4"/>
  <c r="L68" i="7" s="1"/>
  <c r="J35" i="7"/>
  <c r="J57" i="7"/>
  <c r="G60" i="7"/>
  <c r="G26" i="7"/>
  <c r="G11" i="7"/>
  <c r="G71" i="7"/>
  <c r="J23" i="7"/>
  <c r="AI13" i="4"/>
  <c r="L12" i="7" s="1"/>
  <c r="AF74" i="4"/>
  <c r="I73" i="7" s="1"/>
  <c r="AI73" i="4"/>
  <c r="L72" i="7" s="1"/>
  <c r="AF24" i="4"/>
  <c r="I23" i="7" s="1"/>
  <c r="G46" i="7"/>
  <c r="J58" i="7"/>
  <c r="J69" i="7"/>
  <c r="AI75" i="4"/>
  <c r="L74" i="7" s="1"/>
  <c r="G54" i="7"/>
  <c r="J65" i="7"/>
  <c r="J64" i="7"/>
  <c r="G72" i="7"/>
  <c r="J63" i="7"/>
  <c r="J32" i="7"/>
  <c r="J25" i="7"/>
  <c r="AF45" i="4"/>
  <c r="I44" i="7" s="1"/>
  <c r="AF34" i="4"/>
  <c r="I33" i="7" s="1"/>
  <c r="AI21" i="4"/>
  <c r="L20" i="7" s="1"/>
  <c r="G24" i="7"/>
  <c r="AF21" i="4"/>
  <c r="I20" i="7" s="1"/>
  <c r="G18" i="7"/>
  <c r="AD9" i="4"/>
  <c r="J11" i="7"/>
  <c r="G63" i="4"/>
  <c r="H63" i="4" s="1"/>
  <c r="F62" i="7" s="1"/>
  <c r="G52" i="4"/>
  <c r="E51" i="7" s="1"/>
  <c r="G32" i="4"/>
  <c r="AI32" i="4" s="1"/>
  <c r="L31" i="7" s="1"/>
  <c r="G17" i="4"/>
  <c r="E16" i="7" s="1"/>
  <c r="D29" i="7"/>
  <c r="D65" i="7"/>
  <c r="H30" i="4"/>
  <c r="F29" i="7" s="1"/>
  <c r="AI36" i="4"/>
  <c r="L35" i="7" s="1"/>
  <c r="AI30" i="4"/>
  <c r="L29" i="7" s="1"/>
  <c r="G42" i="4"/>
  <c r="E41" i="7" s="1"/>
  <c r="D72" i="7"/>
  <c r="H49" i="4"/>
  <c r="F48" i="7" s="1"/>
  <c r="G25" i="4"/>
  <c r="E24" i="7" s="1"/>
  <c r="G11" i="4"/>
  <c r="H11" i="4" s="1"/>
  <c r="F10" i="7" s="1"/>
  <c r="D8" i="7"/>
  <c r="H73" i="4"/>
  <c r="F72" i="7" s="1"/>
  <c r="G10" i="4"/>
  <c r="H10" i="4" s="1"/>
  <c r="F9" i="7" s="1"/>
  <c r="G34" i="4"/>
  <c r="H34" i="4" s="1"/>
  <c r="F33" i="7" s="1"/>
  <c r="D48" i="7"/>
  <c r="G35" i="4"/>
  <c r="E34" i="7" s="1"/>
  <c r="D69" i="7"/>
  <c r="G26" i="4"/>
  <c r="H26" i="4" s="1"/>
  <c r="F25" i="7" s="1"/>
  <c r="E69" i="7"/>
  <c r="H39" i="4"/>
  <c r="F38" i="7" s="1"/>
  <c r="E48" i="7"/>
  <c r="G23" i="4"/>
  <c r="H23" i="4" s="1"/>
  <c r="F22" i="7" s="1"/>
  <c r="G61" i="4"/>
  <c r="E60" i="7" s="1"/>
  <c r="AI49" i="4"/>
  <c r="L48" i="7" s="1"/>
  <c r="G67" i="4"/>
  <c r="E66" i="7" s="1"/>
  <c r="D66" i="7"/>
  <c r="D56" i="7"/>
  <c r="D61" i="7"/>
  <c r="G16" i="4"/>
  <c r="E15" i="7" s="1"/>
  <c r="D64" i="7"/>
  <c r="G65" i="4"/>
  <c r="D55" i="7"/>
  <c r="D38" i="7"/>
  <c r="H47" i="4"/>
  <c r="F46" i="7" s="1"/>
  <c r="H62" i="4"/>
  <c r="F61" i="7" s="1"/>
  <c r="H68" i="4"/>
  <c r="F67" i="7" s="1"/>
  <c r="H57" i="4"/>
  <c r="F56" i="7" s="1"/>
  <c r="H71" i="4"/>
  <c r="F70" i="7" s="1"/>
  <c r="H56" i="4"/>
  <c r="F55" i="7" s="1"/>
  <c r="H46" i="4"/>
  <c r="F45" i="7" s="1"/>
  <c r="H66" i="4"/>
  <c r="F65" i="7" s="1"/>
  <c r="H69" i="4"/>
  <c r="F68" i="7" s="1"/>
  <c r="H55" i="4"/>
  <c r="F54" i="7" s="1"/>
  <c r="H13" i="4"/>
  <c r="F12" i="7" s="1"/>
  <c r="H36" i="4"/>
  <c r="F35" i="7" s="1"/>
  <c r="H12" i="4"/>
  <c r="F11" i="7" s="1"/>
  <c r="J67" i="7"/>
  <c r="AI71" i="4"/>
  <c r="L70" i="7" s="1"/>
  <c r="G69" i="7"/>
  <c r="J46" i="7"/>
  <c r="G57" i="7"/>
  <c r="AF33" i="4"/>
  <c r="I32" i="7" s="1"/>
  <c r="J17" i="7"/>
  <c r="G25" i="7"/>
  <c r="J49" i="7"/>
  <c r="AI60" i="4"/>
  <c r="L59" i="7" s="1"/>
  <c r="J48" i="7"/>
  <c r="AI46" i="4"/>
  <c r="L45" i="7" s="1"/>
  <c r="AF46" i="4"/>
  <c r="I45" i="7" s="1"/>
  <c r="AF14" i="4"/>
  <c r="I13" i="7" s="1"/>
  <c r="AF41" i="4"/>
  <c r="I40" i="7" s="1"/>
  <c r="G40" i="7"/>
  <c r="J28" i="7"/>
  <c r="AI72" i="4"/>
  <c r="L71" i="7" s="1"/>
  <c r="AI14" i="4"/>
  <c r="L13" i="7" s="1"/>
  <c r="G37" i="7"/>
  <c r="AF62" i="4"/>
  <c r="I61" i="7" s="1"/>
  <c r="G61" i="7"/>
  <c r="AF67" i="4"/>
  <c r="I66" i="7" s="1"/>
  <c r="G66" i="7"/>
  <c r="AF37" i="4"/>
  <c r="I36" i="7" s="1"/>
  <c r="G36" i="7"/>
  <c r="AI62" i="4"/>
  <c r="L61" i="7" s="1"/>
  <c r="AF30" i="4"/>
  <c r="I29" i="7" s="1"/>
  <c r="AF53" i="4"/>
  <c r="I52" i="7" s="1"/>
  <c r="J42" i="7"/>
  <c r="AF28" i="4"/>
  <c r="I27" i="7" s="1"/>
  <c r="AF36" i="4"/>
  <c r="I35" i="7" s="1"/>
  <c r="G70" i="7"/>
  <c r="AF71" i="4"/>
  <c r="I70" i="7" s="1"/>
  <c r="D45" i="7"/>
  <c r="H60" i="4"/>
  <c r="F59" i="7" s="1"/>
  <c r="AI31" i="4"/>
  <c r="L30" i="7" s="1"/>
  <c r="D36" i="7"/>
  <c r="G37" i="4"/>
  <c r="D44" i="7"/>
  <c r="G45" i="4"/>
  <c r="AI45" i="4" s="1"/>
  <c r="L44" i="7" s="1"/>
  <c r="H31" i="4"/>
  <c r="F30" i="7" s="1"/>
  <c r="D26" i="7"/>
  <c r="G27" i="4"/>
  <c r="AI27" i="4" s="1"/>
  <c r="L26" i="7" s="1"/>
  <c r="D57" i="7"/>
  <c r="G58" i="4"/>
  <c r="D28" i="7"/>
  <c r="G29" i="4"/>
  <c r="G40" i="4"/>
  <c r="D39" i="7"/>
  <c r="D53" i="7"/>
  <c r="G54" i="4"/>
  <c r="G64" i="4"/>
  <c r="D63" i="7"/>
  <c r="G50" i="4"/>
  <c r="D49" i="7"/>
  <c r="G20" i="4"/>
  <c r="D19" i="7"/>
  <c r="D58" i="7"/>
  <c r="G59" i="4"/>
  <c r="D37" i="7"/>
  <c r="G38" i="4"/>
  <c r="AI38" i="4" s="1"/>
  <c r="L37" i="7" s="1"/>
  <c r="G51" i="4"/>
  <c r="E50" i="7" s="1"/>
  <c r="D23" i="7"/>
  <c r="G24" i="4"/>
  <c r="D32" i="7"/>
  <c r="G33" i="4"/>
  <c r="D30" i="7"/>
  <c r="D73" i="7"/>
  <c r="G74" i="4"/>
  <c r="AI74" i="4" s="1"/>
  <c r="L73" i="7" s="1"/>
  <c r="D43" i="7"/>
  <c r="G44" i="4"/>
  <c r="E52" i="7"/>
  <c r="H53" i="4"/>
  <c r="F52" i="7" s="1"/>
  <c r="AI53" i="4"/>
  <c r="L52" i="7" s="1"/>
  <c r="AF16" i="4"/>
  <c r="I15" i="7" s="1"/>
  <c r="G15" i="7"/>
  <c r="AF49" i="4"/>
  <c r="I48" i="7" s="1"/>
  <c r="G48" i="7"/>
  <c r="AI19" i="4"/>
  <c r="L18" i="7" s="1"/>
  <c r="J18" i="7"/>
  <c r="AF18" i="4"/>
  <c r="I17" i="7" s="1"/>
  <c r="G17" i="7"/>
  <c r="J19" i="7"/>
  <c r="J22" i="7"/>
  <c r="G51" i="7"/>
  <c r="AF52" i="4"/>
  <c r="I51" i="7" s="1"/>
  <c r="J34" i="7"/>
  <c r="AF22" i="4"/>
  <c r="I21" i="7" s="1"/>
  <c r="G21" i="7"/>
  <c r="J26" i="7"/>
  <c r="AF63" i="4"/>
  <c r="I62" i="7" s="1"/>
  <c r="G62" i="7"/>
  <c r="J16" i="7"/>
  <c r="E74" i="7"/>
  <c r="H75" i="4"/>
  <c r="F74" i="7" s="1"/>
  <c r="AF35" i="4"/>
  <c r="I34" i="7" s="1"/>
  <c r="G34" i="7"/>
  <c r="G31" i="7"/>
  <c r="AF32" i="4"/>
  <c r="I31" i="7" s="1"/>
  <c r="AI22" i="4"/>
  <c r="L21" i="7" s="1"/>
  <c r="J21" i="7"/>
  <c r="J51" i="7"/>
  <c r="J31" i="7"/>
  <c r="J73" i="7"/>
  <c r="G55" i="7"/>
  <c r="AF56" i="4"/>
  <c r="I55" i="7" s="1"/>
  <c r="J56" i="7"/>
  <c r="AI57" i="4"/>
  <c r="L56" i="7" s="1"/>
  <c r="J37" i="7"/>
  <c r="G39" i="7"/>
  <c r="AF40" i="4"/>
  <c r="I39" i="7" s="1"/>
  <c r="AF50" i="4"/>
  <c r="I49" i="7" s="1"/>
  <c r="G49" i="7"/>
  <c r="AF66" i="4"/>
  <c r="I65" i="7" s="1"/>
  <c r="G65" i="7"/>
  <c r="AI55" i="4"/>
  <c r="L54" i="7" s="1"/>
  <c r="J54" i="7"/>
  <c r="J55" i="7"/>
  <c r="AI56" i="4"/>
  <c r="L55" i="7" s="1"/>
  <c r="G56" i="7"/>
  <c r="AF57" i="4"/>
  <c r="I56" i="7" s="1"/>
  <c r="G47" i="7"/>
  <c r="AF48" i="4"/>
  <c r="I47" i="7" s="1"/>
  <c r="AF39" i="4"/>
  <c r="I38" i="7" s="1"/>
  <c r="G38" i="7"/>
  <c r="J38" i="7"/>
  <c r="AI39" i="4"/>
  <c r="L38" i="7" s="1"/>
  <c r="AF75" i="4"/>
  <c r="I74" i="7" s="1"/>
  <c r="G74" i="7"/>
  <c r="G22" i="7"/>
  <c r="AF23" i="4"/>
  <c r="I22" i="7" s="1"/>
  <c r="AF15" i="4"/>
  <c r="I14" i="7" s="1"/>
  <c r="G14" i="7"/>
  <c r="J44" i="7"/>
  <c r="G59" i="7"/>
  <c r="AF60" i="4"/>
  <c r="I59" i="7" s="1"/>
  <c r="J47" i="7"/>
  <c r="J60" i="7"/>
  <c r="AF65" i="4"/>
  <c r="I64" i="7" s="1"/>
  <c r="G64" i="7"/>
  <c r="E21" i="7"/>
  <c r="H22" i="4"/>
  <c r="F21" i="7" s="1"/>
  <c r="AF69" i="4"/>
  <c r="I68" i="7" s="1"/>
  <c r="G68" i="7"/>
  <c r="H21" i="4"/>
  <c r="F20" i="7" s="1"/>
  <c r="E20" i="7"/>
  <c r="AF29" i="4"/>
  <c r="I28" i="7" s="1"/>
  <c r="G28" i="7"/>
  <c r="G19" i="7"/>
  <c r="AF20" i="4"/>
  <c r="I19" i="7" s="1"/>
  <c r="AF68" i="4"/>
  <c r="I67" i="7" s="1"/>
  <c r="G67" i="7"/>
  <c r="H9" i="4" l="1"/>
  <c r="F8" i="7" s="1"/>
  <c r="E42" i="7"/>
  <c r="AI9" i="4"/>
  <c r="L8" i="7" s="1"/>
  <c r="G9" i="7"/>
  <c r="J8" i="7"/>
  <c r="H28" i="4"/>
  <c r="F27" i="7" s="1"/>
  <c r="AI17" i="4"/>
  <c r="L16" i="7" s="1"/>
  <c r="E27" i="7"/>
  <c r="H25" i="4"/>
  <c r="F24" i="7" s="1"/>
  <c r="H32" i="4"/>
  <c r="F31" i="7" s="1"/>
  <c r="AI15" i="4"/>
  <c r="L14" i="7" s="1"/>
  <c r="AI48" i="4"/>
  <c r="L47" i="7" s="1"/>
  <c r="H15" i="4"/>
  <c r="F14" i="7" s="1"/>
  <c r="E40" i="7"/>
  <c r="E31" i="7"/>
  <c r="H48" i="4"/>
  <c r="F47" i="7" s="1"/>
  <c r="AI35" i="4"/>
  <c r="L34" i="7" s="1"/>
  <c r="E33" i="7"/>
  <c r="E17" i="7"/>
  <c r="AI18" i="4"/>
  <c r="L17" i="7" s="1"/>
  <c r="H41" i="4"/>
  <c r="F40" i="7" s="1"/>
  <c r="H35" i="4"/>
  <c r="F34" i="7" s="1"/>
  <c r="AF9" i="4"/>
  <c r="I8" i="7" s="1"/>
  <c r="AD76" i="4"/>
  <c r="AE18" i="4" s="1"/>
  <c r="H17" i="7" s="1"/>
  <c r="AI52" i="4"/>
  <c r="L51" i="7" s="1"/>
  <c r="E62" i="7"/>
  <c r="H17" i="4"/>
  <c r="F16" i="7" s="1"/>
  <c r="AI10" i="4"/>
  <c r="L9" i="7" s="1"/>
  <c r="E9" i="7"/>
  <c r="AI67" i="4"/>
  <c r="L66" i="7" s="1"/>
  <c r="J72" i="7"/>
  <c r="AI40" i="4"/>
  <c r="L39" i="7" s="1"/>
  <c r="AF64" i="4"/>
  <c r="I63" i="7" s="1"/>
  <c r="G73" i="7"/>
  <c r="AF59" i="4"/>
  <c r="I58" i="7" s="1"/>
  <c r="AF61" i="4"/>
  <c r="I60" i="7" s="1"/>
  <c r="AI66" i="4"/>
  <c r="L65" i="7" s="1"/>
  <c r="AI34" i="4"/>
  <c r="L33" i="7" s="1"/>
  <c r="Y24" i="4"/>
  <c r="Y75" i="4"/>
  <c r="G8" i="7"/>
  <c r="J68" i="7"/>
  <c r="AF12" i="4"/>
  <c r="I11" i="7" s="1"/>
  <c r="AI12" i="4"/>
  <c r="L11" i="7" s="1"/>
  <c r="Y59" i="4"/>
  <c r="Y34" i="4"/>
  <c r="AI24" i="4"/>
  <c r="L23" i="7" s="1"/>
  <c r="AF55" i="4"/>
  <c r="I54" i="7" s="1"/>
  <c r="AF72" i="4"/>
  <c r="I71" i="7" s="1"/>
  <c r="Y35" i="4"/>
  <c r="Y10" i="4"/>
  <c r="Y53" i="4"/>
  <c r="Y37" i="4"/>
  <c r="Y31" i="4"/>
  <c r="Y74" i="4"/>
  <c r="Y42" i="4"/>
  <c r="Y54" i="4"/>
  <c r="Y69" i="4"/>
  <c r="Y66" i="4"/>
  <c r="Y45" i="4"/>
  <c r="Y43" i="4"/>
  <c r="Y11" i="4"/>
  <c r="Y50" i="4"/>
  <c r="Y58" i="4"/>
  <c r="Y18" i="4"/>
  <c r="Y25" i="4"/>
  <c r="Y41" i="4"/>
  <c r="Y15" i="4"/>
  <c r="Y60" i="4"/>
  <c r="Y33" i="4"/>
  <c r="Y63" i="4"/>
  <c r="Y61" i="4"/>
  <c r="Y28" i="4"/>
  <c r="Y13" i="4"/>
  <c r="Y22" i="4"/>
  <c r="J74" i="7"/>
  <c r="AI64" i="4"/>
  <c r="L63" i="7" s="1"/>
  <c r="AF47" i="4"/>
  <c r="I46" i="7" s="1"/>
  <c r="AF73" i="4"/>
  <c r="I72" i="7" s="1"/>
  <c r="G23" i="7"/>
  <c r="AI70" i="4"/>
  <c r="L69" i="7" s="1"/>
  <c r="S72" i="4"/>
  <c r="AF70" i="4"/>
  <c r="I69" i="7" s="1"/>
  <c r="S17" i="4"/>
  <c r="AF26" i="4"/>
  <c r="I25" i="7" s="1"/>
  <c r="S39" i="4"/>
  <c r="S23" i="4"/>
  <c r="S30" i="4"/>
  <c r="S49" i="4"/>
  <c r="S52" i="4"/>
  <c r="S41" i="4"/>
  <c r="S35" i="4"/>
  <c r="S19" i="4"/>
  <c r="S70" i="4"/>
  <c r="S60" i="4"/>
  <c r="S56" i="4"/>
  <c r="S11" i="4"/>
  <c r="S40" i="4"/>
  <c r="S32" i="4"/>
  <c r="S76" i="4"/>
  <c r="S50" i="4"/>
  <c r="S48" i="4"/>
  <c r="S53" i="4"/>
  <c r="S43" i="4"/>
  <c r="S21" i="4"/>
  <c r="S54" i="4"/>
  <c r="S15" i="4"/>
  <c r="S55" i="4"/>
  <c r="S58" i="4"/>
  <c r="S12" i="4"/>
  <c r="S59" i="4"/>
  <c r="S20" i="4"/>
  <c r="S42" i="4"/>
  <c r="S22" i="4"/>
  <c r="S31" i="4"/>
  <c r="S33" i="4"/>
  <c r="S37" i="4"/>
  <c r="S62" i="4"/>
  <c r="S67" i="4"/>
  <c r="S44" i="4"/>
  <c r="S36" i="4"/>
  <c r="S75" i="4"/>
  <c r="S47" i="4"/>
  <c r="S68" i="4"/>
  <c r="S38" i="4"/>
  <c r="S51" i="4"/>
  <c r="S25" i="4"/>
  <c r="S64" i="4"/>
  <c r="S46" i="4"/>
  <c r="S65" i="4"/>
  <c r="S26" i="4"/>
  <c r="S27" i="4"/>
  <c r="S66" i="4"/>
  <c r="S16" i="4"/>
  <c r="S61" i="4"/>
  <c r="S18" i="4"/>
  <c r="S57" i="4"/>
  <c r="S9" i="4"/>
  <c r="S69" i="4"/>
  <c r="S24" i="4"/>
  <c r="S73" i="4"/>
  <c r="S71" i="4"/>
  <c r="S13" i="4"/>
  <c r="S29" i="4"/>
  <c r="S45" i="4"/>
  <c r="S28" i="4"/>
  <c r="S14" i="4"/>
  <c r="S63" i="4"/>
  <c r="S74" i="4"/>
  <c r="S34" i="4"/>
  <c r="AF17" i="4"/>
  <c r="I16" i="7" s="1"/>
  <c r="G16" i="7"/>
  <c r="E10" i="7"/>
  <c r="AI25" i="4"/>
  <c r="L24" i="7" s="1"/>
  <c r="H52" i="4"/>
  <c r="F51" i="7" s="1"/>
  <c r="H42" i="4"/>
  <c r="F41" i="7" s="1"/>
  <c r="AI63" i="4"/>
  <c r="L62" i="7" s="1"/>
  <c r="H67" i="4"/>
  <c r="F66" i="7" s="1"/>
  <c r="H16" i="4"/>
  <c r="F15" i="7" s="1"/>
  <c r="E25" i="7"/>
  <c r="AI26" i="4"/>
  <c r="L25" i="7" s="1"/>
  <c r="H61" i="4"/>
  <c r="F60" i="7" s="1"/>
  <c r="E22" i="7"/>
  <c r="E64" i="7"/>
  <c r="H65" i="4"/>
  <c r="F64" i="7" s="1"/>
  <c r="AI23" i="4"/>
  <c r="L22" i="7" s="1"/>
  <c r="AI61" i="4"/>
  <c r="L60" i="7" s="1"/>
  <c r="AI65" i="4"/>
  <c r="L64" i="7" s="1"/>
  <c r="H51" i="4"/>
  <c r="F50" i="7" s="1"/>
  <c r="J59" i="7"/>
  <c r="Y64" i="4"/>
  <c r="Y46" i="4"/>
  <c r="Y56" i="4"/>
  <c r="Y68" i="4"/>
  <c r="Y21" i="4"/>
  <c r="Y38" i="4"/>
  <c r="Y26" i="4"/>
  <c r="Y20" i="4"/>
  <c r="Y30" i="4"/>
  <c r="Y14" i="4"/>
  <c r="Y32" i="4"/>
  <c r="Y29" i="4"/>
  <c r="Y40" i="4"/>
  <c r="G45" i="7"/>
  <c r="Y70" i="4"/>
  <c r="Y73" i="4"/>
  <c r="Y44" i="4"/>
  <c r="Y17" i="4"/>
  <c r="Y48" i="4"/>
  <c r="Y27" i="4"/>
  <c r="Y52" i="4"/>
  <c r="Y23" i="4"/>
  <c r="Y62" i="4"/>
  <c r="Y12" i="4"/>
  <c r="Y19" i="4"/>
  <c r="Y51" i="4"/>
  <c r="Y36" i="4"/>
  <c r="Y55" i="4"/>
  <c r="Y71" i="4"/>
  <c r="Y76" i="4"/>
  <c r="Y72" i="4"/>
  <c r="J62" i="7"/>
  <c r="Y9" i="4"/>
  <c r="Y49" i="4"/>
  <c r="Y39" i="4"/>
  <c r="Y16" i="4"/>
  <c r="Y47" i="4"/>
  <c r="Y57" i="4"/>
  <c r="Y65" i="4"/>
  <c r="Y67" i="4"/>
  <c r="AH64" i="4"/>
  <c r="K63" i="7" s="1"/>
  <c r="G52" i="7"/>
  <c r="AF43" i="4"/>
  <c r="I42" i="7" s="1"/>
  <c r="G42" i="7"/>
  <c r="G35" i="7"/>
  <c r="AI43" i="4"/>
  <c r="L42" i="7" s="1"/>
  <c r="AF38" i="4"/>
  <c r="I37" i="7" s="1"/>
  <c r="E57" i="7"/>
  <c r="H58" i="4"/>
  <c r="F57" i="7" s="1"/>
  <c r="AI58" i="4"/>
  <c r="L57" i="7" s="1"/>
  <c r="E32" i="7"/>
  <c r="AI33" i="4"/>
  <c r="L32" i="7" s="1"/>
  <c r="H33" i="4"/>
  <c r="F32" i="7" s="1"/>
  <c r="E43" i="7"/>
  <c r="H44" i="4"/>
  <c r="F43" i="7" s="1"/>
  <c r="AI44" i="4"/>
  <c r="L43" i="7" s="1"/>
  <c r="E26" i="7"/>
  <c r="H27" i="4"/>
  <c r="F26" i="7" s="1"/>
  <c r="H24" i="4"/>
  <c r="F23" i="7" s="1"/>
  <c r="E23" i="7"/>
  <c r="H50" i="4"/>
  <c r="F49" i="7" s="1"/>
  <c r="E49" i="7"/>
  <c r="E63" i="7"/>
  <c r="H64" i="4"/>
  <c r="F63" i="7" s="1"/>
  <c r="E44" i="7"/>
  <c r="H45" i="4"/>
  <c r="F44" i="7" s="1"/>
  <c r="E73" i="7"/>
  <c r="H74" i="4"/>
  <c r="F73" i="7" s="1"/>
  <c r="H38" i="4"/>
  <c r="F37" i="7" s="1"/>
  <c r="E37" i="7"/>
  <c r="E53" i="7"/>
  <c r="H54" i="4"/>
  <c r="F53" i="7" s="1"/>
  <c r="AI50" i="4"/>
  <c r="L49" i="7" s="1"/>
  <c r="E36" i="7"/>
  <c r="H37" i="4"/>
  <c r="F36" i="7" s="1"/>
  <c r="AI37" i="4"/>
  <c r="L36" i="7" s="1"/>
  <c r="E19" i="7"/>
  <c r="H20" i="4"/>
  <c r="F19" i="7" s="1"/>
  <c r="E58" i="7"/>
  <c r="AI59" i="4"/>
  <c r="L58" i="7" s="1"/>
  <c r="H59" i="4"/>
  <c r="F58" i="7" s="1"/>
  <c r="H29" i="4"/>
  <c r="F28" i="7" s="1"/>
  <c r="E28" i="7"/>
  <c r="AI29" i="4"/>
  <c r="L28" i="7" s="1"/>
  <c r="AI20" i="4"/>
  <c r="L19" i="7" s="1"/>
  <c r="E39" i="7"/>
  <c r="H40" i="4"/>
  <c r="F39" i="7" s="1"/>
  <c r="AF42" i="4"/>
  <c r="I41" i="7" s="1"/>
  <c r="G41" i="7"/>
  <c r="AI42" i="4"/>
  <c r="L41" i="7" s="1"/>
  <c r="J41" i="7"/>
  <c r="J15" i="7"/>
  <c r="AI16" i="4"/>
  <c r="L15" i="7" s="1"/>
  <c r="AI51" i="4"/>
  <c r="L50" i="7" s="1"/>
  <c r="J50" i="7"/>
  <c r="G50" i="7"/>
  <c r="AF51" i="4"/>
  <c r="I50" i="7" s="1"/>
  <c r="AI54" i="4"/>
  <c r="L53" i="7" s="1"/>
  <c r="J53" i="7"/>
  <c r="AF11" i="4"/>
  <c r="I10" i="7" s="1"/>
  <c r="G10" i="7"/>
  <c r="J10" i="7"/>
  <c r="AI11" i="4"/>
  <c r="L10" i="7" s="1"/>
  <c r="G53" i="7"/>
  <c r="AF54" i="4"/>
  <c r="I53" i="7" s="1"/>
  <c r="AE51" i="4" l="1"/>
  <c r="H50" i="7" s="1"/>
  <c r="AE28" i="4"/>
  <c r="H27" i="7" s="1"/>
  <c r="AE23" i="4"/>
  <c r="H22" i="7" s="1"/>
  <c r="AE42" i="4"/>
  <c r="H41" i="7" s="1"/>
  <c r="AE15" i="4"/>
  <c r="H14" i="7" s="1"/>
  <c r="AE67" i="4"/>
  <c r="H66" i="7" s="1"/>
  <c r="AE11" i="4"/>
  <c r="H10" i="7" s="1"/>
  <c r="AE49" i="4"/>
  <c r="H48" i="7" s="1"/>
  <c r="AE61" i="4"/>
  <c r="H60" i="7" s="1"/>
  <c r="AE13" i="4"/>
  <c r="H12" i="7" s="1"/>
  <c r="AE75" i="4"/>
  <c r="H74" i="7" s="1"/>
  <c r="AE46" i="4"/>
  <c r="H45" i="7" s="1"/>
  <c r="AE62" i="4"/>
  <c r="H61" i="7" s="1"/>
  <c r="AE21" i="4"/>
  <c r="H20" i="7" s="1"/>
  <c r="AE39" i="4"/>
  <c r="H38" i="7" s="1"/>
  <c r="AE48" i="4"/>
  <c r="H47" i="7" s="1"/>
  <c r="AE68" i="4"/>
  <c r="H67" i="7" s="1"/>
  <c r="AE65" i="4"/>
  <c r="H64" i="7" s="1"/>
  <c r="AE73" i="4"/>
  <c r="H72" i="7" s="1"/>
  <c r="AE20" i="4"/>
  <c r="H19" i="7" s="1"/>
  <c r="AE74" i="4"/>
  <c r="H73" i="7" s="1"/>
  <c r="AE31" i="4"/>
  <c r="H30" i="7" s="1"/>
  <c r="AE69" i="4"/>
  <c r="H68" i="7" s="1"/>
  <c r="AF76" i="4"/>
  <c r="I75" i="7" s="1"/>
  <c r="G75" i="7"/>
  <c r="AE36" i="4"/>
  <c r="H35" i="7" s="1"/>
  <c r="AE26" i="4"/>
  <c r="H25" i="7" s="1"/>
  <c r="AE17" i="4"/>
  <c r="H16" i="7" s="1"/>
  <c r="AE33" i="4"/>
  <c r="H32" i="7" s="1"/>
  <c r="AE57" i="4"/>
  <c r="H56" i="7" s="1"/>
  <c r="AE32" i="4"/>
  <c r="H31" i="7" s="1"/>
  <c r="AH30" i="4"/>
  <c r="K29" i="7" s="1"/>
  <c r="AE50" i="4"/>
  <c r="H49" i="7" s="1"/>
  <c r="AE54" i="4"/>
  <c r="H53" i="7" s="1"/>
  <c r="AE64" i="4"/>
  <c r="H63" i="7" s="1"/>
  <c r="AE37" i="4"/>
  <c r="H36" i="7" s="1"/>
  <c r="AE12" i="4"/>
  <c r="H11" i="7" s="1"/>
  <c r="AE35" i="4"/>
  <c r="H34" i="7" s="1"/>
  <c r="AE60" i="4"/>
  <c r="H59" i="7" s="1"/>
  <c r="AE53" i="4"/>
  <c r="H52" i="7" s="1"/>
  <c r="AE66" i="4"/>
  <c r="H65" i="7" s="1"/>
  <c r="AE25" i="4"/>
  <c r="H24" i="7" s="1"/>
  <c r="AE41" i="4"/>
  <c r="H40" i="7" s="1"/>
  <c r="AE63" i="4"/>
  <c r="H62" i="7" s="1"/>
  <c r="AH72" i="4"/>
  <c r="K71" i="7" s="1"/>
  <c r="AH67" i="4"/>
  <c r="K66" i="7" s="1"/>
  <c r="AE14" i="4"/>
  <c r="H13" i="7" s="1"/>
  <c r="AE43" i="4"/>
  <c r="H42" i="7" s="1"/>
  <c r="AE27" i="4"/>
  <c r="H26" i="7" s="1"/>
  <c r="AE45" i="4"/>
  <c r="H44" i="7" s="1"/>
  <c r="AE76" i="4"/>
  <c r="H75" i="7" s="1"/>
  <c r="AE29" i="4"/>
  <c r="H28" i="7" s="1"/>
  <c r="AE56" i="4"/>
  <c r="H55" i="7" s="1"/>
  <c r="AE10" i="4"/>
  <c r="H9" i="7" s="1"/>
  <c r="AE71" i="4"/>
  <c r="H70" i="7" s="1"/>
  <c r="AE47" i="4"/>
  <c r="H46" i="7" s="1"/>
  <c r="AE52" i="4"/>
  <c r="H51" i="7" s="1"/>
  <c r="AE72" i="4"/>
  <c r="H71" i="7" s="1"/>
  <c r="AE9" i="4"/>
  <c r="H8" i="7" s="1"/>
  <c r="AE40" i="4"/>
  <c r="H39" i="7" s="1"/>
  <c r="AE19" i="4"/>
  <c r="H18" i="7" s="1"/>
  <c r="AE44" i="4"/>
  <c r="H43" i="7" s="1"/>
  <c r="AE34" i="4"/>
  <c r="H33" i="7" s="1"/>
  <c r="AE22" i="4"/>
  <c r="H21" i="7" s="1"/>
  <c r="AE24" i="4"/>
  <c r="H23" i="7" s="1"/>
  <c r="AH50" i="4"/>
  <c r="K49" i="7" s="1"/>
  <c r="AE16" i="4"/>
  <c r="H15" i="7" s="1"/>
  <c r="AE70" i="4"/>
  <c r="H69" i="7" s="1"/>
  <c r="AE30" i="4"/>
  <c r="H29" i="7" s="1"/>
  <c r="AE58" i="4"/>
  <c r="H57" i="7" s="1"/>
  <c r="AE59" i="4"/>
  <c r="H58" i="7" s="1"/>
  <c r="AE38" i="4"/>
  <c r="H37" i="7" s="1"/>
  <c r="AE55" i="4"/>
  <c r="H54" i="7" s="1"/>
  <c r="AH37" i="4"/>
  <c r="K36" i="7" s="1"/>
  <c r="AH31" i="4"/>
  <c r="K30" i="7" s="1"/>
  <c r="AH40" i="4"/>
  <c r="K39" i="7" s="1"/>
  <c r="AH73" i="4"/>
  <c r="K72" i="7" s="1"/>
  <c r="AH28" i="4"/>
  <c r="K27" i="7" s="1"/>
  <c r="AH24" i="4"/>
  <c r="K23" i="7" s="1"/>
  <c r="AH53" i="4"/>
  <c r="K52" i="7" s="1"/>
  <c r="AH39" i="4"/>
  <c r="K38" i="7" s="1"/>
  <c r="AH11" i="4"/>
  <c r="K10" i="7" s="1"/>
  <c r="AH49" i="4"/>
  <c r="K48" i="7" s="1"/>
  <c r="AH59" i="4"/>
  <c r="K58" i="7" s="1"/>
  <c r="AH47" i="4"/>
  <c r="K46" i="7" s="1"/>
  <c r="AH29" i="4"/>
  <c r="K28" i="7" s="1"/>
  <c r="AH41" i="4"/>
  <c r="K40" i="7" s="1"/>
  <c r="AH51" i="4"/>
  <c r="K50" i="7" s="1"/>
  <c r="AI76" i="4"/>
  <c r="L75" i="7" s="1"/>
  <c r="AH42" i="4"/>
  <c r="K41" i="7" s="1"/>
  <c r="AH33" i="4"/>
  <c r="K32" i="7" s="1"/>
  <c r="AH36" i="4"/>
  <c r="K35" i="7" s="1"/>
  <c r="AH10" i="4"/>
  <c r="K9" i="7" s="1"/>
  <c r="AH32" i="4"/>
  <c r="K31" i="7" s="1"/>
  <c r="AH26" i="4"/>
  <c r="K25" i="7" s="1"/>
  <c r="AH25" i="4"/>
  <c r="K24" i="7" s="1"/>
  <c r="AH54" i="4"/>
  <c r="K53" i="7" s="1"/>
  <c r="AH65" i="4"/>
  <c r="K64" i="7" s="1"/>
  <c r="AH62" i="4"/>
  <c r="K61" i="7" s="1"/>
  <c r="AH27" i="4"/>
  <c r="K26" i="7" s="1"/>
  <c r="AH44" i="4"/>
  <c r="K43" i="7" s="1"/>
  <c r="AH16" i="4"/>
  <c r="K15" i="7" s="1"/>
  <c r="AH57" i="4"/>
  <c r="K56" i="7" s="1"/>
  <c r="AH66" i="4"/>
  <c r="K65" i="7" s="1"/>
  <c r="AH60" i="4"/>
  <c r="K59" i="7" s="1"/>
  <c r="AH38" i="4"/>
  <c r="K37" i="7" s="1"/>
  <c r="AH20" i="4"/>
  <c r="K19" i="7" s="1"/>
  <c r="AH12" i="4"/>
  <c r="K11" i="7" s="1"/>
  <c r="AH48" i="4"/>
  <c r="K47" i="7" s="1"/>
  <c r="AH14" i="4"/>
  <c r="K13" i="7" s="1"/>
  <c r="AH23" i="4"/>
  <c r="K22" i="7" s="1"/>
  <c r="AH45" i="4"/>
  <c r="K44" i="7" s="1"/>
  <c r="AH69" i="4"/>
  <c r="K68" i="7" s="1"/>
  <c r="AH13" i="4"/>
  <c r="K12" i="7" s="1"/>
  <c r="AH21" i="4"/>
  <c r="K20" i="7" s="1"/>
  <c r="AH35" i="4"/>
  <c r="K34" i="7" s="1"/>
  <c r="AH19" i="4"/>
  <c r="K18" i="7" s="1"/>
  <c r="AH55" i="4"/>
  <c r="K54" i="7" s="1"/>
  <c r="AH75" i="4"/>
  <c r="K74" i="7" s="1"/>
  <c r="AH9" i="4"/>
  <c r="K8" i="7" s="1"/>
  <c r="AH58" i="4"/>
  <c r="K57" i="7" s="1"/>
  <c r="AH68" i="4"/>
  <c r="K67" i="7" s="1"/>
  <c r="AH63" i="4"/>
  <c r="K62" i="7" s="1"/>
  <c r="AH74" i="4"/>
  <c r="K73" i="7" s="1"/>
  <c r="AH43" i="4"/>
  <c r="K42" i="7" s="1"/>
  <c r="AH15" i="4"/>
  <c r="K14" i="7" s="1"/>
  <c r="AH22" i="4"/>
  <c r="K21" i="7" s="1"/>
  <c r="AH17" i="4"/>
  <c r="K16" i="7" s="1"/>
  <c r="AH71" i="4"/>
  <c r="K70" i="7" s="1"/>
  <c r="AH56" i="4"/>
  <c r="K55" i="7" s="1"/>
  <c r="J75" i="7"/>
  <c r="AH18" i="4"/>
  <c r="K17" i="7" s="1"/>
  <c r="AH52" i="4"/>
  <c r="K51" i="7" s="1"/>
  <c r="AH46" i="4"/>
  <c r="K45" i="7" s="1"/>
  <c r="AH34" i="4"/>
  <c r="K33" i="7" s="1"/>
  <c r="AH76" i="4"/>
  <c r="K75" i="7" s="1"/>
  <c r="AH70" i="4"/>
  <c r="K69" i="7" s="1"/>
  <c r="AH61" i="4"/>
  <c r="K6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Ocain.Steve</author>
    <author>Florida Legislature</author>
  </authors>
  <commentList>
    <comment ref="B3" authorId="0" shapeId="0" xr:uid="{00000000-0006-0000-0100-000001000000}">
      <text>
        <r>
          <rPr>
            <sz val="8"/>
            <color indexed="81"/>
            <rFont val="Tahoma"/>
            <family val="2"/>
          </rPr>
          <t>Florida Department of Revenue
Office of Tax Research Collections and Distributions
Sales and Use Tax Data (Form 9)
https://floridarevenue.com/DataPortal/Pages/TaxResearch.aspx</t>
        </r>
      </text>
    </comment>
    <comment ref="I3" authorId="1" shapeId="0" xr:uid="{00000000-0006-0000-0100-000002000000}">
      <text>
        <r>
          <rPr>
            <sz val="8"/>
            <color indexed="81"/>
            <rFont val="Tahoma"/>
            <family val="2"/>
          </rPr>
          <t>Florida Department of Revenue
Office of Tax Research Collections and Distributions
Sales and Use Tax Data (Form 5)
https://floridarevenue.com/DataPortal/Pages/TaxResearch.aspx</t>
        </r>
      </text>
    </comment>
    <comment ref="T3" authorId="1" shapeId="0" xr:uid="{00000000-0006-0000-0100-000003000000}">
      <text>
        <r>
          <rPr>
            <sz val="8"/>
            <color indexed="81"/>
            <rFont val="Tahoma"/>
            <family val="2"/>
          </rPr>
          <t>Florida Department of Revenue
Office of Tax Research Collections and Distributions
Sales and Use Tax Data (Form 6)
https://floridarevenue.com/DataPortal/Pages/TaxResearch.aspx</t>
        </r>
      </text>
    </comment>
    <comment ref="Z4" authorId="1" shapeId="0" xr:uid="{00000000-0006-0000-0100-000004000000}">
      <text>
        <r>
          <rPr>
            <sz val="8"/>
            <color indexed="81"/>
            <rFont val="Tahoma"/>
            <family val="2"/>
          </rPr>
          <t>Assumption: Monies allocated to county governments. However, in some cases, all or a portion of the monies are distributed to municipalities and/or school districts via special act or local ordinance.</t>
        </r>
      </text>
    </comment>
    <comment ref="AB4" authorId="1" shapeId="0" xr:uid="{00000000-0006-0000-0100-000005000000}">
      <text>
        <r>
          <rPr>
            <sz val="8"/>
            <color indexed="81"/>
            <rFont val="Tahoma"/>
            <family val="2"/>
          </rPr>
          <t>Florida Department of Revenue
Office of Tax Research Collections and Distributions
Sales and Use Tax Data (Form 4)
https://floridarevenue.com/DataPortal/Pages/TaxResearch.aspx</t>
        </r>
      </text>
    </comment>
    <comment ref="D8" authorId="1" shapeId="0" xr:uid="{00000000-0006-0000-0100-000006000000}">
      <text>
        <r>
          <rPr>
            <sz val="8"/>
            <color indexed="81"/>
            <rFont val="Tahoma"/>
            <family val="2"/>
          </rPr>
          <t xml:space="preserve">Florida Department of Revenue
Office of Tax Research Collections and Distributions
Sales and Use Tax Data (Form 9)
https://floridarevenue.com/DataPortal/Pages/TaxResearch.aspx
</t>
        </r>
      </text>
    </comment>
    <comment ref="E8" authorId="1" shapeId="0" xr:uid="{00000000-0006-0000-0100-000007000000}">
      <text>
        <r>
          <rPr>
            <sz val="8"/>
            <color indexed="81"/>
            <rFont val="Tahoma"/>
            <family val="2"/>
          </rPr>
          <t xml:space="preserve">Florida Department of Revenue
Office of Tax Research Collections and Distributions
Sales and Use Tax Data (Form 3)
https://floridarevenue.com/DataPortal/Pages/TaxResearch.aspx
</t>
        </r>
      </text>
    </comment>
    <comment ref="F8" authorId="1" shapeId="0" xr:uid="{00000000-0006-0000-0100-000008000000}">
      <text>
        <r>
          <rPr>
            <sz val="8"/>
            <color indexed="81"/>
            <rFont val="Tahoma"/>
            <family val="2"/>
          </rPr>
          <t>County's proportional share of statewide local option sales taxes multiplied by the discretionary pool amount of $1,096,138,543.</t>
        </r>
      </text>
    </comment>
    <comment ref="U8" authorId="1" shapeId="0" xr:uid="{00000000-0006-0000-0100-000009000000}">
      <text>
        <r>
          <rPr>
            <sz val="8"/>
            <color indexed="81"/>
            <rFont val="Tahoma"/>
            <family val="2"/>
          </rPr>
          <t>The 2.0810 percent of net sales and use tax collections represent 99.3 percent of total County Revenue Sharing program funding in SFY 2024-25.
2024 Local Government Financial Information Handbook, p. 34.</t>
        </r>
      </text>
    </comment>
    <comment ref="W8" authorId="1" shapeId="0" xr:uid="{00000000-0006-0000-0100-00000A000000}">
      <text>
        <r>
          <rPr>
            <sz val="8"/>
            <color indexed="81"/>
            <rFont val="Tahoma"/>
            <family val="2"/>
          </rPr>
          <t>The 1.3653 percent of net sales and use tax collections represents 82.1 percent of total Municipal Revenue Sharing program funding in SFY 2024-25.
2024 Local Government Financial Information Handbook, p. 74.</t>
        </r>
      </text>
    </comment>
    <comment ref="E76" authorId="1" shapeId="0" xr:uid="{00000000-0006-0000-0100-00000B000000}">
      <text>
        <r>
          <rPr>
            <sz val="8"/>
            <color indexed="81"/>
            <rFont val="Tahoma"/>
            <family val="2"/>
          </rPr>
          <t>Excludes discretionary pool amount totaling $1,096,138,543.</t>
        </r>
      </text>
    </comment>
  </commentList>
</comments>
</file>

<file path=xl/sharedStrings.xml><?xml version="1.0" encoding="utf-8"?>
<sst xmlns="http://schemas.openxmlformats.org/spreadsheetml/2006/main" count="292" uniqueCount="127">
  <si>
    <t>Total</t>
  </si>
  <si>
    <t>Alachua</t>
  </si>
  <si>
    <t>Lee</t>
  </si>
  <si>
    <t>Madison</t>
  </si>
  <si>
    <t>Okeechobee</t>
  </si>
  <si>
    <t>Palm Beach</t>
  </si>
  <si>
    <t>Seminole</t>
  </si>
  <si>
    <t>Sarasota</t>
  </si>
  <si>
    <t>County</t>
  </si>
  <si>
    <t>Broward</t>
  </si>
  <si>
    <t>Hillsborough</t>
  </si>
  <si>
    <t>Pinellas</t>
  </si>
  <si>
    <t>Orange</t>
  </si>
  <si>
    <t>Duval</t>
  </si>
  <si>
    <t>Polk</t>
  </si>
  <si>
    <t>Brevard</t>
  </si>
  <si>
    <t>Volusia</t>
  </si>
  <si>
    <t>Pasco</t>
  </si>
  <si>
    <t>Escambia</t>
  </si>
  <si>
    <t>Manatee</t>
  </si>
  <si>
    <t>Marion</t>
  </si>
  <si>
    <t>Leon</t>
  </si>
  <si>
    <t>Collier</t>
  </si>
  <si>
    <t>Lake</t>
  </si>
  <si>
    <t>Okaloosa</t>
  </si>
  <si>
    <t>Osceola</t>
  </si>
  <si>
    <t>Bay</t>
  </si>
  <si>
    <t>Clay</t>
  </si>
  <si>
    <t>Charlotte</t>
  </si>
  <si>
    <t>Hernando</t>
  </si>
  <si>
    <t>Martin</t>
  </si>
  <si>
    <t>Citrus</t>
  </si>
  <si>
    <t>Santa Rosa</t>
  </si>
  <si>
    <t>Indian River</t>
  </si>
  <si>
    <t>Monroe</t>
  </si>
  <si>
    <t>Highlands</t>
  </si>
  <si>
    <t>Putnam</t>
  </si>
  <si>
    <t>Columbia</t>
  </si>
  <si>
    <t>Nassau</t>
  </si>
  <si>
    <t>Gadsden</t>
  </si>
  <si>
    <t>Jackson</t>
  </si>
  <si>
    <t>Sumter</t>
  </si>
  <si>
    <t>Flagler</t>
  </si>
  <si>
    <t>Walton</t>
  </si>
  <si>
    <t>Suwannee</t>
  </si>
  <si>
    <t>Levy</t>
  </si>
  <si>
    <t>Hendry</t>
  </si>
  <si>
    <t>Bradford</t>
  </si>
  <si>
    <t>Hardee</t>
  </si>
  <si>
    <t>Washington</t>
  </si>
  <si>
    <t>Baker</t>
  </si>
  <si>
    <t>Wakulla</t>
  </si>
  <si>
    <t>Taylor</t>
  </si>
  <si>
    <t>Holmes</t>
  </si>
  <si>
    <t>Gulf</t>
  </si>
  <si>
    <t>Jefferson</t>
  </si>
  <si>
    <t>Hamilton</t>
  </si>
  <si>
    <t>Calhoun</t>
  </si>
  <si>
    <t>Union</t>
  </si>
  <si>
    <t>Dixie</t>
  </si>
  <si>
    <t>Gilchrist</t>
  </si>
  <si>
    <t>Franklin</t>
  </si>
  <si>
    <t>Glades</t>
  </si>
  <si>
    <t>Liberty</t>
  </si>
  <si>
    <t>Lafayette</t>
  </si>
  <si>
    <t>Miami-Dade</t>
  </si>
  <si>
    <t>Countywide</t>
  </si>
  <si>
    <t>Gross</t>
  </si>
  <si>
    <t>Sales</t>
  </si>
  <si>
    <t>Taxable</t>
  </si>
  <si>
    <t>State Sales</t>
  </si>
  <si>
    <t>&amp; Use Taxes</t>
  </si>
  <si>
    <t>Statewide Total</t>
  </si>
  <si>
    <t>% of</t>
  </si>
  <si>
    <t>Distribution</t>
  </si>
  <si>
    <t>Counties</t>
  </si>
  <si>
    <t>Municipalities</t>
  </si>
  <si>
    <t>Ordinary</t>
  </si>
  <si>
    <t>Distribution:</t>
  </si>
  <si>
    <t>Emergency</t>
  </si>
  <si>
    <t>Supplemental</t>
  </si>
  <si>
    <t>Combined</t>
  </si>
  <si>
    <t>Statewide</t>
  </si>
  <si>
    <t>Sales Tax</t>
  </si>
  <si>
    <t>Portion to</t>
  </si>
  <si>
    <t>Local Gov'ts</t>
  </si>
  <si>
    <t>Local Option</t>
  </si>
  <si>
    <t>Sales Taxes</t>
  </si>
  <si>
    <t>Including</t>
  </si>
  <si>
    <t>Excluding</t>
  </si>
  <si>
    <t>Ratio</t>
  </si>
  <si>
    <t>Collections</t>
  </si>
  <si>
    <t>Distributions/</t>
  </si>
  <si>
    <t>State and Local Sales Tax Collections</t>
  </si>
  <si>
    <t>Distributions</t>
  </si>
  <si>
    <t>Distributions of Sales Tax Revenues to Local Governments</t>
  </si>
  <si>
    <t>Notes:</t>
  </si>
  <si>
    <t>Allocation of</t>
  </si>
  <si>
    <t>Discretionary</t>
  </si>
  <si>
    <t>Pool Dollars</t>
  </si>
  <si>
    <t>Gross and Taxable Sales</t>
  </si>
  <si>
    <t>Excluding Local Option Sales Taxes</t>
  </si>
  <si>
    <t>Including Local Option Sales Taxes</t>
  </si>
  <si>
    <t>Distribution per</t>
  </si>
  <si>
    <t>4)  For purposes of this table, local option sales tax distributions are reported as countywide and, in some counties, reflect the sum total of multiple local option sales tax levies.  Some levies authorize distributions to municipalities and/or school districts.</t>
  </si>
  <si>
    <t>County Comparison of Florida State and Local Option Sales Tax Collections to Distributions of Sales Tax Revenues to Local Governments</t>
  </si>
  <si>
    <t>Distribution to</t>
  </si>
  <si>
    <t>3)  With regard to the distribution of sales and use tax revenues to counties totaling $29,915,500, the monies are allocated equally to counties for purposes of this table.  However, in some cases, all or a portion of the monies are distributed to municipalities and/or school districts pursuant to special act or local ordinance.</t>
  </si>
  <si>
    <t>Constrained</t>
  </si>
  <si>
    <t>Fiscally</t>
  </si>
  <si>
    <t>Tax Receipts</t>
  </si>
  <si>
    <t>Local Government Half-cent Sales Tax Program Distributions</t>
  </si>
  <si>
    <t>State Revenue Sharing Program Distributions</t>
  </si>
  <si>
    <t>Local Option Sales Tax</t>
  </si>
  <si>
    <t>4)  These calculations were made using data obtained from the Florida Department of Revenue.</t>
  </si>
  <si>
    <t>St. Johns</t>
  </si>
  <si>
    <t>St. Lucie</t>
  </si>
  <si>
    <t>5)  These calculations were made using data obtained from the Florida Department of Revenue.</t>
  </si>
  <si>
    <t>DeSoto</t>
  </si>
  <si>
    <t>s. 409.915 Adj.</t>
  </si>
  <si>
    <t>3)  The dollar figures reported in the "Distributions of Sales Tax Revenues to Local Governments" columns reflect countywide totals.  The majority of those dollars account for distributions to county and municipal governments; however, it should be noted that some local option sales tax monies are distributed directly to school districts.</t>
  </si>
  <si>
    <t>2)  The "Distributions of Sales Tax Revenues to Local Governments" include the following: Local Government Half-cent Sales Tax Program; County and Municipal Revenue Sharing Programs (only those portions derived from the state sales tax); Sales Tax Distribution pursuant to s. 212.20(6)(d)7.a., F.S.; and the Local Option Sales Taxes.</t>
  </si>
  <si>
    <t>s. 212.20(6)(d)6.a., F.S.</t>
  </si>
  <si>
    <t>State Fiscal Year Ended June 30, 2025</t>
  </si>
  <si>
    <t>1)  Pursuant to law, 2.0810 percent of state sales and use tax collections are transferred into the Revenue Sharing Trust Fund for Counties [s. 212.20(6)(d)5., F.S.].  In state fiscal year ended June 30, 2025, this revenue source was estimated to account for 99.3 percent of total county revenue sharing proceeds.</t>
  </si>
  <si>
    <t>2)  Pursuant to law, 1.3653 percent of state sales and use tax collections are transferred into the Revenue Sharing Trust Fund for Municipalities [s. 212.20(5)(d)6., F.S.].  In state fiscal year ended June 30, 2025, this revenue source was estimated to account for 82.1 percent of total municipal revenue sharing proceeds.</t>
  </si>
  <si>
    <t>1)  The term "Discretionary Pool" consists of local option sales tax monies collected by dealers located in non-tax counties selling into taxing counties.  For purposes of this exercise, the discretionary pool monies are allocated on the basis of each levying county's proportional share of statewide local option sales taxes multiplied by the total discretionary pool amount of $1,096,138,543.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</si>
</sst>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164" formatCode="0.0%"/>
  </numFmts>
  <fonts count="8" x14ac:knownFonts="1">
    <font>
      <sz val="10"/>
      <name val="Arial"/>
    </font>
    <font>
      <sz val="10"/>
      <name val="Arial"/>
      <family val="2"/>
    </font>
    <font>
      <b/>
      <sz val="10"/>
      <name val="Arial"/>
      <family val="2"/>
    </font>
    <font>
      <sz val="10"/>
      <name val="Arial"/>
      <family val="2"/>
    </font>
    <font>
      <b/>
      <sz val="12"/>
      <name val="Arial"/>
      <family val="2"/>
    </font>
    <font>
      <b/>
      <sz val="14"/>
      <name val="Arial"/>
      <family val="2"/>
    </font>
    <font>
      <sz val="8"/>
      <color indexed="81"/>
      <name val="Tahoma"/>
      <family val="2"/>
    </font>
    <font>
      <b/>
      <sz val="18"/>
      <name val="Arial"/>
      <family val="2"/>
    </font>
  </fonts>
  <fills count="5">
    <fill>
      <patternFill patternType="none"/>
    </fill>
    <fill>
      <patternFill patternType="gray125"/>
    </fill>
    <fill>
      <patternFill patternType="solid">
        <fgColor indexed="22"/>
        <bgColor indexed="64"/>
      </patternFill>
    </fill>
    <fill>
      <patternFill patternType="solid">
        <fgColor theme="0" tint="-0.14996795556505021"/>
        <bgColor indexed="64"/>
      </patternFill>
    </fill>
    <fill>
      <patternFill patternType="solid">
        <fgColor theme="0" tint="-0.14999847407452621"/>
        <bgColor indexed="64"/>
      </patternFill>
    </fill>
  </fills>
  <borders count="41">
    <border>
      <left/>
      <right/>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3" fillId="0" borderId="1" xfId="0" applyFont="1" applyBorder="1"/>
    <xf numFmtId="42" fontId="3" fillId="0" borderId="2" xfId="0" applyNumberFormat="1" applyFont="1" applyBorder="1"/>
    <xf numFmtId="0" fontId="3" fillId="0" borderId="3" xfId="0" applyFont="1" applyBorder="1"/>
    <xf numFmtId="164" fontId="3" fillId="0" borderId="4" xfId="1" applyNumberFormat="1" applyFont="1" applyFill="1" applyBorder="1"/>
    <xf numFmtId="0" fontId="3" fillId="0" borderId="5" xfId="0" applyFont="1" applyBorder="1"/>
    <xf numFmtId="164" fontId="3" fillId="0" borderId="6" xfId="1" applyNumberFormat="1" applyFont="1" applyFill="1" applyBorder="1"/>
    <xf numFmtId="0" fontId="3" fillId="0" borderId="7" xfId="0" applyFont="1" applyBorder="1"/>
    <xf numFmtId="41" fontId="3" fillId="0" borderId="0" xfId="0" applyNumberFormat="1" applyFont="1" applyBorder="1"/>
    <xf numFmtId="42" fontId="3" fillId="0" borderId="0" xfId="0" applyNumberFormat="1" applyFont="1" applyBorder="1"/>
    <xf numFmtId="0" fontId="3" fillId="0" borderId="0" xfId="0" applyFont="1" applyBorder="1"/>
    <xf numFmtId="0" fontId="3" fillId="0" borderId="8" xfId="0" applyFont="1" applyBorder="1"/>
    <xf numFmtId="42" fontId="3" fillId="0" borderId="3" xfId="0" applyNumberFormat="1" applyFont="1" applyBorder="1"/>
    <xf numFmtId="164" fontId="3" fillId="0" borderId="4" xfId="0" applyNumberFormat="1" applyFont="1" applyBorder="1"/>
    <xf numFmtId="164" fontId="3" fillId="0" borderId="6" xfId="0" applyNumberFormat="1" applyFont="1" applyBorder="1"/>
    <xf numFmtId="42" fontId="3" fillId="0" borderId="9" xfId="0" applyNumberFormat="1" applyFont="1" applyBorder="1"/>
    <xf numFmtId="42" fontId="3" fillId="0" borderId="10" xfId="0" applyNumberFormat="1" applyFont="1" applyBorder="1"/>
    <xf numFmtId="0" fontId="2" fillId="2" borderId="11" xfId="0" applyFont="1" applyFill="1" applyBorder="1"/>
    <xf numFmtId="42" fontId="2" fillId="2" borderId="11" xfId="0" applyNumberFormat="1" applyFont="1" applyFill="1" applyBorder="1"/>
    <xf numFmtId="42" fontId="2" fillId="2" borderId="12" xfId="0" applyNumberFormat="1" applyFont="1" applyFill="1" applyBorder="1"/>
    <xf numFmtId="9" fontId="2" fillId="2" borderId="13" xfId="0" applyNumberFormat="1" applyFont="1" applyFill="1" applyBorder="1"/>
    <xf numFmtId="42" fontId="2" fillId="2" borderId="14" xfId="0" applyNumberFormat="1" applyFont="1" applyFill="1" applyBorder="1"/>
    <xf numFmtId="164" fontId="2" fillId="2" borderId="13" xfId="1" applyNumberFormat="1" applyFont="1" applyFill="1" applyBorder="1"/>
    <xf numFmtId="164" fontId="3" fillId="0" borderId="4" xfId="0" applyNumberFormat="1" applyFont="1" applyFill="1" applyBorder="1"/>
    <xf numFmtId="164" fontId="3" fillId="0" borderId="6" xfId="0" applyNumberFormat="1" applyFont="1" applyFill="1" applyBorder="1"/>
    <xf numFmtId="164" fontId="2" fillId="2" borderId="13" xfId="0" applyNumberFormat="1" applyFont="1" applyFill="1" applyBorder="1"/>
    <xf numFmtId="164" fontId="3" fillId="0" borderId="9" xfId="0" applyNumberFormat="1" applyFont="1" applyBorder="1"/>
    <xf numFmtId="164" fontId="3" fillId="0" borderId="15" xfId="0" applyNumberFormat="1" applyFont="1" applyBorder="1"/>
    <xf numFmtId="9" fontId="2" fillId="2" borderId="12" xfId="0" applyNumberFormat="1" applyFont="1" applyFill="1" applyBorder="1"/>
    <xf numFmtId="164" fontId="3" fillId="0" borderId="4" xfId="1" applyNumberFormat="1" applyFont="1" applyBorder="1"/>
    <xf numFmtId="164" fontId="3" fillId="0" borderId="6" xfId="1" applyNumberFormat="1" applyFont="1" applyBorder="1"/>
    <xf numFmtId="0" fontId="3" fillId="0" borderId="16" xfId="0" applyFont="1" applyBorder="1"/>
    <xf numFmtId="42" fontId="3" fillId="0" borderId="17" xfId="0" applyNumberFormat="1" applyFont="1" applyBorder="1"/>
    <xf numFmtId="164" fontId="3" fillId="0" borderId="17" xfId="0" applyNumberFormat="1" applyFont="1" applyBorder="1"/>
    <xf numFmtId="164" fontId="3" fillId="0" borderId="18" xfId="0" applyNumberFormat="1" applyFont="1" applyBorder="1"/>
    <xf numFmtId="42" fontId="2" fillId="2" borderId="19" xfId="0" applyNumberFormat="1" applyFont="1" applyFill="1" applyBorder="1"/>
    <xf numFmtId="9" fontId="2" fillId="2" borderId="19" xfId="0" applyNumberFormat="1" applyFont="1" applyFill="1" applyBorder="1"/>
    <xf numFmtId="42" fontId="3" fillId="0" borderId="5" xfId="0" applyNumberFormat="1" applyFont="1" applyBorder="1"/>
    <xf numFmtId="42" fontId="3" fillId="0" borderId="18" xfId="0" applyNumberFormat="1" applyFont="1" applyBorder="1"/>
    <xf numFmtId="42" fontId="3" fillId="0" borderId="15" xfId="0" applyNumberFormat="1" applyFont="1" applyBorder="1"/>
    <xf numFmtId="42" fontId="3" fillId="0" borderId="20" xfId="0" applyNumberFormat="1" applyFont="1" applyBorder="1"/>
    <xf numFmtId="0" fontId="1" fillId="0" borderId="21" xfId="0" applyFont="1" applyBorder="1"/>
    <xf numFmtId="0" fontId="1" fillId="0" borderId="5" xfId="0" applyFont="1" applyBorder="1"/>
    <xf numFmtId="42" fontId="3" fillId="0" borderId="22" xfId="0" applyNumberFormat="1" applyFont="1" applyBorder="1"/>
    <xf numFmtId="42" fontId="3" fillId="0" borderId="23" xfId="0" applyNumberFormat="1" applyFont="1" applyBorder="1"/>
    <xf numFmtId="42" fontId="2" fillId="2" borderId="24" xfId="0" applyNumberFormat="1" applyFont="1" applyFill="1" applyBorder="1"/>
    <xf numFmtId="0" fontId="1" fillId="0" borderId="7" xfId="0" applyFont="1" applyFill="1" applyBorder="1"/>
    <xf numFmtId="0" fontId="2" fillId="3" borderId="25" xfId="0" applyFont="1" applyFill="1" applyBorder="1" applyAlignment="1">
      <alignment horizontal="centerContinuous"/>
    </xf>
    <xf numFmtId="0" fontId="2" fillId="3" borderId="7" xfId="0" applyFont="1" applyFill="1" applyBorder="1" applyAlignment="1">
      <alignment horizontal="centerContinuous"/>
    </xf>
    <xf numFmtId="0" fontId="2" fillId="3" borderId="21" xfId="0" applyFont="1" applyFill="1" applyBorder="1" applyAlignment="1">
      <alignment horizontal="left"/>
    </xf>
    <xf numFmtId="0" fontId="2" fillId="3" borderId="1" xfId="0" applyFont="1" applyFill="1" applyBorder="1" applyAlignment="1">
      <alignment horizontal="left"/>
    </xf>
    <xf numFmtId="0" fontId="2" fillId="3" borderId="16" xfId="0" applyFont="1" applyFill="1" applyBorder="1" applyAlignment="1">
      <alignment horizontal="left"/>
    </xf>
    <xf numFmtId="0" fontId="2" fillId="3" borderId="7" xfId="0" applyFont="1" applyFill="1" applyBorder="1"/>
    <xf numFmtId="0" fontId="2" fillId="3" borderId="7" xfId="0" applyFont="1" applyFill="1" applyBorder="1" applyAlignment="1">
      <alignment horizontal="right"/>
    </xf>
    <xf numFmtId="0" fontId="2" fillId="3" borderId="10" xfId="0" applyFont="1" applyFill="1" applyBorder="1" applyAlignment="1">
      <alignment horizontal="right"/>
    </xf>
    <xf numFmtId="0" fontId="2" fillId="3" borderId="8" xfId="0" applyFont="1" applyFill="1" applyBorder="1" applyAlignment="1">
      <alignment horizontal="right"/>
    </xf>
    <xf numFmtId="0" fontId="2" fillId="3" borderId="0" xfId="0" applyFont="1" applyFill="1" applyBorder="1" applyAlignment="1">
      <alignment horizontal="right"/>
    </xf>
    <xf numFmtId="0" fontId="2" fillId="3" borderId="26" xfId="0" applyFont="1" applyFill="1" applyBorder="1" applyAlignment="1">
      <alignment horizontal="right"/>
    </xf>
    <xf numFmtId="0" fontId="2" fillId="3" borderId="21" xfId="0" applyFont="1" applyFill="1" applyBorder="1"/>
    <xf numFmtId="0" fontId="2" fillId="3" borderId="21" xfId="0" applyFont="1" applyFill="1" applyBorder="1" applyAlignment="1">
      <alignment horizontal="right"/>
    </xf>
    <xf numFmtId="0" fontId="2" fillId="3" borderId="27" xfId="0" applyFont="1" applyFill="1" applyBorder="1" applyAlignment="1">
      <alignment horizontal="right"/>
    </xf>
    <xf numFmtId="0" fontId="2" fillId="3" borderId="16" xfId="0" applyFont="1" applyFill="1" applyBorder="1" applyAlignment="1">
      <alignment horizontal="right"/>
    </xf>
    <xf numFmtId="0" fontId="2" fillId="3" borderId="1" xfId="0" applyFont="1" applyFill="1" applyBorder="1" applyAlignment="1">
      <alignment horizontal="right"/>
    </xf>
    <xf numFmtId="0" fontId="4" fillId="3" borderId="11" xfId="0" applyFont="1" applyFill="1" applyBorder="1" applyAlignment="1">
      <alignment horizontal="left"/>
    </xf>
    <xf numFmtId="0" fontId="4" fillId="3" borderId="14" xfId="0" applyFont="1" applyFill="1" applyBorder="1" applyAlignment="1">
      <alignment horizontal="left"/>
    </xf>
    <xf numFmtId="0" fontId="4" fillId="3" borderId="13" xfId="0" applyFont="1" applyFill="1" applyBorder="1" applyAlignment="1">
      <alignment horizontal="left"/>
    </xf>
    <xf numFmtId="0" fontId="2" fillId="3" borderId="14" xfId="0" applyFont="1" applyFill="1" applyBorder="1" applyAlignment="1">
      <alignment horizontal="left"/>
    </xf>
    <xf numFmtId="0" fontId="2" fillId="3" borderId="13" xfId="0" applyFont="1" applyFill="1" applyBorder="1" applyAlignment="1">
      <alignment horizontal="left"/>
    </xf>
    <xf numFmtId="0" fontId="3" fillId="3" borderId="7" xfId="0" applyFont="1" applyFill="1" applyBorder="1"/>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3" borderId="30" xfId="0" applyFont="1" applyFill="1" applyBorder="1" applyAlignment="1">
      <alignment horizontal="right"/>
    </xf>
    <xf numFmtId="0" fontId="2" fillId="3" borderId="31" xfId="0" applyFont="1" applyFill="1" applyBorder="1" applyAlignment="1">
      <alignment horizontal="right"/>
    </xf>
    <xf numFmtId="0" fontId="2" fillId="3" borderId="32" xfId="0" applyFont="1" applyFill="1" applyBorder="1" applyAlignment="1">
      <alignment horizontal="right"/>
    </xf>
    <xf numFmtId="0" fontId="2" fillId="3" borderId="33" xfId="0" applyFont="1" applyFill="1" applyBorder="1" applyAlignment="1">
      <alignment horizontal="right"/>
    </xf>
    <xf numFmtId="15" fontId="2" fillId="3" borderId="7" xfId="0" applyNumberFormat="1" applyFont="1" applyFill="1" applyBorder="1" applyAlignment="1">
      <alignment horizontal="right"/>
    </xf>
    <xf numFmtId="0" fontId="2" fillId="3" borderId="34" xfId="0" applyFont="1" applyFill="1" applyBorder="1" applyAlignment="1">
      <alignment horizontal="right"/>
    </xf>
    <xf numFmtId="0" fontId="4" fillId="3" borderId="3" xfId="0" applyFont="1" applyFill="1" applyBorder="1" applyAlignment="1">
      <alignment horizontal="center"/>
    </xf>
    <xf numFmtId="0" fontId="4" fillId="3" borderId="2" xfId="0" applyFont="1" applyFill="1" applyBorder="1" applyAlignment="1">
      <alignment horizontal="center"/>
    </xf>
    <xf numFmtId="0" fontId="4" fillId="3" borderId="4" xfId="0" applyFont="1" applyFill="1" applyBorder="1" applyAlignment="1">
      <alignment horizontal="center"/>
    </xf>
    <xf numFmtId="0" fontId="4" fillId="0" borderId="25" xfId="0" applyFont="1"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center"/>
    </xf>
    <xf numFmtId="0" fontId="4" fillId="0" borderId="7"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2" fillId="3" borderId="38" xfId="0" applyFont="1" applyFill="1" applyBorder="1" applyAlignment="1">
      <alignment horizontal="center"/>
    </xf>
    <xf numFmtId="0" fontId="2" fillId="3" borderId="39" xfId="0" applyFont="1" applyFill="1" applyBorder="1" applyAlignment="1">
      <alignment horizontal="center"/>
    </xf>
    <xf numFmtId="0" fontId="2" fillId="3" borderId="40" xfId="0" applyFont="1" applyFill="1" applyBorder="1" applyAlignment="1">
      <alignment horizontal="center"/>
    </xf>
    <xf numFmtId="0" fontId="2" fillId="3" borderId="1" xfId="0" applyFont="1" applyFill="1" applyBorder="1" applyAlignment="1">
      <alignment horizontal="center"/>
    </xf>
    <xf numFmtId="0" fontId="2" fillId="3" borderId="16" xfId="0" applyFont="1" applyFill="1" applyBorder="1" applyAlignment="1">
      <alignment horizontal="center"/>
    </xf>
    <xf numFmtId="0" fontId="4" fillId="3" borderId="25" xfId="0" applyFont="1" applyFill="1" applyBorder="1" applyAlignment="1">
      <alignment horizontal="center"/>
    </xf>
    <xf numFmtId="0" fontId="4" fillId="3" borderId="36" xfId="0" applyFont="1" applyFill="1" applyBorder="1" applyAlignment="1">
      <alignment horizontal="center"/>
    </xf>
    <xf numFmtId="0" fontId="4" fillId="3" borderId="37" xfId="0" applyFont="1" applyFill="1" applyBorder="1" applyAlignment="1">
      <alignment horizontal="center"/>
    </xf>
    <xf numFmtId="0" fontId="1" fillId="0" borderId="21" xfId="0" applyFont="1" applyBorder="1" applyAlignment="1">
      <alignment wrapText="1"/>
    </xf>
    <xf numFmtId="0" fontId="0" fillId="0" borderId="1" xfId="0" applyBorder="1" applyAlignment="1">
      <alignment wrapText="1"/>
    </xf>
    <xf numFmtId="0" fontId="0" fillId="0" borderId="16" xfId="0" applyBorder="1" applyAlignment="1">
      <alignment wrapText="1"/>
    </xf>
    <xf numFmtId="0" fontId="1" fillId="0" borderId="7" xfId="0" applyFont="1" applyBorder="1" applyAlignment="1">
      <alignment wrapText="1"/>
    </xf>
    <xf numFmtId="0" fontId="0" fillId="0" borderId="0" xfId="0" applyAlignment="1">
      <alignment wrapText="1"/>
    </xf>
    <xf numFmtId="0" fontId="0" fillId="0" borderId="8" xfId="0" applyBorder="1" applyAlignment="1">
      <alignment wrapText="1"/>
    </xf>
    <xf numFmtId="0" fontId="1" fillId="0" borderId="7" xfId="0" applyFont="1" applyFill="1" applyBorder="1" applyAlignment="1">
      <alignment wrapText="1"/>
    </xf>
    <xf numFmtId="0" fontId="0" fillId="0" borderId="0" xfId="0" applyFill="1" applyAlignment="1">
      <alignment wrapText="1"/>
    </xf>
    <xf numFmtId="0" fontId="0" fillId="0" borderId="8" xfId="0" applyFill="1" applyBorder="1" applyAlignment="1">
      <alignment wrapText="1"/>
    </xf>
    <xf numFmtId="0" fontId="3" fillId="0" borderId="7" xfId="0" applyFont="1" applyBorder="1" applyAlignment="1">
      <alignment wrapText="1"/>
    </xf>
    <xf numFmtId="0" fontId="4" fillId="3" borderId="11" xfId="0" applyFont="1" applyFill="1" applyBorder="1" applyAlignment="1">
      <alignment horizontal="center"/>
    </xf>
    <xf numFmtId="0" fontId="4" fillId="3" borderId="13" xfId="0" applyFont="1" applyFill="1" applyBorder="1" applyAlignment="1">
      <alignment horizontal="center"/>
    </xf>
    <xf numFmtId="0" fontId="7" fillId="0" borderId="2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5" fillId="0" borderId="21" xfId="0" applyFont="1" applyBorder="1" applyAlignment="1">
      <alignment horizontal="center"/>
    </xf>
    <xf numFmtId="0" fontId="5" fillId="0" borderId="1" xfId="0" applyFont="1" applyBorder="1" applyAlignment="1">
      <alignment horizontal="center"/>
    </xf>
    <xf numFmtId="0" fontId="5" fillId="0" borderId="16" xfId="0" applyFont="1" applyBorder="1" applyAlignment="1">
      <alignment horizontal="center"/>
    </xf>
    <xf numFmtId="0" fontId="2" fillId="4" borderId="21" xfId="0" applyFont="1" applyFill="1" applyBorder="1" applyAlignment="1">
      <alignment horizontal="right"/>
    </xf>
    <xf numFmtId="0" fontId="2" fillId="4" borderId="34" xfId="0" applyFont="1" applyFill="1" applyBorder="1" applyAlignment="1">
      <alignment horizontal="right"/>
    </xf>
    <xf numFmtId="0" fontId="2" fillId="4" borderId="27" xfId="0" applyFont="1" applyFill="1" applyBorder="1" applyAlignment="1">
      <alignment horizontal="right"/>
    </xf>
    <xf numFmtId="0" fontId="2" fillId="4" borderId="35" xfId="0" applyFont="1" applyFill="1" applyBorder="1" applyAlignment="1">
      <alignment horizontal="right"/>
    </xf>
    <xf numFmtId="0" fontId="2" fillId="4" borderId="1" xfId="0" applyFont="1" applyFill="1" applyBorder="1" applyAlignment="1">
      <alignment horizontal="right"/>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1"/>
  <sheetViews>
    <sheetView tabSelected="1" workbookViewId="0">
      <selection sqref="A1:L1"/>
    </sheetView>
  </sheetViews>
  <sheetFormatPr defaultRowHeight="12.75" x14ac:dyDescent="0.2"/>
  <cols>
    <col min="1" max="1" width="15.7109375" customWidth="1"/>
    <col min="2" max="2" width="16.7109375" customWidth="1"/>
    <col min="3" max="4" width="15.7109375" customWidth="1"/>
    <col min="5" max="5" width="16.7109375" customWidth="1"/>
    <col min="6" max="6" width="10.7109375" customWidth="1"/>
    <col min="7" max="7" width="15.7109375" customWidth="1"/>
    <col min="8" max="8" width="10.7109375" customWidth="1"/>
    <col min="9" max="9" width="13.7109375" customWidth="1"/>
    <col min="10" max="10" width="15.7109375" customWidth="1"/>
    <col min="11" max="11" width="10.7109375" customWidth="1"/>
    <col min="12" max="12" width="13.7109375" customWidth="1"/>
  </cols>
  <sheetData>
    <row r="1" spans="1:12" ht="18" customHeight="1" x14ac:dyDescent="0.25">
      <c r="A1" s="80" t="s">
        <v>105</v>
      </c>
      <c r="B1" s="81"/>
      <c r="C1" s="81"/>
      <c r="D1" s="81"/>
      <c r="E1" s="81"/>
      <c r="F1" s="81"/>
      <c r="G1" s="81"/>
      <c r="H1" s="81"/>
      <c r="I1" s="81"/>
      <c r="J1" s="81"/>
      <c r="K1" s="81"/>
      <c r="L1" s="82"/>
    </row>
    <row r="2" spans="1:12" ht="16.5" thickBot="1" x14ac:dyDescent="0.3">
      <c r="A2" s="83" t="s">
        <v>123</v>
      </c>
      <c r="B2" s="84"/>
      <c r="C2" s="84"/>
      <c r="D2" s="84"/>
      <c r="E2" s="84"/>
      <c r="F2" s="84"/>
      <c r="G2" s="84"/>
      <c r="H2" s="84"/>
      <c r="I2" s="84"/>
      <c r="J2" s="84"/>
      <c r="K2" s="84"/>
      <c r="L2" s="85"/>
    </row>
    <row r="3" spans="1:12" ht="15.75" x14ac:dyDescent="0.25">
      <c r="A3" s="47"/>
      <c r="B3" s="91" t="s">
        <v>93</v>
      </c>
      <c r="C3" s="92"/>
      <c r="D3" s="92"/>
      <c r="E3" s="92"/>
      <c r="F3" s="93"/>
      <c r="G3" s="77" t="s">
        <v>95</v>
      </c>
      <c r="H3" s="78"/>
      <c r="I3" s="78"/>
      <c r="J3" s="78"/>
      <c r="K3" s="78"/>
      <c r="L3" s="79"/>
    </row>
    <row r="4" spans="1:12" ht="13.5" thickBot="1" x14ac:dyDescent="0.25">
      <c r="A4" s="48"/>
      <c r="B4" s="49"/>
      <c r="C4" s="50"/>
      <c r="D4" s="50"/>
      <c r="E4" s="50"/>
      <c r="F4" s="51"/>
      <c r="G4" s="86" t="s">
        <v>101</v>
      </c>
      <c r="H4" s="87"/>
      <c r="I4" s="88"/>
      <c r="J4" s="89" t="s">
        <v>102</v>
      </c>
      <c r="K4" s="89"/>
      <c r="L4" s="90"/>
    </row>
    <row r="5" spans="1:12" x14ac:dyDescent="0.2">
      <c r="A5" s="52"/>
      <c r="B5" s="53"/>
      <c r="C5" s="54"/>
      <c r="D5" s="54" t="s">
        <v>97</v>
      </c>
      <c r="E5" s="54"/>
      <c r="F5" s="55" t="s">
        <v>73</v>
      </c>
      <c r="G5" s="53"/>
      <c r="H5" s="54" t="s">
        <v>73</v>
      </c>
      <c r="I5" s="55" t="s">
        <v>92</v>
      </c>
      <c r="J5" s="56"/>
      <c r="K5" s="54" t="s">
        <v>73</v>
      </c>
      <c r="L5" s="55" t="s">
        <v>92</v>
      </c>
    </row>
    <row r="6" spans="1:12" x14ac:dyDescent="0.2">
      <c r="A6" s="52"/>
      <c r="B6" s="53" t="s">
        <v>70</v>
      </c>
      <c r="C6" s="57" t="s">
        <v>86</v>
      </c>
      <c r="D6" s="57" t="s">
        <v>98</v>
      </c>
      <c r="E6" s="57" t="s">
        <v>0</v>
      </c>
      <c r="F6" s="55" t="s">
        <v>82</v>
      </c>
      <c r="G6" s="53" t="s">
        <v>0</v>
      </c>
      <c r="H6" s="57" t="s">
        <v>82</v>
      </c>
      <c r="I6" s="55" t="s">
        <v>91</v>
      </c>
      <c r="J6" s="56" t="s">
        <v>0</v>
      </c>
      <c r="K6" s="57" t="s">
        <v>82</v>
      </c>
      <c r="L6" s="55" t="s">
        <v>91</v>
      </c>
    </row>
    <row r="7" spans="1:12" ht="13.5" thickBot="1" x14ac:dyDescent="0.25">
      <c r="A7" s="58" t="s">
        <v>8</v>
      </c>
      <c r="B7" s="59" t="s">
        <v>71</v>
      </c>
      <c r="C7" s="60" t="s">
        <v>87</v>
      </c>
      <c r="D7" s="60" t="s">
        <v>99</v>
      </c>
      <c r="E7" s="60" t="s">
        <v>91</v>
      </c>
      <c r="F7" s="61" t="s">
        <v>0</v>
      </c>
      <c r="G7" s="59" t="s">
        <v>94</v>
      </c>
      <c r="H7" s="60" t="s">
        <v>0</v>
      </c>
      <c r="I7" s="61" t="s">
        <v>90</v>
      </c>
      <c r="J7" s="62" t="s">
        <v>94</v>
      </c>
      <c r="K7" s="60" t="s">
        <v>0</v>
      </c>
      <c r="L7" s="61" t="s">
        <v>90</v>
      </c>
    </row>
    <row r="8" spans="1:12" x14ac:dyDescent="0.2">
      <c r="A8" s="3" t="s">
        <v>1</v>
      </c>
      <c r="B8" s="12">
        <f>'Data Worksheet'!D9</f>
        <v>310307313.84299999</v>
      </c>
      <c r="C8" s="15">
        <f>'Data Worksheet'!E9</f>
        <v>68290993.796199992</v>
      </c>
      <c r="D8" s="16">
        <f>'Data Worksheet'!F9</f>
        <v>16159468.718706165</v>
      </c>
      <c r="E8" s="15">
        <f>'Data Worksheet'!G9</f>
        <v>394757776.35790616</v>
      </c>
      <c r="F8" s="13">
        <f>'Data Worksheet'!H9</f>
        <v>1.0275214077034871E-2</v>
      </c>
      <c r="G8" s="12">
        <f>'Data Worksheet'!AD9</f>
        <v>38629546.737709999</v>
      </c>
      <c r="H8" s="26">
        <f>'Data Worksheet'!AE9</f>
        <v>9.3992139339200854E-3</v>
      </c>
      <c r="I8" s="23">
        <f>'Data Worksheet'!AF9</f>
        <v>0.12448803174924399</v>
      </c>
      <c r="J8" s="2">
        <f>'Data Worksheet'!AG9</f>
        <v>128137494.12771001</v>
      </c>
      <c r="K8" s="26">
        <f>'Data Worksheet'!AH9</f>
        <v>1.2746721824949582E-2</v>
      </c>
      <c r="L8" s="4">
        <f>'Data Worksheet'!AI9</f>
        <v>0.32459777058713207</v>
      </c>
    </row>
    <row r="9" spans="1:12" x14ac:dyDescent="0.2">
      <c r="A9" s="5" t="s">
        <v>50</v>
      </c>
      <c r="B9" s="37">
        <f>'Data Worksheet'!D10</f>
        <v>19302412.472199999</v>
      </c>
      <c r="C9" s="39">
        <f>'Data Worksheet'!E10</f>
        <v>2546085.9015000002</v>
      </c>
      <c r="D9" s="39">
        <f>'Data Worksheet'!F10</f>
        <v>602471.76374694135</v>
      </c>
      <c r="E9" s="39">
        <f>'Data Worksheet'!G10</f>
        <v>22450970.13744694</v>
      </c>
      <c r="F9" s="14">
        <f>'Data Worksheet'!H10</f>
        <v>5.8437993680010786E-4</v>
      </c>
      <c r="G9" s="37">
        <f>'Data Worksheet'!AD10</f>
        <v>4882469.9889599998</v>
      </c>
      <c r="H9" s="27">
        <f>'Data Worksheet'!AE10</f>
        <v>1.1879864981014781E-3</v>
      </c>
      <c r="I9" s="24">
        <f>'Data Worksheet'!AF10</f>
        <v>0.25294610173686327</v>
      </c>
      <c r="J9" s="40">
        <f>'Data Worksheet'!AG10</f>
        <v>8956312.9589600004</v>
      </c>
      <c r="K9" s="27">
        <f>'Data Worksheet'!AH10</f>
        <v>8.9094632794419588E-4</v>
      </c>
      <c r="L9" s="6">
        <f>'Data Worksheet'!AI10</f>
        <v>0.3989276589888372</v>
      </c>
    </row>
    <row r="10" spans="1:12" x14ac:dyDescent="0.2">
      <c r="A10" s="5" t="s">
        <v>26</v>
      </c>
      <c r="B10" s="37">
        <f>'Data Worksheet'!D11</f>
        <v>380053010.23820007</v>
      </c>
      <c r="C10" s="39">
        <f>'Data Worksheet'!E11</f>
        <v>58338130.986000001</v>
      </c>
      <c r="D10" s="39">
        <f>'Data Worksheet'!F11</f>
        <v>13804356.187718952</v>
      </c>
      <c r="E10" s="39">
        <f>'Data Worksheet'!G11</f>
        <v>452195497.411919</v>
      </c>
      <c r="F10" s="14">
        <f>'Data Worksheet'!H11</f>
        <v>1.1770269818234268E-2</v>
      </c>
      <c r="G10" s="37">
        <f>'Data Worksheet'!AD11</f>
        <v>45271053.555020005</v>
      </c>
      <c r="H10" s="27">
        <f>'Data Worksheet'!AE11</f>
        <v>1.1015203472791545E-2</v>
      </c>
      <c r="I10" s="24">
        <f>'Data Worksheet'!AF11</f>
        <v>0.11911773446195348</v>
      </c>
      <c r="J10" s="40">
        <f>'Data Worksheet'!AG11</f>
        <v>113520013.83501999</v>
      </c>
      <c r="K10" s="27">
        <f>'Data Worksheet'!AH11</f>
        <v>1.1292620070104125E-2</v>
      </c>
      <c r="L10" s="6">
        <f>'Data Worksheet'!AI11</f>
        <v>0.25104189335085542</v>
      </c>
    </row>
    <row r="11" spans="1:12" x14ac:dyDescent="0.2">
      <c r="A11" s="5" t="s">
        <v>47</v>
      </c>
      <c r="B11" s="37">
        <f>'Data Worksheet'!D12</f>
        <v>26340798.876199998</v>
      </c>
      <c r="C11" s="39">
        <f>'Data Worksheet'!E12</f>
        <v>3283920.8761</v>
      </c>
      <c r="D11" s="39">
        <f>'Data Worksheet'!F12</f>
        <v>777063.17805843579</v>
      </c>
      <c r="E11" s="39">
        <f>'Data Worksheet'!G12</f>
        <v>30401782.930358432</v>
      </c>
      <c r="F11" s="14">
        <f>'Data Worksheet'!H12</f>
        <v>7.913329303227063E-4</v>
      </c>
      <c r="G11" s="37">
        <f>'Data Worksheet'!AD12</f>
        <v>5568829.2446100004</v>
      </c>
      <c r="H11" s="27">
        <f>'Data Worksheet'!AE12</f>
        <v>1.3549891689633351E-3</v>
      </c>
      <c r="I11" s="24">
        <f>'Data Worksheet'!AF12</f>
        <v>0.21141459189537595</v>
      </c>
      <c r="J11" s="40">
        <f>'Data Worksheet'!AG12</f>
        <v>10839922.60461</v>
      </c>
      <c r="K11" s="27">
        <f>'Data Worksheet'!AH12</f>
        <v>1.0783219929931991E-3</v>
      </c>
      <c r="L11" s="6">
        <f>'Data Worksheet'!AI12</f>
        <v>0.35655548983561536</v>
      </c>
    </row>
    <row r="12" spans="1:12" x14ac:dyDescent="0.2">
      <c r="A12" s="5" t="s">
        <v>15</v>
      </c>
      <c r="B12" s="37">
        <f>'Data Worksheet'!D13</f>
        <v>717415371.50059986</v>
      </c>
      <c r="C12" s="39">
        <f>'Data Worksheet'!E13</f>
        <v>107231203.7587</v>
      </c>
      <c r="D12" s="39">
        <f>'Data Worksheet'!F13</f>
        <v>25373759.94232991</v>
      </c>
      <c r="E12" s="39">
        <f>'Data Worksheet'!G13</f>
        <v>850020335.20162976</v>
      </c>
      <c r="F12" s="14">
        <f>'Data Worksheet'!H13</f>
        <v>2.2125316933873138E-2</v>
      </c>
      <c r="G12" s="37">
        <f>'Data Worksheet'!AD13</f>
        <v>88294542.870999992</v>
      </c>
      <c r="H12" s="27">
        <f>'Data Worksheet'!AE13</f>
        <v>2.148353702612988E-2</v>
      </c>
      <c r="I12" s="24">
        <f>'Data Worksheet'!AF13</f>
        <v>0.12307311270222228</v>
      </c>
      <c r="J12" s="40">
        <f>'Data Worksheet'!AG13</f>
        <v>227576128.801</v>
      </c>
      <c r="K12" s="27">
        <f>'Data Worksheet'!AH13</f>
        <v>2.2638569823552751E-2</v>
      </c>
      <c r="L12" s="6">
        <f>'Data Worksheet'!AI13</f>
        <v>0.26773021700359395</v>
      </c>
    </row>
    <row r="13" spans="1:12" x14ac:dyDescent="0.2">
      <c r="A13" s="5" t="s">
        <v>9</v>
      </c>
      <c r="B13" s="37">
        <f>'Data Worksheet'!D14</f>
        <v>2878782025.9106007</v>
      </c>
      <c r="C13" s="39">
        <f>'Data Worksheet'!E14</f>
        <v>442285602.28510004</v>
      </c>
      <c r="D13" s="39">
        <f>'Data Worksheet'!F14</f>
        <v>104656558.02563362</v>
      </c>
      <c r="E13" s="39">
        <f>'Data Worksheet'!G14</f>
        <v>3425724186.2213345</v>
      </c>
      <c r="F13" s="14">
        <f>'Data Worksheet'!H14</f>
        <v>8.9168729510691755E-2</v>
      </c>
      <c r="G13" s="37">
        <f>'Data Worksheet'!AD14</f>
        <v>373002155.07880998</v>
      </c>
      <c r="H13" s="27">
        <f>'Data Worksheet'!AE14</f>
        <v>9.0757654424572898E-2</v>
      </c>
      <c r="I13" s="24">
        <f>'Data Worksheet'!AF14</f>
        <v>0.12956943308718344</v>
      </c>
      <c r="J13" s="40">
        <f>'Data Worksheet'!AG14</f>
        <v>914297820.00881004</v>
      </c>
      <c r="K13" s="27">
        <f>'Data Worksheet'!AH14</f>
        <v>9.0951520912331121E-2</v>
      </c>
      <c r="L13" s="6">
        <f>'Data Worksheet'!AI14</f>
        <v>0.26689183667681809</v>
      </c>
    </row>
    <row r="14" spans="1:12" x14ac:dyDescent="0.2">
      <c r="A14" s="5" t="s">
        <v>57</v>
      </c>
      <c r="B14" s="37">
        <f>'Data Worksheet'!D15</f>
        <v>5718927.1311999997</v>
      </c>
      <c r="C14" s="39">
        <f>'Data Worksheet'!E15</f>
        <v>1205754.8193999999</v>
      </c>
      <c r="D14" s="39">
        <f>'Data Worksheet'!F15</f>
        <v>285313.71713040874</v>
      </c>
      <c r="E14" s="39">
        <f>'Data Worksheet'!G15</f>
        <v>7209995.6677304087</v>
      </c>
      <c r="F14" s="14">
        <f>'Data Worksheet'!H15</f>
        <v>1.8767014462371383E-4</v>
      </c>
      <c r="G14" s="37">
        <f>'Data Worksheet'!AD15</f>
        <v>3095969.7385200001</v>
      </c>
      <c r="H14" s="27">
        <f>'Data Worksheet'!AE15</f>
        <v>7.5330114802732396E-4</v>
      </c>
      <c r="I14" s="24">
        <f>'Data Worksheet'!AF15</f>
        <v>0.54135498975493579</v>
      </c>
      <c r="J14" s="40">
        <f>'Data Worksheet'!AG15</f>
        <v>5287475.4385200003</v>
      </c>
      <c r="K14" s="27">
        <f>'Data Worksheet'!AH15</f>
        <v>5.2598171229956017E-4</v>
      </c>
      <c r="L14" s="6">
        <f>'Data Worksheet'!AI15</f>
        <v>0.73335348344036011</v>
      </c>
    </row>
    <row r="15" spans="1:12" x14ac:dyDescent="0.2">
      <c r="A15" s="5" t="s">
        <v>28</v>
      </c>
      <c r="B15" s="37">
        <f>'Data Worksheet'!D16</f>
        <v>268136290.86939996</v>
      </c>
      <c r="C15" s="39">
        <f>'Data Worksheet'!E16</f>
        <v>38418404.616700001</v>
      </c>
      <c r="D15" s="39">
        <f>'Data Worksheet'!F16</f>
        <v>9090818.1755103599</v>
      </c>
      <c r="E15" s="39">
        <f>'Data Worksheet'!G16</f>
        <v>315645513.66161031</v>
      </c>
      <c r="F15" s="14">
        <f>'Data Worksheet'!H16</f>
        <v>8.215988182049461E-3</v>
      </c>
      <c r="G15" s="37">
        <f>'Data Worksheet'!AD16</f>
        <v>32759353.441569999</v>
      </c>
      <c r="H15" s="27">
        <f>'Data Worksheet'!AE16</f>
        <v>7.9708978576659064E-3</v>
      </c>
      <c r="I15" s="24">
        <f>'Data Worksheet'!AF16</f>
        <v>0.12217426195966126</v>
      </c>
      <c r="J15" s="40">
        <f>'Data Worksheet'!AG16</f>
        <v>81217404.651569992</v>
      </c>
      <c r="K15" s="27">
        <f>'Data Worksheet'!AH16</f>
        <v>8.0792563604071017E-3</v>
      </c>
      <c r="L15" s="6">
        <f>'Data Worksheet'!AI16</f>
        <v>0.25730574691024949</v>
      </c>
    </row>
    <row r="16" spans="1:12" x14ac:dyDescent="0.2">
      <c r="A16" s="5" t="s">
        <v>31</v>
      </c>
      <c r="B16" s="37">
        <f>'Data Worksheet'!D17</f>
        <v>144343737.96599999</v>
      </c>
      <c r="C16" s="39">
        <f>'Data Worksheet'!E17</f>
        <v>1068145.26</v>
      </c>
      <c r="D16" s="39">
        <f>'Data Worksheet'!F17</f>
        <v>252751.62882407373</v>
      </c>
      <c r="E16" s="39">
        <f>'Data Worksheet'!G17</f>
        <v>145664634.85482407</v>
      </c>
      <c r="F16" s="14">
        <f>'Data Worksheet'!H17</f>
        <v>3.7915283655601032E-3</v>
      </c>
      <c r="G16" s="37">
        <f>'Data Worksheet'!AD17</f>
        <v>16573152.347070001</v>
      </c>
      <c r="H16" s="27">
        <f>'Data Worksheet'!AE17</f>
        <v>4.0325247802479192E-3</v>
      </c>
      <c r="I16" s="24">
        <f>'Data Worksheet'!AF17</f>
        <v>0.11481725899999755</v>
      </c>
      <c r="J16" s="40">
        <f>'Data Worksheet'!AG17</f>
        <v>16573152.347070001</v>
      </c>
      <c r="K16" s="27">
        <f>'Data Worksheet'!AH17</f>
        <v>1.6486459655599551E-3</v>
      </c>
      <c r="L16" s="6">
        <f>'Data Worksheet'!AI17</f>
        <v>0.11377608822887965</v>
      </c>
    </row>
    <row r="17" spans="1:12" x14ac:dyDescent="0.2">
      <c r="A17" s="5" t="s">
        <v>27</v>
      </c>
      <c r="B17" s="37">
        <f>'Data Worksheet'!D18</f>
        <v>203902857.93220001</v>
      </c>
      <c r="C17" s="39">
        <f>'Data Worksheet'!E18</f>
        <v>44348187.760049999</v>
      </c>
      <c r="D17" s="39">
        <f>'Data Worksheet'!F18</f>
        <v>10493962.863953998</v>
      </c>
      <c r="E17" s="39">
        <f>'Data Worksheet'!G18</f>
        <v>258745008.55620402</v>
      </c>
      <c r="F17" s="14">
        <f>'Data Worksheet'!H18</f>
        <v>6.7349157217583165E-3</v>
      </c>
      <c r="G17" s="37">
        <f>'Data Worksheet'!AD18</f>
        <v>24145980.467860002</v>
      </c>
      <c r="H17" s="27">
        <f>'Data Worksheet'!AE18</f>
        <v>5.8751203477135595E-3</v>
      </c>
      <c r="I17" s="24">
        <f>'Data Worksheet'!AF18</f>
        <v>0.11841903891258264</v>
      </c>
      <c r="J17" s="40">
        <f>'Data Worksheet'!AG18</f>
        <v>85112081.907860011</v>
      </c>
      <c r="K17" s="27">
        <f>'Data Worksheet'!AH18</f>
        <v>8.4666868148719609E-3</v>
      </c>
      <c r="L17" s="6">
        <f>'Data Worksheet'!AI18</f>
        <v>0.32894192774108011</v>
      </c>
    </row>
    <row r="18" spans="1:12" x14ac:dyDescent="0.2">
      <c r="A18" s="5" t="s">
        <v>22</v>
      </c>
      <c r="B18" s="37">
        <f>'Data Worksheet'!D19</f>
        <v>792069099.38919997</v>
      </c>
      <c r="C18" s="39">
        <f>'Data Worksheet'!E19</f>
        <v>7305784.9575000014</v>
      </c>
      <c r="D18" s="39">
        <f>'Data Worksheet'!F19</f>
        <v>1728743.3806957509</v>
      </c>
      <c r="E18" s="39">
        <f>'Data Worksheet'!G19</f>
        <v>801103627.72739565</v>
      </c>
      <c r="F18" s="14">
        <f>'Data Worksheet'!H19</f>
        <v>2.0852056034800337E-2</v>
      </c>
      <c r="G18" s="37">
        <f>'Data Worksheet'!AD19</f>
        <v>89174131.531340003</v>
      </c>
      <c r="H18" s="27">
        <f>'Data Worksheet'!AE19</f>
        <v>2.1697555638580109E-2</v>
      </c>
      <c r="I18" s="24">
        <f>'Data Worksheet'!AF19</f>
        <v>0.1125837778548692</v>
      </c>
      <c r="J18" s="40">
        <f>'Data Worksheet'!AG19</f>
        <v>89174131.531340003</v>
      </c>
      <c r="K18" s="27">
        <f>'Data Worksheet'!AH19</f>
        <v>8.8707669550535332E-3</v>
      </c>
      <c r="L18" s="6">
        <f>'Data Worksheet'!AI19</f>
        <v>0.11131410275136679</v>
      </c>
    </row>
    <row r="19" spans="1:12" x14ac:dyDescent="0.2">
      <c r="A19" s="5" t="s">
        <v>37</v>
      </c>
      <c r="B19" s="37">
        <f>'Data Worksheet'!D20</f>
        <v>102692178.5658</v>
      </c>
      <c r="C19" s="39">
        <f>'Data Worksheet'!E20</f>
        <v>18015410.19875</v>
      </c>
      <c r="D19" s="39">
        <f>'Data Worksheet'!F20</f>
        <v>4262926.0665051239</v>
      </c>
      <c r="E19" s="39">
        <f>'Data Worksheet'!G20</f>
        <v>124970514.83105512</v>
      </c>
      <c r="F19" s="14">
        <f>'Data Worksheet'!H20</f>
        <v>3.2528777648248978E-3</v>
      </c>
      <c r="G19" s="37">
        <f>'Data Worksheet'!AD20</f>
        <v>10959514.871649999</v>
      </c>
      <c r="H19" s="27">
        <f>'Data Worksheet'!AE20</f>
        <v>2.666633020315984E-3</v>
      </c>
      <c r="I19" s="24">
        <f>'Data Worksheet'!AF20</f>
        <v>0.10672200185749971</v>
      </c>
      <c r="J19" s="40">
        <f>'Data Worksheet'!AG20</f>
        <v>33967774.231649995</v>
      </c>
      <c r="K19" s="27">
        <f>'Data Worksheet'!AH20</f>
        <v>3.379009181434434E-3</v>
      </c>
      <c r="L19" s="6">
        <f>'Data Worksheet'!AI20</f>
        <v>0.2718063078924679</v>
      </c>
    </row>
    <row r="20" spans="1:12" x14ac:dyDescent="0.2">
      <c r="A20" s="42" t="s">
        <v>118</v>
      </c>
      <c r="B20" s="37">
        <f>'Data Worksheet'!D21</f>
        <v>26957869.200199999</v>
      </c>
      <c r="C20" s="39">
        <f>'Data Worksheet'!E21</f>
        <v>5318350.8367999997</v>
      </c>
      <c r="D20" s="39">
        <f>'Data Worksheet'!F21</f>
        <v>1258463.5133418797</v>
      </c>
      <c r="E20" s="39">
        <f>'Data Worksheet'!G21</f>
        <v>33534683.550341882</v>
      </c>
      <c r="F20" s="14">
        <f>'Data Worksheet'!H21</f>
        <v>8.7287970781599908E-4</v>
      </c>
      <c r="G20" s="37">
        <f>'Data Worksheet'!AD21</f>
        <v>5690543.7601600001</v>
      </c>
      <c r="H20" s="27">
        <f>'Data Worksheet'!AE21</f>
        <v>1.3846043435416352E-3</v>
      </c>
      <c r="I20" s="24">
        <f>'Data Worksheet'!AF21</f>
        <v>0.21109026525426505</v>
      </c>
      <c r="J20" s="40">
        <f>'Data Worksheet'!AG21</f>
        <v>13634444.230160002</v>
      </c>
      <c r="K20" s="27">
        <f>'Data Worksheet'!AH21</f>
        <v>1.3563123660466133E-3</v>
      </c>
      <c r="L20" s="6">
        <f>'Data Worksheet'!AI21</f>
        <v>0.40657739351236549</v>
      </c>
    </row>
    <row r="21" spans="1:12" x14ac:dyDescent="0.2">
      <c r="A21" s="5" t="s">
        <v>59</v>
      </c>
      <c r="B21" s="37">
        <f>'Data Worksheet'!D22</f>
        <v>7989086.6281999992</v>
      </c>
      <c r="C21" s="39">
        <f>'Data Worksheet'!E22</f>
        <v>1160318.3605</v>
      </c>
      <c r="D21" s="39">
        <f>'Data Worksheet'!F22</f>
        <v>274562.24031818839</v>
      </c>
      <c r="E21" s="39">
        <f>'Data Worksheet'!G22</f>
        <v>9423967.2290181872</v>
      </c>
      <c r="F21" s="14">
        <f>'Data Worksheet'!H22</f>
        <v>2.4529796886212405E-4</v>
      </c>
      <c r="G21" s="37">
        <f>'Data Worksheet'!AD22</f>
        <v>3421255.2885800004</v>
      </c>
      <c r="H21" s="27">
        <f>'Data Worksheet'!AE22</f>
        <v>8.3244855546097546E-4</v>
      </c>
      <c r="I21" s="24">
        <f>'Data Worksheet'!AF22</f>
        <v>0.42824110537287224</v>
      </c>
      <c r="J21" s="40">
        <f>'Data Worksheet'!AG22</f>
        <v>5422943.1085800007</v>
      </c>
      <c r="K21" s="27">
        <f>'Data Worksheet'!AH22</f>
        <v>5.3945761736765724E-4</v>
      </c>
      <c r="L21" s="6">
        <f>'Data Worksheet'!AI22</f>
        <v>0.57544163480128918</v>
      </c>
    </row>
    <row r="22" spans="1:12" x14ac:dyDescent="0.2">
      <c r="A22" s="5" t="s">
        <v>13</v>
      </c>
      <c r="B22" s="37">
        <f>'Data Worksheet'!D23</f>
        <v>1523642825.7351999</v>
      </c>
      <c r="C22" s="39">
        <f>'Data Worksheet'!E23</f>
        <v>319491635.05339998</v>
      </c>
      <c r="D22" s="39">
        <f>'Data Worksheet'!F23</f>
        <v>75600233.581913173</v>
      </c>
      <c r="E22" s="39">
        <f>'Data Worksheet'!G23</f>
        <v>1918734694.3705132</v>
      </c>
      <c r="F22" s="14">
        <f>'Data Worksheet'!H23</f>
        <v>4.9943056026884119E-2</v>
      </c>
      <c r="G22" s="37">
        <f>'Data Worksheet'!AD23</f>
        <v>212753708.02943999</v>
      </c>
      <c r="H22" s="27">
        <f>'Data Worksheet'!AE23</f>
        <v>5.1766530696860658E-2</v>
      </c>
      <c r="I22" s="24">
        <f>'Data Worksheet'!AF23</f>
        <v>0.13963489633916035</v>
      </c>
      <c r="J22" s="40">
        <f>'Data Worksheet'!AG23</f>
        <v>612334648.40944004</v>
      </c>
      <c r="K22" s="27">
        <f>'Data Worksheet'!AH23</f>
        <v>6.0913158011925983E-2</v>
      </c>
      <c r="L22" s="6">
        <f>'Data Worksheet'!AI23</f>
        <v>0.3191346100146123</v>
      </c>
    </row>
    <row r="23" spans="1:12" x14ac:dyDescent="0.2">
      <c r="A23" s="5" t="s">
        <v>18</v>
      </c>
      <c r="B23" s="37">
        <f>'Data Worksheet'!D24</f>
        <v>474211974.30680001</v>
      </c>
      <c r="C23" s="39">
        <f>'Data Worksheet'!E24</f>
        <v>99068926.272350028</v>
      </c>
      <c r="D23" s="39">
        <f>'Data Worksheet'!F24</f>
        <v>23442347.608403504</v>
      </c>
      <c r="E23" s="39">
        <f>'Data Worksheet'!G24</f>
        <v>596723248.18755364</v>
      </c>
      <c r="F23" s="14">
        <f>'Data Worksheet'!H24</f>
        <v>1.5532206044021417E-2</v>
      </c>
      <c r="G23" s="37">
        <f>'Data Worksheet'!AD24</f>
        <v>57188763.113509998</v>
      </c>
      <c r="H23" s="27">
        <f>'Data Worksheet'!AE24</f>
        <v>1.3914981264727714E-2</v>
      </c>
      <c r="I23" s="24">
        <f>'Data Worksheet'!AF24</f>
        <v>0.12059746740285958</v>
      </c>
      <c r="J23" s="40">
        <f>'Data Worksheet'!AG24</f>
        <v>181818908.15351</v>
      </c>
      <c r="K23" s="27">
        <f>'Data Worksheet'!AH24</f>
        <v>1.8086782955494558E-2</v>
      </c>
      <c r="L23" s="6">
        <f>'Data Worksheet'!AI24</f>
        <v>0.30469553298912738</v>
      </c>
    </row>
    <row r="24" spans="1:12" x14ac:dyDescent="0.2">
      <c r="A24" s="5" t="s">
        <v>42</v>
      </c>
      <c r="B24" s="37">
        <f>'Data Worksheet'!D25</f>
        <v>97129519.697999984</v>
      </c>
      <c r="C24" s="39">
        <f>'Data Worksheet'!E25</f>
        <v>15247287.741</v>
      </c>
      <c r="D24" s="39">
        <f>'Data Worksheet'!F25</f>
        <v>3607914.5374731915</v>
      </c>
      <c r="E24" s="39">
        <f>'Data Worksheet'!G25</f>
        <v>115984721.97647317</v>
      </c>
      <c r="F24" s="14">
        <f>'Data Worksheet'!H25</f>
        <v>3.0189851077008791E-3</v>
      </c>
      <c r="G24" s="37">
        <f>'Data Worksheet'!AD25</f>
        <v>13618438.57164</v>
      </c>
      <c r="H24" s="27">
        <f>'Data Worksheet'!AE25</f>
        <v>3.3135935673777356E-3</v>
      </c>
      <c r="I24" s="24">
        <f>'Data Worksheet'!AF25</f>
        <v>0.14020905914065196</v>
      </c>
      <c r="J24" s="40">
        <f>'Data Worksheet'!AG25</f>
        <v>35424321.601640001</v>
      </c>
      <c r="K24" s="27">
        <f>'Data Worksheet'!AH25</f>
        <v>3.5239020114098685E-3</v>
      </c>
      <c r="L24" s="6">
        <f>'Data Worksheet'!AI25</f>
        <v>0.30542230905916745</v>
      </c>
    </row>
    <row r="25" spans="1:12" x14ac:dyDescent="0.2">
      <c r="A25" s="5" t="s">
        <v>61</v>
      </c>
      <c r="B25" s="37">
        <f>'Data Worksheet'!D26</f>
        <v>17532400.828600001</v>
      </c>
      <c r="C25" s="39">
        <f>'Data Worksheet'!E26</f>
        <v>4001067.7286499995</v>
      </c>
      <c r="D25" s="39">
        <f>'Data Worksheet'!F26</f>
        <v>946759.23146606912</v>
      </c>
      <c r="E25" s="39">
        <f>'Data Worksheet'!G26</f>
        <v>22480227.78871607</v>
      </c>
      <c r="F25" s="14">
        <f>'Data Worksheet'!H26</f>
        <v>5.8514148894217122E-4</v>
      </c>
      <c r="G25" s="37">
        <f>'Data Worksheet'!AD26</f>
        <v>2584231.4402199998</v>
      </c>
      <c r="H25" s="27">
        <f>'Data Worksheet'!AE26</f>
        <v>6.2878667270715473E-4</v>
      </c>
      <c r="I25" s="24">
        <f>'Data Worksheet'!AF26</f>
        <v>0.14739746515516758</v>
      </c>
      <c r="J25" s="40">
        <f>'Data Worksheet'!AG26</f>
        <v>7854531.3902199995</v>
      </c>
      <c r="K25" s="27">
        <f>'Data Worksheet'!AH26</f>
        <v>7.8134450324651521E-4</v>
      </c>
      <c r="L25" s="6">
        <f>'Data Worksheet'!AI26</f>
        <v>0.34939732212867408</v>
      </c>
    </row>
    <row r="26" spans="1:12" x14ac:dyDescent="0.2">
      <c r="A26" s="5" t="s">
        <v>39</v>
      </c>
      <c r="B26" s="37">
        <f>'Data Worksheet'!D27</f>
        <v>32714966.482400004</v>
      </c>
      <c r="C26" s="39">
        <f>'Data Worksheet'!E27</f>
        <v>5377827.7671499997</v>
      </c>
      <c r="D26" s="39">
        <f>'Data Worksheet'!F27</f>
        <v>1272537.3398019797</v>
      </c>
      <c r="E26" s="39">
        <f>'Data Worksheet'!G27</f>
        <v>39365331.589351982</v>
      </c>
      <c r="F26" s="14">
        <f>'Data Worksheet'!H27</f>
        <v>1.0246465896781413E-3</v>
      </c>
      <c r="G26" s="37">
        <f>'Data Worksheet'!AD27</f>
        <v>8683980.9616700001</v>
      </c>
      <c r="H26" s="27">
        <f>'Data Worksheet'!AE27</f>
        <v>2.1129576127577438E-3</v>
      </c>
      <c r="I26" s="24">
        <f>'Data Worksheet'!AF27</f>
        <v>0.26544367595002144</v>
      </c>
      <c r="J26" s="40">
        <f>'Data Worksheet'!AG27</f>
        <v>17412514.311670002</v>
      </c>
      <c r="K26" s="27">
        <f>'Data Worksheet'!AH27</f>
        <v>1.7321430992134038E-3</v>
      </c>
      <c r="L26" s="6">
        <f>'Data Worksheet'!AI27</f>
        <v>0.44233119876424343</v>
      </c>
    </row>
    <row r="27" spans="1:12" x14ac:dyDescent="0.2">
      <c r="A27" s="5" t="s">
        <v>60</v>
      </c>
      <c r="B27" s="37">
        <f>'Data Worksheet'!D28</f>
        <v>7064023.7933999998</v>
      </c>
      <c r="C27" s="39">
        <f>'Data Worksheet'!E28</f>
        <v>1096409.9142</v>
      </c>
      <c r="D27" s="39">
        <f>'Data Worksheet'!F28</f>
        <v>259439.79910832815</v>
      </c>
      <c r="E27" s="39">
        <f>'Data Worksheet'!G28</f>
        <v>8419873.5067083277</v>
      </c>
      <c r="F27" s="14">
        <f>'Data Worksheet'!H28</f>
        <v>2.1916225078880486E-4</v>
      </c>
      <c r="G27" s="37">
        <f>'Data Worksheet'!AD28</f>
        <v>3617581.5370200002</v>
      </c>
      <c r="H27" s="27">
        <f>'Data Worksheet'!AE28</f>
        <v>8.802180108589627E-4</v>
      </c>
      <c r="I27" s="24">
        <f>'Data Worksheet'!AF28</f>
        <v>0.51211344169026563</v>
      </c>
      <c r="J27" s="40">
        <f>'Data Worksheet'!AG28</f>
        <v>5710927.8870200003</v>
      </c>
      <c r="K27" s="27">
        <f>'Data Worksheet'!AH28</f>
        <v>5.6810545292573214E-4</v>
      </c>
      <c r="L27" s="6">
        <f>'Data Worksheet'!AI28</f>
        <v>0.67826765835258196</v>
      </c>
    </row>
    <row r="28" spans="1:12" x14ac:dyDescent="0.2">
      <c r="A28" s="5" t="s">
        <v>62</v>
      </c>
      <c r="B28" s="37">
        <f>'Data Worksheet'!D29</f>
        <v>4053479.0283999997</v>
      </c>
      <c r="C28" s="39">
        <f>'Data Worksheet'!E29</f>
        <v>579933.36360000004</v>
      </c>
      <c r="D28" s="39">
        <f>'Data Worksheet'!F29</f>
        <v>137227.68592290886</v>
      </c>
      <c r="E28" s="39">
        <f>'Data Worksheet'!G29</f>
        <v>4770640.0779229086</v>
      </c>
      <c r="F28" s="14">
        <f>'Data Worksheet'!H29</f>
        <v>1.2417576301447433E-4</v>
      </c>
      <c r="G28" s="37">
        <f>'Data Worksheet'!AD29</f>
        <v>2502020.4978299998</v>
      </c>
      <c r="H28" s="27">
        <f>'Data Worksheet'!AE29</f>
        <v>6.0878337728980346E-4</v>
      </c>
      <c r="I28" s="24">
        <f>'Data Worksheet'!AF29</f>
        <v>0.61725260703213858</v>
      </c>
      <c r="J28" s="40">
        <f>'Data Worksheet'!AG29</f>
        <v>3667822.48783</v>
      </c>
      <c r="K28" s="27">
        <f>'Data Worksheet'!AH29</f>
        <v>3.6486364333820036E-4</v>
      </c>
      <c r="L28" s="6">
        <f>'Data Worksheet'!AI29</f>
        <v>0.76883236377516351</v>
      </c>
    </row>
    <row r="29" spans="1:12" x14ac:dyDescent="0.2">
      <c r="A29" s="5" t="s">
        <v>54</v>
      </c>
      <c r="B29" s="37">
        <f>'Data Worksheet'!D30</f>
        <v>22076369.973199997</v>
      </c>
      <c r="C29" s="39">
        <f>'Data Worksheet'!E30</f>
        <v>3176244.1546</v>
      </c>
      <c r="D29" s="39">
        <f>'Data Worksheet'!F30</f>
        <v>751583.99674787035</v>
      </c>
      <c r="E29" s="39">
        <f>'Data Worksheet'!G30</f>
        <v>26004198.124547865</v>
      </c>
      <c r="F29" s="14">
        <f>'Data Worksheet'!H30</f>
        <v>6.7686748338835251E-4</v>
      </c>
      <c r="G29" s="37">
        <f>'Data Worksheet'!AD30</f>
        <v>3039575.41469</v>
      </c>
      <c r="H29" s="27">
        <f>'Data Worksheet'!AE30</f>
        <v>7.3957946710945049E-4</v>
      </c>
      <c r="I29" s="24">
        <f>'Data Worksheet'!AF30</f>
        <v>0.13768456582218666</v>
      </c>
      <c r="J29" s="40">
        <f>'Data Worksheet'!AG30</f>
        <v>7360955.8246900002</v>
      </c>
      <c r="K29" s="27">
        <f>'Data Worksheet'!AH30</f>
        <v>7.3224513169853887E-4</v>
      </c>
      <c r="L29" s="6">
        <f>'Data Worksheet'!AI30</f>
        <v>0.28306797961754049</v>
      </c>
    </row>
    <row r="30" spans="1:12" x14ac:dyDescent="0.2">
      <c r="A30" s="5" t="s">
        <v>56</v>
      </c>
      <c r="B30" s="37">
        <f>'Data Worksheet'!D31</f>
        <v>6295086.2536000004</v>
      </c>
      <c r="C30" s="39">
        <f>'Data Worksheet'!E31</f>
        <v>1037557.0529000001</v>
      </c>
      <c r="D30" s="39">
        <f>'Data Worksheet'!F31</f>
        <v>245513.64401353116</v>
      </c>
      <c r="E30" s="39">
        <f>'Data Worksheet'!G31</f>
        <v>7578156.9505135324</v>
      </c>
      <c r="F30" s="14">
        <f>'Data Worksheet'!H31</f>
        <v>1.9725307426318617E-4</v>
      </c>
      <c r="G30" s="37">
        <f>'Data Worksheet'!AD31</f>
        <v>2888433.3861699998</v>
      </c>
      <c r="H30" s="27">
        <f>'Data Worksheet'!AE31</f>
        <v>7.0280408711050958E-4</v>
      </c>
      <c r="I30" s="24">
        <f>'Data Worksheet'!AF31</f>
        <v>0.45883936610370951</v>
      </c>
      <c r="J30" s="40">
        <f>'Data Worksheet'!AG31</f>
        <v>4647045.8461699998</v>
      </c>
      <c r="K30" s="27">
        <f>'Data Worksheet'!AH31</f>
        <v>4.6227375610981937E-4</v>
      </c>
      <c r="L30" s="6">
        <f>'Data Worksheet'!AI31</f>
        <v>0.61321583552780512</v>
      </c>
    </row>
    <row r="31" spans="1:12" x14ac:dyDescent="0.2">
      <c r="A31" s="5" t="s">
        <v>48</v>
      </c>
      <c r="B31" s="37">
        <f>'Data Worksheet'!D32</f>
        <v>14549793.402600002</v>
      </c>
      <c r="C31" s="39">
        <f>'Data Worksheet'!E32</f>
        <v>2134210.6485000001</v>
      </c>
      <c r="D31" s="39">
        <f>'Data Worksheet'!F32</f>
        <v>505011.10463389382</v>
      </c>
      <c r="E31" s="39">
        <f>'Data Worksheet'!G32</f>
        <v>17189015.155733895</v>
      </c>
      <c r="F31" s="14">
        <f>'Data Worksheet'!H32</f>
        <v>4.474156586048601E-4</v>
      </c>
      <c r="G31" s="37">
        <f>'Data Worksheet'!AD32</f>
        <v>5009285.3001099993</v>
      </c>
      <c r="H31" s="27">
        <f>'Data Worksheet'!AE32</f>
        <v>1.2188427814456442E-3</v>
      </c>
      <c r="I31" s="24">
        <f>'Data Worksheet'!AF32</f>
        <v>0.344285665198164</v>
      </c>
      <c r="J31" s="40">
        <f>'Data Worksheet'!AG32</f>
        <v>8447670.9801100008</v>
      </c>
      <c r="K31" s="27">
        <f>'Data Worksheet'!AH32</f>
        <v>8.4034819617153191E-4</v>
      </c>
      <c r="L31" s="6">
        <f>'Data Worksheet'!AI32</f>
        <v>0.49145753282392302</v>
      </c>
    </row>
    <row r="32" spans="1:12" x14ac:dyDescent="0.2">
      <c r="A32" s="5" t="s">
        <v>46</v>
      </c>
      <c r="B32" s="37">
        <f>'Data Worksheet'!D33</f>
        <v>35663573.013599999</v>
      </c>
      <c r="C32" s="39">
        <f>'Data Worksheet'!E33</f>
        <v>7101067.5972499996</v>
      </c>
      <c r="D32" s="39">
        <f>'Data Worksheet'!F33</f>
        <v>1680301.7986474882</v>
      </c>
      <c r="E32" s="39">
        <f>'Data Worksheet'!G33</f>
        <v>44444942.409497485</v>
      </c>
      <c r="F32" s="14">
        <f>'Data Worksheet'!H33</f>
        <v>1.1568646021681503E-3</v>
      </c>
      <c r="G32" s="37">
        <f>'Data Worksheet'!AD33</f>
        <v>7751389.2601899998</v>
      </c>
      <c r="H32" s="27">
        <f>'Data Worksheet'!AE33</f>
        <v>1.8860424751112519E-3</v>
      </c>
      <c r="I32" s="24">
        <f>'Data Worksheet'!AF33</f>
        <v>0.21734752312209643</v>
      </c>
      <c r="J32" s="40">
        <f>'Data Worksheet'!AG33</f>
        <v>18128829.13019</v>
      </c>
      <c r="K32" s="27">
        <f>'Data Worksheet'!AH33</f>
        <v>1.8033998831307125E-3</v>
      </c>
      <c r="L32" s="6">
        <f>'Data Worksheet'!AI33</f>
        <v>0.40789408529677906</v>
      </c>
    </row>
    <row r="33" spans="1:12" x14ac:dyDescent="0.2">
      <c r="A33" s="5" t="s">
        <v>29</v>
      </c>
      <c r="B33" s="37">
        <f>'Data Worksheet'!D34</f>
        <v>166589813.17239997</v>
      </c>
      <c r="C33" s="39">
        <f>'Data Worksheet'!E34</f>
        <v>13790867.980149999</v>
      </c>
      <c r="D33" s="39">
        <f>'Data Worksheet'!F34</f>
        <v>3263286.816327469</v>
      </c>
      <c r="E33" s="39">
        <f>'Data Worksheet'!G34</f>
        <v>183643967.96887746</v>
      </c>
      <c r="F33" s="14">
        <f>'Data Worksheet'!H34</f>
        <v>4.7800985765142322E-3</v>
      </c>
      <c r="G33" s="37">
        <f>'Data Worksheet'!AD34</f>
        <v>23150928.21926</v>
      </c>
      <c r="H33" s="27">
        <f>'Data Worksheet'!AE34</f>
        <v>5.6330075157012289E-3</v>
      </c>
      <c r="I33" s="24">
        <f>'Data Worksheet'!AF34</f>
        <v>0.13896965113528062</v>
      </c>
      <c r="J33" s="40">
        <f>'Data Worksheet'!AG34</f>
        <v>42262377.159260005</v>
      </c>
      <c r="K33" s="27">
        <f>'Data Worksheet'!AH34</f>
        <v>4.2041306408979765E-3</v>
      </c>
      <c r="L33" s="6">
        <f>'Data Worksheet'!AI34</f>
        <v>0.23013212808831435</v>
      </c>
    </row>
    <row r="34" spans="1:12" x14ac:dyDescent="0.2">
      <c r="A34" s="5" t="s">
        <v>35</v>
      </c>
      <c r="B34" s="37">
        <f>'Data Worksheet'!D35</f>
        <v>96229349.705800012</v>
      </c>
      <c r="C34" s="39">
        <f>'Data Worksheet'!E35</f>
        <v>21066863.711199999</v>
      </c>
      <c r="D34" s="39">
        <f>'Data Worksheet'!F35</f>
        <v>4984981.27232299</v>
      </c>
      <c r="E34" s="39">
        <f>'Data Worksheet'!G35</f>
        <v>122281194.68932301</v>
      </c>
      <c r="F34" s="14">
        <f>'Data Worksheet'!H35</f>
        <v>3.1828770154212296E-3</v>
      </c>
      <c r="G34" s="37">
        <f>'Data Worksheet'!AD35</f>
        <v>13481109.731859999</v>
      </c>
      <c r="H34" s="27">
        <f>'Data Worksheet'!AE35</f>
        <v>3.2801791669149621E-3</v>
      </c>
      <c r="I34" s="24">
        <f>'Data Worksheet'!AF35</f>
        <v>0.14009353459288165</v>
      </c>
      <c r="J34" s="40">
        <f>'Data Worksheet'!AG35</f>
        <v>42158170.341860004</v>
      </c>
      <c r="K34" s="27">
        <f>'Data Worksheet'!AH35</f>
        <v>4.1937644688208381E-3</v>
      </c>
      <c r="L34" s="6">
        <f>'Data Worksheet'!AI35</f>
        <v>0.34476413522921728</v>
      </c>
    </row>
    <row r="35" spans="1:12" x14ac:dyDescent="0.2">
      <c r="A35" s="5" t="s">
        <v>10</v>
      </c>
      <c r="B35" s="37">
        <f>'Data Worksheet'!D36</f>
        <v>2305088335.6498003</v>
      </c>
      <c r="C35" s="39">
        <f>'Data Worksheet'!E36</f>
        <v>376794650.54205</v>
      </c>
      <c r="D35" s="39">
        <f>'Data Worksheet'!F36</f>
        <v>89159653.862716004</v>
      </c>
      <c r="E35" s="39">
        <f>'Data Worksheet'!G36</f>
        <v>2771042640.0545664</v>
      </c>
      <c r="F35" s="14">
        <f>'Data Worksheet'!H36</f>
        <v>7.2127917544396972E-2</v>
      </c>
      <c r="G35" s="37">
        <f>'Data Worksheet'!AD36</f>
        <v>277972818.91614002</v>
      </c>
      <c r="H35" s="27">
        <f>'Data Worksheet'!AE36</f>
        <v>6.7635429702236086E-2</v>
      </c>
      <c r="I35" s="24">
        <f>'Data Worksheet'!AF36</f>
        <v>0.12059096157708853</v>
      </c>
      <c r="J35" s="40">
        <f>'Data Worksheet'!AG36</f>
        <v>935052906.24614</v>
      </c>
      <c r="K35" s="27">
        <f>'Data Worksheet'!AH36</f>
        <v>9.301617273435292E-2</v>
      </c>
      <c r="L35" s="6">
        <f>'Data Worksheet'!AI36</f>
        <v>0.3374372132461041</v>
      </c>
    </row>
    <row r="36" spans="1:12" x14ac:dyDescent="0.2">
      <c r="A36" s="5" t="s">
        <v>53</v>
      </c>
      <c r="B36" s="37">
        <f>'Data Worksheet'!D37</f>
        <v>8113555.9307999993</v>
      </c>
      <c r="C36" s="39">
        <f>'Data Worksheet'!E37</f>
        <v>1529819.6464500001</v>
      </c>
      <c r="D36" s="39">
        <f>'Data Worksheet'!F37</f>
        <v>361996.08978960983</v>
      </c>
      <c r="E36" s="39">
        <f>'Data Worksheet'!G37</f>
        <v>10005371.66703961</v>
      </c>
      <c r="F36" s="14">
        <f>'Data Worksheet'!H37</f>
        <v>2.6043143911602451E-4</v>
      </c>
      <c r="G36" s="37">
        <f>'Data Worksheet'!AD37</f>
        <v>3986119.6962200003</v>
      </c>
      <c r="H36" s="27">
        <f>'Data Worksheet'!AE37</f>
        <v>9.6988950052602594E-4</v>
      </c>
      <c r="I36" s="24">
        <f>'Data Worksheet'!AF37</f>
        <v>0.49129133147258253</v>
      </c>
      <c r="J36" s="40">
        <f>'Data Worksheet'!AG37</f>
        <v>6977840.2462200001</v>
      </c>
      <c r="K36" s="27">
        <f>'Data Worksheet'!AH37</f>
        <v>6.941339782160573E-4</v>
      </c>
      <c r="L36" s="6">
        <f>'Data Worksheet'!AI37</f>
        <v>0.69740939951355185</v>
      </c>
    </row>
    <row r="37" spans="1:12" x14ac:dyDescent="0.2">
      <c r="A37" s="5" t="s">
        <v>33</v>
      </c>
      <c r="B37" s="37">
        <f>'Data Worksheet'!D38</f>
        <v>211352521.10980001</v>
      </c>
      <c r="C37" s="39">
        <f>'Data Worksheet'!E38</f>
        <v>29811610.272</v>
      </c>
      <c r="D37" s="39">
        <f>'Data Worksheet'!F38</f>
        <v>7054221.3089224286</v>
      </c>
      <c r="E37" s="39">
        <f>'Data Worksheet'!G38</f>
        <v>248218352.69072244</v>
      </c>
      <c r="F37" s="14">
        <f>'Data Worksheet'!H38</f>
        <v>6.4609156918386231E-3</v>
      </c>
      <c r="G37" s="37">
        <f>'Data Worksheet'!AD38</f>
        <v>24557133.618720002</v>
      </c>
      <c r="H37" s="27">
        <f>'Data Worksheet'!AE38</f>
        <v>5.9751607766313011E-3</v>
      </c>
      <c r="I37" s="24">
        <f>'Data Worksheet'!AF38</f>
        <v>0.11619039834382811</v>
      </c>
      <c r="J37" s="40">
        <f>'Data Worksheet'!AG38</f>
        <v>62945364.398720004</v>
      </c>
      <c r="K37" s="27">
        <f>'Data Worksheet'!AH38</f>
        <v>6.2616102774797388E-3</v>
      </c>
      <c r="L37" s="6">
        <f>'Data Worksheet'!AI38</f>
        <v>0.25358867995207951</v>
      </c>
    </row>
    <row r="38" spans="1:12" x14ac:dyDescent="0.2">
      <c r="A38" s="5" t="s">
        <v>40</v>
      </c>
      <c r="B38" s="37">
        <f>'Data Worksheet'!D39</f>
        <v>41976915.744599998</v>
      </c>
      <c r="C38" s="39">
        <f>'Data Worksheet'!E39</f>
        <v>8726197.4525000006</v>
      </c>
      <c r="D38" s="39">
        <f>'Data Worksheet'!F39</f>
        <v>2064850.8233420032</v>
      </c>
      <c r="E38" s="39">
        <f>'Data Worksheet'!G39</f>
        <v>52767964.020442002</v>
      </c>
      <c r="F38" s="14">
        <f>'Data Worksheet'!H39</f>
        <v>1.3735058792805871E-3</v>
      </c>
      <c r="G38" s="37">
        <f>'Data Worksheet'!AD39</f>
        <v>8941102.8141600005</v>
      </c>
      <c r="H38" s="27">
        <f>'Data Worksheet'!AE39</f>
        <v>2.1755196540638134E-3</v>
      </c>
      <c r="I38" s="24">
        <f>'Data Worksheet'!AF39</f>
        <v>0.21300047074826367</v>
      </c>
      <c r="J38" s="40">
        <f>'Data Worksheet'!AG39</f>
        <v>20989118.794160001</v>
      </c>
      <c r="K38" s="27">
        <f>'Data Worksheet'!AH39</f>
        <v>2.0879326573479641E-3</v>
      </c>
      <c r="L38" s="6">
        <f>'Data Worksheet'!AI39</f>
        <v>0.39776252853016913</v>
      </c>
    </row>
    <row r="39" spans="1:12" x14ac:dyDescent="0.2">
      <c r="A39" s="5" t="s">
        <v>55</v>
      </c>
      <c r="B39" s="37">
        <f>'Data Worksheet'!D40</f>
        <v>31817858.107000001</v>
      </c>
      <c r="C39" s="39">
        <f>'Data Worksheet'!E40</f>
        <v>878645.4399</v>
      </c>
      <c r="D39" s="39">
        <f>'Data Worksheet'!F40</f>
        <v>207910.92224064149</v>
      </c>
      <c r="E39" s="39">
        <f>'Data Worksheet'!G40</f>
        <v>32904414.469140641</v>
      </c>
      <c r="F39" s="14">
        <f>'Data Worksheet'!H40</f>
        <v>8.5647433185297508E-4</v>
      </c>
      <c r="G39" s="37">
        <f>'Data Worksheet'!AD40</f>
        <v>3957883.17766</v>
      </c>
      <c r="H39" s="27">
        <f>'Data Worksheet'!AE40</f>
        <v>9.6301908393800365E-4</v>
      </c>
      <c r="I39" s="24">
        <f>'Data Worksheet'!AF40</f>
        <v>0.12439187969064633</v>
      </c>
      <c r="J39" s="40">
        <f>'Data Worksheet'!AG40</f>
        <v>6040112.86766</v>
      </c>
      <c r="K39" s="27">
        <f>'Data Worksheet'!AH40</f>
        <v>6.0085175724308867E-4</v>
      </c>
      <c r="L39" s="6">
        <f>'Data Worksheet'!AI40</f>
        <v>0.183565426253815</v>
      </c>
    </row>
    <row r="40" spans="1:12" x14ac:dyDescent="0.2">
      <c r="A40" s="5" t="s">
        <v>64</v>
      </c>
      <c r="B40" s="37">
        <f>'Data Worksheet'!D41</f>
        <v>3183190.9640000006</v>
      </c>
      <c r="C40" s="39">
        <f>'Data Worksheet'!E41</f>
        <v>453226.68239999999</v>
      </c>
      <c r="D40" s="39">
        <f>'Data Worksheet'!F41</f>
        <v>107245.50910157216</v>
      </c>
      <c r="E40" s="39">
        <f>'Data Worksheet'!G41</f>
        <v>3743663.1555015724</v>
      </c>
      <c r="F40" s="14">
        <f>'Data Worksheet'!H41</f>
        <v>9.7444414420377596E-5</v>
      </c>
      <c r="G40" s="37">
        <f>'Data Worksheet'!AD41</f>
        <v>1985638.0947300002</v>
      </c>
      <c r="H40" s="27">
        <f>'Data Worksheet'!AE41</f>
        <v>4.8313891370331774E-4</v>
      </c>
      <c r="I40" s="24">
        <f>'Data Worksheet'!AF41</f>
        <v>0.6237885559447699</v>
      </c>
      <c r="J40" s="40">
        <f>'Data Worksheet'!AG41</f>
        <v>2821999.53473</v>
      </c>
      <c r="K40" s="27">
        <f>'Data Worksheet'!AH41</f>
        <v>2.8072379052058891E-4</v>
      </c>
      <c r="L40" s="6">
        <f>'Data Worksheet'!AI41</f>
        <v>0.75380701134472428</v>
      </c>
    </row>
    <row r="41" spans="1:12" x14ac:dyDescent="0.2">
      <c r="A41" s="5" t="s">
        <v>23</v>
      </c>
      <c r="B41" s="37">
        <f>'Data Worksheet'!D42</f>
        <v>455822791.48419994</v>
      </c>
      <c r="C41" s="39">
        <f>'Data Worksheet'!E42</f>
        <v>61907285.639400005</v>
      </c>
      <c r="D41" s="39">
        <f>'Data Worksheet'!F42</f>
        <v>14648913.277427772</v>
      </c>
      <c r="E41" s="39">
        <f>'Data Worksheet'!G42</f>
        <v>532378990.40102774</v>
      </c>
      <c r="F41" s="14">
        <f>'Data Worksheet'!H42</f>
        <v>1.3857378939956869E-2</v>
      </c>
      <c r="G41" s="37">
        <f>'Data Worksheet'!AD42</f>
        <v>60192641.511580005</v>
      </c>
      <c r="H41" s="27">
        <f>'Data Worksheet'!AE42</f>
        <v>1.4645875051461669E-2</v>
      </c>
      <c r="I41" s="24">
        <f>'Data Worksheet'!AF42</f>
        <v>0.1320527245151287</v>
      </c>
      <c r="J41" s="40">
        <f>'Data Worksheet'!AG42</f>
        <v>142028929.69158</v>
      </c>
      <c r="K41" s="27">
        <f>'Data Worksheet'!AH42</f>
        <v>1.412859889447759E-2</v>
      </c>
      <c r="L41" s="6">
        <f>'Data Worksheet'!AI42</f>
        <v>0.26678162033515479</v>
      </c>
    </row>
    <row r="42" spans="1:12" x14ac:dyDescent="0.2">
      <c r="A42" s="5" t="s">
        <v>2</v>
      </c>
      <c r="B42" s="37">
        <f>'Data Worksheet'!D43</f>
        <v>1271097438.1243999</v>
      </c>
      <c r="C42" s="39">
        <f>'Data Worksheet'!E43</f>
        <v>98097454.541349992</v>
      </c>
      <c r="D42" s="39">
        <f>'Data Worksheet'!F43</f>
        <v>23212471.51236878</v>
      </c>
      <c r="E42" s="39">
        <f>'Data Worksheet'!G43</f>
        <v>1392407364.1781185</v>
      </c>
      <c r="F42" s="14">
        <f>'Data Worksheet'!H43</f>
        <v>3.6243196730337136E-2</v>
      </c>
      <c r="G42" s="37">
        <f>'Data Worksheet'!AD43</f>
        <v>153597621.05603999</v>
      </c>
      <c r="H42" s="27">
        <f>'Data Worksheet'!AE43</f>
        <v>3.7372866677660953E-2</v>
      </c>
      <c r="I42" s="24">
        <f>'Data Worksheet'!AF43</f>
        <v>0.12083858911924554</v>
      </c>
      <c r="J42" s="40">
        <f>'Data Worksheet'!AG43</f>
        <v>272017852.82603997</v>
      </c>
      <c r="K42" s="27">
        <f>'Data Worksheet'!AH43</f>
        <v>2.7059495153993245E-2</v>
      </c>
      <c r="L42" s="6">
        <f>'Data Worksheet'!AI43</f>
        <v>0.19535795330025496</v>
      </c>
    </row>
    <row r="43" spans="1:12" x14ac:dyDescent="0.2">
      <c r="A43" s="5" t="s">
        <v>21</v>
      </c>
      <c r="B43" s="37">
        <f>'Data Worksheet'!D44</f>
        <v>332661597.69219995</v>
      </c>
      <c r="C43" s="39">
        <f>'Data Worksheet'!E44</f>
        <v>73974271.331700012</v>
      </c>
      <c r="D43" s="39">
        <f>'Data Worksheet'!F44</f>
        <v>17504283.612288054</v>
      </c>
      <c r="E43" s="39">
        <f>'Data Worksheet'!G44</f>
        <v>424140152.63618803</v>
      </c>
      <c r="F43" s="14">
        <f>'Data Worksheet'!H44</f>
        <v>1.1040012706556006E-2</v>
      </c>
      <c r="G43" s="37">
        <f>'Data Worksheet'!AD44</f>
        <v>45123748.440619998</v>
      </c>
      <c r="H43" s="27">
        <f>'Data Worksheet'!AE44</f>
        <v>1.0979361678084318E-2</v>
      </c>
      <c r="I43" s="24">
        <f>'Data Worksheet'!AF44</f>
        <v>0.13564459725336681</v>
      </c>
      <c r="J43" s="40">
        <f>'Data Worksheet'!AG44</f>
        <v>141123557.09062001</v>
      </c>
      <c r="K43" s="27">
        <f>'Data Worksheet'!AH44</f>
        <v>1.4038535226767138E-2</v>
      </c>
      <c r="L43" s="6">
        <f>'Data Worksheet'!AI44</f>
        <v>0.33272859504926583</v>
      </c>
    </row>
    <row r="44" spans="1:12" x14ac:dyDescent="0.2">
      <c r="A44" s="5" t="s">
        <v>45</v>
      </c>
      <c r="B44" s="37">
        <f>'Data Worksheet'!D45</f>
        <v>41047888.4608</v>
      </c>
      <c r="C44" s="39">
        <f>'Data Worksheet'!E45</f>
        <v>4670862.0208000001</v>
      </c>
      <c r="D44" s="39">
        <f>'Data Worksheet'!F45</f>
        <v>1105250.4073928155</v>
      </c>
      <c r="E44" s="39">
        <f>'Data Worksheet'!G45</f>
        <v>46824000.888992816</v>
      </c>
      <c r="F44" s="14">
        <f>'Data Worksheet'!H45</f>
        <v>1.2187895005302189E-3</v>
      </c>
      <c r="G44" s="37">
        <f>'Data Worksheet'!AD45</f>
        <v>7708167.5552399997</v>
      </c>
      <c r="H44" s="27">
        <f>'Data Worksheet'!AE45</f>
        <v>1.8755259123834464E-3</v>
      </c>
      <c r="I44" s="24">
        <f>'Data Worksheet'!AF45</f>
        <v>0.18778475201230294</v>
      </c>
      <c r="J44" s="40">
        <f>'Data Worksheet'!AG45</f>
        <v>14907158.63524</v>
      </c>
      <c r="K44" s="27">
        <f>'Data Worksheet'!AH45</f>
        <v>1.4829180609261473E-3</v>
      </c>
      <c r="L44" s="6">
        <f>'Data Worksheet'!AI45</f>
        <v>0.3183657601276082</v>
      </c>
    </row>
    <row r="45" spans="1:12" x14ac:dyDescent="0.2">
      <c r="A45" s="5" t="s">
        <v>63</v>
      </c>
      <c r="B45" s="37">
        <f>'Data Worksheet'!D46</f>
        <v>2289259.9287999999</v>
      </c>
      <c r="C45" s="39">
        <f>'Data Worksheet'!E46</f>
        <v>421213.66429999995</v>
      </c>
      <c r="D45" s="39">
        <f>'Data Worksheet'!F46</f>
        <v>99670.376044903838</v>
      </c>
      <c r="E45" s="39">
        <f>'Data Worksheet'!G46</f>
        <v>2810143.9691449036</v>
      </c>
      <c r="F45" s="14">
        <f>'Data Worksheet'!H46</f>
        <v>7.3145692370282951E-5</v>
      </c>
      <c r="G45" s="37">
        <f>'Data Worksheet'!AD46</f>
        <v>1730401.0240799999</v>
      </c>
      <c r="H45" s="27">
        <f>'Data Worksheet'!AE46</f>
        <v>4.2103547129961728E-4</v>
      </c>
      <c r="I45" s="24">
        <f>'Data Worksheet'!AF46</f>
        <v>0.75587791596345877</v>
      </c>
      <c r="J45" s="40">
        <f>'Data Worksheet'!AG46</f>
        <v>2669866.3140799999</v>
      </c>
      <c r="K45" s="27">
        <f>'Data Worksheet'!AH46</f>
        <v>2.65590047995341E-4</v>
      </c>
      <c r="L45" s="6">
        <f>'Data Worksheet'!AI46</f>
        <v>0.95008168385494196</v>
      </c>
    </row>
    <row r="46" spans="1:12" x14ac:dyDescent="0.2">
      <c r="A46" s="5" t="s">
        <v>3</v>
      </c>
      <c r="B46" s="37">
        <f>'Data Worksheet'!D47</f>
        <v>8439918.0678000003</v>
      </c>
      <c r="C46" s="39">
        <f>'Data Worksheet'!E47</f>
        <v>1855082.8919500001</v>
      </c>
      <c r="D46" s="39">
        <f>'Data Worksheet'!F47</f>
        <v>438962.04018546664</v>
      </c>
      <c r="E46" s="39">
        <f>'Data Worksheet'!G47</f>
        <v>10733962.999935467</v>
      </c>
      <c r="F46" s="14">
        <f>'Data Worksheet'!H47</f>
        <v>2.7939606088800845E-4</v>
      </c>
      <c r="G46" s="37">
        <f>'Data Worksheet'!AD47</f>
        <v>3684898.0289899996</v>
      </c>
      <c r="H46" s="27">
        <f>'Data Worksheet'!AE47</f>
        <v>8.9659723771355528E-4</v>
      </c>
      <c r="I46" s="24">
        <f>'Data Worksheet'!AF47</f>
        <v>0.43660353090969367</v>
      </c>
      <c r="J46" s="40">
        <f>'Data Worksheet'!AG47</f>
        <v>6914715.1389899999</v>
      </c>
      <c r="K46" s="27">
        <f>'Data Worksheet'!AH47</f>
        <v>6.8785448767733201E-4</v>
      </c>
      <c r="L46" s="6">
        <f>'Data Worksheet'!AI47</f>
        <v>0.64419032737783533</v>
      </c>
    </row>
    <row r="47" spans="1:12" x14ac:dyDescent="0.2">
      <c r="A47" s="5" t="s">
        <v>19</v>
      </c>
      <c r="B47" s="37">
        <f>'Data Worksheet'!D48</f>
        <v>574270228.28680003</v>
      </c>
      <c r="C47" s="39">
        <f>'Data Worksheet'!E48</f>
        <v>84063636.262999997</v>
      </c>
      <c r="D47" s="39">
        <f>'Data Worksheet'!F48</f>
        <v>19891696.182172563</v>
      </c>
      <c r="E47" s="39">
        <f>'Data Worksheet'!G48</f>
        <v>678225560.73197258</v>
      </c>
      <c r="F47" s="14">
        <f>'Data Worksheet'!H48</f>
        <v>1.7653642933482545E-2</v>
      </c>
      <c r="G47" s="37">
        <f>'Data Worksheet'!AD48</f>
        <v>69455109.008549988</v>
      </c>
      <c r="H47" s="27">
        <f>'Data Worksheet'!AE48</f>
        <v>1.6899588100468651E-2</v>
      </c>
      <c r="I47" s="24">
        <f>'Data Worksheet'!AF48</f>
        <v>0.12094499346719217</v>
      </c>
      <c r="J47" s="40">
        <f>'Data Worksheet'!AG48</f>
        <v>175420697.53854996</v>
      </c>
      <c r="K47" s="27">
        <f>'Data Worksheet'!AH48</f>
        <v>1.7450308741280167E-2</v>
      </c>
      <c r="L47" s="6">
        <f>'Data Worksheet'!AI48</f>
        <v>0.25864654429896122</v>
      </c>
    </row>
    <row r="48" spans="1:12" x14ac:dyDescent="0.2">
      <c r="A48" s="5" t="s">
        <v>20</v>
      </c>
      <c r="B48" s="37">
        <f>'Data Worksheet'!D49</f>
        <v>487957813.4224</v>
      </c>
      <c r="C48" s="39">
        <f>'Data Worksheet'!E49</f>
        <v>78348399.930900007</v>
      </c>
      <c r="D48" s="39">
        <f>'Data Worksheet'!F49</f>
        <v>18539318.98578563</v>
      </c>
      <c r="E48" s="39">
        <f>'Data Worksheet'!G49</f>
        <v>584845532.33908558</v>
      </c>
      <c r="F48" s="14">
        <f>'Data Worksheet'!H49</f>
        <v>1.5223039055051079E-2</v>
      </c>
      <c r="G48" s="37">
        <f>'Data Worksheet'!AD49</f>
        <v>60247522.715280004</v>
      </c>
      <c r="H48" s="27">
        <f>'Data Worksheet'!AE49</f>
        <v>1.4659228564978921E-2</v>
      </c>
      <c r="I48" s="24">
        <f>'Data Worksheet'!AF49</f>
        <v>0.12346871196245569</v>
      </c>
      <c r="J48" s="40">
        <f>'Data Worksheet'!AG49</f>
        <v>158122109.03527999</v>
      </c>
      <c r="K48" s="27">
        <f>'Data Worksheet'!AH49</f>
        <v>1.5729498629325826E-2</v>
      </c>
      <c r="L48" s="6">
        <f>'Data Worksheet'!AI49</f>
        <v>0.27036559277946731</v>
      </c>
    </row>
    <row r="49" spans="1:12" x14ac:dyDescent="0.2">
      <c r="A49" s="5" t="s">
        <v>30</v>
      </c>
      <c r="B49" s="37">
        <f>'Data Worksheet'!D50</f>
        <v>287681682.17259997</v>
      </c>
      <c r="C49" s="39">
        <f>'Data Worksheet'!E50</f>
        <v>30184297.228849996</v>
      </c>
      <c r="D49" s="39">
        <f>'Data Worksheet'!F50</f>
        <v>7142408.9730097316</v>
      </c>
      <c r="E49" s="39">
        <f>'Data Worksheet'!G50</f>
        <v>325008388.37445968</v>
      </c>
      <c r="F49" s="14">
        <f>'Data Worksheet'!H50</f>
        <v>8.4596959639165852E-3</v>
      </c>
      <c r="G49" s="37">
        <f>'Data Worksheet'!AD50</f>
        <v>33215402.216360003</v>
      </c>
      <c r="H49" s="27">
        <f>'Data Worksheet'!AE50</f>
        <v>8.0818621417580346E-3</v>
      </c>
      <c r="I49" s="24">
        <f>'Data Worksheet'!AF50</f>
        <v>0.11545887094900886</v>
      </c>
      <c r="J49" s="40">
        <f>'Data Worksheet'!AG50</f>
        <v>67024895.986360006</v>
      </c>
      <c r="K49" s="27">
        <f>'Data Worksheet'!AH50</f>
        <v>6.6674294694167588E-3</v>
      </c>
      <c r="L49" s="6">
        <f>'Data Worksheet'!AI50</f>
        <v>0.20622512643931212</v>
      </c>
    </row>
    <row r="50" spans="1:12" x14ac:dyDescent="0.2">
      <c r="A50" s="5" t="s">
        <v>65</v>
      </c>
      <c r="B50" s="37">
        <f>'Data Worksheet'!D51</f>
        <v>4352668286.8193998</v>
      </c>
      <c r="C50" s="39">
        <f>'Data Worksheet'!E51</f>
        <v>692059914.77469993</v>
      </c>
      <c r="D50" s="39">
        <f>'Data Worksheet'!F51</f>
        <v>163759815.49846044</v>
      </c>
      <c r="E50" s="39">
        <f>'Data Worksheet'!G51</f>
        <v>5208488017.0925608</v>
      </c>
      <c r="F50" s="14">
        <f>'Data Worksheet'!H51</f>
        <v>0.13557257791617172</v>
      </c>
      <c r="G50" s="37">
        <f>'Data Worksheet'!AD51</f>
        <v>571986501.24659002</v>
      </c>
      <c r="H50" s="27">
        <f>'Data Worksheet'!AE51</f>
        <v>0.13917386939678744</v>
      </c>
      <c r="I50" s="24">
        <f>'Data Worksheet'!AF51</f>
        <v>0.13141054258112428</v>
      </c>
      <c r="J50" s="40">
        <f>'Data Worksheet'!AG51</f>
        <v>1411295467.7665901</v>
      </c>
      <c r="K50" s="27">
        <f>'Data Worksheet'!AH51</f>
        <v>0.14039131062219343</v>
      </c>
      <c r="L50" s="6">
        <f>'Data Worksheet'!AI51</f>
        <v>0.2709606824735275</v>
      </c>
    </row>
    <row r="51" spans="1:12" x14ac:dyDescent="0.2">
      <c r="A51" s="5" t="s">
        <v>34</v>
      </c>
      <c r="B51" s="37">
        <f>'Data Worksheet'!D52</f>
        <v>303395309.44300002</v>
      </c>
      <c r="C51" s="39">
        <f>'Data Worksheet'!E52</f>
        <v>72783223.568549991</v>
      </c>
      <c r="D51" s="39">
        <f>'Data Worksheet'!F52</f>
        <v>17222449.97653009</v>
      </c>
      <c r="E51" s="39">
        <f>'Data Worksheet'!G52</f>
        <v>393400982.98808008</v>
      </c>
      <c r="F51" s="14">
        <f>'Data Worksheet'!H52</f>
        <v>1.0239897882729875E-2</v>
      </c>
      <c r="G51" s="37">
        <f>'Data Worksheet'!AD52</f>
        <v>32546697.860959992</v>
      </c>
      <c r="H51" s="27">
        <f>'Data Worksheet'!AE52</f>
        <v>7.9191552030091743E-3</v>
      </c>
      <c r="I51" s="24">
        <f>'Data Worksheet'!AF52</f>
        <v>0.10727488806834919</v>
      </c>
      <c r="J51" s="40">
        <f>'Data Worksheet'!AG52</f>
        <v>114154174.77095999</v>
      </c>
      <c r="K51" s="27">
        <f>'Data Worksheet'!AH52</f>
        <v>1.1355704439731492E-2</v>
      </c>
      <c r="L51" s="6">
        <f>'Data Worksheet'!AI52</f>
        <v>0.29017257126278917</v>
      </c>
    </row>
    <row r="52" spans="1:12" x14ac:dyDescent="0.2">
      <c r="A52" s="5" t="s">
        <v>38</v>
      </c>
      <c r="B52" s="37">
        <f>'Data Worksheet'!D53</f>
        <v>107037075.61800002</v>
      </c>
      <c r="C52" s="39">
        <f>'Data Worksheet'!E53</f>
        <v>17248544.0572</v>
      </c>
      <c r="D52" s="39">
        <f>'Data Worksheet'!F53</f>
        <v>4081465.1045692954</v>
      </c>
      <c r="E52" s="39">
        <f>'Data Worksheet'!G53</f>
        <v>128367084.77976932</v>
      </c>
      <c r="F52" s="14">
        <f>'Data Worksheet'!H53</f>
        <v>3.3412876339670812E-3</v>
      </c>
      <c r="G52" s="37">
        <f>'Data Worksheet'!AD53</f>
        <v>14052995.304329999</v>
      </c>
      <c r="H52" s="27">
        <f>'Data Worksheet'!AE53</f>
        <v>3.4193284786546356E-3</v>
      </c>
      <c r="I52" s="24">
        <f>'Data Worksheet'!AF53</f>
        <v>0.13129091226747566</v>
      </c>
      <c r="J52" s="40">
        <f>'Data Worksheet'!AG53</f>
        <v>36510929.954329997</v>
      </c>
      <c r="K52" s="27">
        <f>'Data Worksheet'!AH53</f>
        <v>3.6319944514774227E-3</v>
      </c>
      <c r="L52" s="6">
        <f>'Data Worksheet'!AI53</f>
        <v>0.28442594935430154</v>
      </c>
    </row>
    <row r="53" spans="1:12" x14ac:dyDescent="0.2">
      <c r="A53" s="5" t="s">
        <v>24</v>
      </c>
      <c r="B53" s="37">
        <f>'Data Worksheet'!D54</f>
        <v>368304590.8348</v>
      </c>
      <c r="C53" s="39">
        <f>'Data Worksheet'!E54</f>
        <v>55590050.591299996</v>
      </c>
      <c r="D53" s="39">
        <f>'Data Worksheet'!F54</f>
        <v>13154087.144817492</v>
      </c>
      <c r="E53" s="39">
        <f>'Data Worksheet'!G54</f>
        <v>437048728.57091749</v>
      </c>
      <c r="F53" s="14">
        <f>'Data Worksheet'!H54</f>
        <v>1.1376012119620764E-2</v>
      </c>
      <c r="G53" s="37">
        <f>'Data Worksheet'!AD54</f>
        <v>44443162.885979995</v>
      </c>
      <c r="H53" s="27">
        <f>'Data Worksheet'!AE54</f>
        <v>1.0813763845113828E-2</v>
      </c>
      <c r="I53" s="24">
        <f>'Data Worksheet'!AF54</f>
        <v>0.12066958705359883</v>
      </c>
      <c r="J53" s="40">
        <f>'Data Worksheet'!AG54</f>
        <v>111509210.38598</v>
      </c>
      <c r="K53" s="27">
        <f>'Data Worksheet'!AH54</f>
        <v>1.1092591558667682E-2</v>
      </c>
      <c r="L53" s="6">
        <f>'Data Worksheet'!AI54</f>
        <v>0.25514136776143487</v>
      </c>
    </row>
    <row r="54" spans="1:12" x14ac:dyDescent="0.2">
      <c r="A54" s="5" t="s">
        <v>4</v>
      </c>
      <c r="B54" s="37">
        <f>'Data Worksheet'!D55</f>
        <v>46113696.983599998</v>
      </c>
      <c r="C54" s="39">
        <f>'Data Worksheet'!E55</f>
        <v>7179445.936999999</v>
      </c>
      <c r="D54" s="39">
        <f>'Data Worksheet'!F55</f>
        <v>1698848.2021922076</v>
      </c>
      <c r="E54" s="39">
        <f>'Data Worksheet'!G55</f>
        <v>54991991.122792207</v>
      </c>
      <c r="F54" s="14">
        <f>'Data Worksheet'!H55</f>
        <v>1.4313954408254289E-3</v>
      </c>
      <c r="G54" s="37">
        <f>'Data Worksheet'!AD55</f>
        <v>6280776.4681400005</v>
      </c>
      <c r="H54" s="27">
        <f>'Data Worksheet'!AE55</f>
        <v>1.5282178197951722E-3</v>
      </c>
      <c r="I54" s="24">
        <f>'Data Worksheet'!AF55</f>
        <v>0.1362019720599221</v>
      </c>
      <c r="J54" s="40">
        <f>'Data Worksheet'!AG55</f>
        <v>15284548.99814</v>
      </c>
      <c r="K54" s="27">
        <f>'Data Worksheet'!AH55</f>
        <v>1.5204596876611655E-3</v>
      </c>
      <c r="L54" s="6">
        <f>'Data Worksheet'!AI55</f>
        <v>0.2779413635707601</v>
      </c>
    </row>
    <row r="55" spans="1:12" x14ac:dyDescent="0.2">
      <c r="A55" s="5" t="s">
        <v>12</v>
      </c>
      <c r="B55" s="37">
        <f>'Data Worksheet'!D56</f>
        <v>4037579397.3628006</v>
      </c>
      <c r="C55" s="39">
        <f>'Data Worksheet'!E56</f>
        <v>336980940.71934998</v>
      </c>
      <c r="D55" s="39">
        <f>'Data Worksheet'!F56</f>
        <v>79738669.298110574</v>
      </c>
      <c r="E55" s="39">
        <f>'Data Worksheet'!G56</f>
        <v>4454299007.3802614</v>
      </c>
      <c r="F55" s="14">
        <f>'Data Worksheet'!H56</f>
        <v>0.11594167006974899</v>
      </c>
      <c r="G55" s="37">
        <f>'Data Worksheet'!AD56</f>
        <v>445497934.22792995</v>
      </c>
      <c r="H55" s="27">
        <f>'Data Worksheet'!AE56</f>
        <v>0.10839708835724234</v>
      </c>
      <c r="I55" s="24">
        <f>'Data Worksheet'!AF56</f>
        <v>0.11033787583692173</v>
      </c>
      <c r="J55" s="40">
        <f>'Data Worksheet'!AG56</f>
        <v>824948952.74792993</v>
      </c>
      <c r="K55" s="27">
        <f>'Data Worksheet'!AH56</f>
        <v>8.2063371787035461E-2</v>
      </c>
      <c r="L55" s="6">
        <f>'Data Worksheet'!AI56</f>
        <v>0.18520286837077715</v>
      </c>
    </row>
    <row r="56" spans="1:12" x14ac:dyDescent="0.2">
      <c r="A56" s="5" t="s">
        <v>25</v>
      </c>
      <c r="B56" s="37">
        <f>'Data Worksheet'!D57</f>
        <v>487780473.83820003</v>
      </c>
      <c r="C56" s="39">
        <f>'Data Worksheet'!E57</f>
        <v>117432711.2068</v>
      </c>
      <c r="D56" s="39">
        <f>'Data Worksheet'!F57</f>
        <v>27787708.41968232</v>
      </c>
      <c r="E56" s="39">
        <f>'Data Worksheet'!G57</f>
        <v>633000893.46468234</v>
      </c>
      <c r="F56" s="14">
        <f>'Data Worksheet'!H57</f>
        <v>1.6476482746743716E-2</v>
      </c>
      <c r="G56" s="37">
        <f>'Data Worksheet'!AD57</f>
        <v>63201063.280110002</v>
      </c>
      <c r="H56" s="27">
        <f>'Data Worksheet'!AE57</f>
        <v>1.5377874316114494E-2</v>
      </c>
      <c r="I56" s="24">
        <f>'Data Worksheet'!AF57</f>
        <v>0.1295686618670886</v>
      </c>
      <c r="J56" s="40">
        <f>'Data Worksheet'!AG57</f>
        <v>212361153.06011</v>
      </c>
      <c r="K56" s="27">
        <f>'Data Worksheet'!AH57</f>
        <v>2.1125031068462169E-2</v>
      </c>
      <c r="L56" s="6">
        <f>'Data Worksheet'!AI57</f>
        <v>0.33548318059674032</v>
      </c>
    </row>
    <row r="57" spans="1:12" x14ac:dyDescent="0.2">
      <c r="A57" s="5" t="s">
        <v>5</v>
      </c>
      <c r="B57" s="37">
        <f>'Data Worksheet'!D58</f>
        <v>2324057164.473</v>
      </c>
      <c r="C57" s="39">
        <f>'Data Worksheet'!E58</f>
        <v>357836745.72779995</v>
      </c>
      <c r="D57" s="39">
        <f>'Data Worksheet'!F58</f>
        <v>84673708.457787246</v>
      </c>
      <c r="E57" s="39">
        <f>'Data Worksheet'!G58</f>
        <v>2766567618.658587</v>
      </c>
      <c r="F57" s="14">
        <f>'Data Worksheet'!H58</f>
        <v>7.2011436487919162E-2</v>
      </c>
      <c r="G57" s="37">
        <f>'Data Worksheet'!AD58</f>
        <v>286083802.19093001</v>
      </c>
      <c r="H57" s="27">
        <f>'Data Worksheet'!AE58</f>
        <v>6.9608967407243039E-2</v>
      </c>
      <c r="I57" s="24">
        <f>'Data Worksheet'!AF58</f>
        <v>0.123096714901934</v>
      </c>
      <c r="J57" s="40">
        <f>'Data Worksheet'!AG58</f>
        <v>722442916.90092993</v>
      </c>
      <c r="K57" s="27">
        <f>'Data Worksheet'!AH58</f>
        <v>7.1866388201436676E-2</v>
      </c>
      <c r="L57" s="6">
        <f>'Data Worksheet'!AI58</f>
        <v>0.26113329456636147</v>
      </c>
    </row>
    <row r="58" spans="1:12" x14ac:dyDescent="0.2">
      <c r="A58" s="5" t="s">
        <v>17</v>
      </c>
      <c r="B58" s="37">
        <f>'Data Worksheet'!D59</f>
        <v>602057899.58640003</v>
      </c>
      <c r="C58" s="39">
        <f>'Data Worksheet'!E59</f>
        <v>82759932.429099992</v>
      </c>
      <c r="D58" s="39">
        <f>'Data Worksheet'!F59</f>
        <v>19583205.118398692</v>
      </c>
      <c r="E58" s="39">
        <f>'Data Worksheet'!G59</f>
        <v>704401037.13389874</v>
      </c>
      <c r="F58" s="14">
        <f>'Data Worksheet'!H59</f>
        <v>1.8334968646884872E-2</v>
      </c>
      <c r="G58" s="37">
        <f>'Data Worksheet'!AD59</f>
        <v>69446884.084810004</v>
      </c>
      <c r="H58" s="27">
        <f>'Data Worksheet'!AE59</f>
        <v>1.6897586839145367E-2</v>
      </c>
      <c r="I58" s="24">
        <f>'Data Worksheet'!AF59</f>
        <v>0.11534917843037758</v>
      </c>
      <c r="J58" s="40">
        <f>'Data Worksheet'!AG59</f>
        <v>182448303.53481001</v>
      </c>
      <c r="K58" s="27">
        <f>'Data Worksheet'!AH59</f>
        <v>1.8149393262477331E-2</v>
      </c>
      <c r="L58" s="6">
        <f>'Data Worksheet'!AI59</f>
        <v>0.25901197459499004</v>
      </c>
    </row>
    <row r="59" spans="1:12" x14ac:dyDescent="0.2">
      <c r="A59" s="5" t="s">
        <v>11</v>
      </c>
      <c r="B59" s="37">
        <f>'Data Worksheet'!D60</f>
        <v>1314297211.4314001</v>
      </c>
      <c r="C59" s="39">
        <f>'Data Worksheet'!E60</f>
        <v>190834351.4752</v>
      </c>
      <c r="D59" s="39">
        <f>'Data Worksheet'!F60</f>
        <v>45156492.264865346</v>
      </c>
      <c r="E59" s="39">
        <f>'Data Worksheet'!G60</f>
        <v>1550288055.1714654</v>
      </c>
      <c r="F59" s="14">
        <f>'Data Worksheet'!H60</f>
        <v>4.0352698799058929E-2</v>
      </c>
      <c r="G59" s="37">
        <f>'Data Worksheet'!AD60</f>
        <v>155910631.54892001</v>
      </c>
      <c r="H59" s="27">
        <f>'Data Worksheet'!AE60</f>
        <v>3.7935660763793941E-2</v>
      </c>
      <c r="I59" s="24">
        <f>'Data Worksheet'!AF60</f>
        <v>0.11862661671412805</v>
      </c>
      <c r="J59" s="40">
        <f>'Data Worksheet'!AG60</f>
        <v>397362204.89892</v>
      </c>
      <c r="K59" s="27">
        <f>'Data Worksheet'!AH60</f>
        <v>3.9528363841320191E-2</v>
      </c>
      <c r="L59" s="6">
        <f>'Data Worksheet'!AI60</f>
        <v>0.25631507871933568</v>
      </c>
    </row>
    <row r="60" spans="1:12" x14ac:dyDescent="0.2">
      <c r="A60" s="5" t="s">
        <v>14</v>
      </c>
      <c r="B60" s="37">
        <f>'Data Worksheet'!D61</f>
        <v>870308917.76780009</v>
      </c>
      <c r="C60" s="39">
        <f>'Data Worksheet'!E61</f>
        <v>124159372.98290001</v>
      </c>
      <c r="D60" s="39">
        <f>'Data Worksheet'!F61</f>
        <v>29379415.825150665</v>
      </c>
      <c r="E60" s="39">
        <f>'Data Worksheet'!G61</f>
        <v>1023847706.5758507</v>
      </c>
      <c r="F60" s="14">
        <f>'Data Worksheet'!H61</f>
        <v>2.6649897728195447E-2</v>
      </c>
      <c r="G60" s="37">
        <f>'Data Worksheet'!AD61</f>
        <v>114293910.75244999</v>
      </c>
      <c r="H60" s="27">
        <f>'Data Worksheet'!AE61</f>
        <v>2.7809617487899386E-2</v>
      </c>
      <c r="I60" s="24">
        <f>'Data Worksheet'!AF61</f>
        <v>0.13132568036369793</v>
      </c>
      <c r="J60" s="40">
        <f>'Data Worksheet'!AG61</f>
        <v>279367337.67245001</v>
      </c>
      <c r="K60" s="27">
        <f>'Data Worksheet'!AH61</f>
        <v>2.7790599188230885E-2</v>
      </c>
      <c r="L60" s="6">
        <f>'Data Worksheet'!AI61</f>
        <v>0.27286024657589381</v>
      </c>
    </row>
    <row r="61" spans="1:12" x14ac:dyDescent="0.2">
      <c r="A61" s="5" t="s">
        <v>36</v>
      </c>
      <c r="B61" s="37">
        <f>'Data Worksheet'!D62</f>
        <v>55817914.322799996</v>
      </c>
      <c r="C61" s="39">
        <f>'Data Worksheet'!E62</f>
        <v>7870899.8139999993</v>
      </c>
      <c r="D61" s="39">
        <f>'Data Worksheet'!F62</f>
        <v>1862464.6130055373</v>
      </c>
      <c r="E61" s="39">
        <f>'Data Worksheet'!G62</f>
        <v>65551278.749805525</v>
      </c>
      <c r="F61" s="14">
        <f>'Data Worksheet'!H62</f>
        <v>1.706244848149522E-3</v>
      </c>
      <c r="G61" s="37">
        <f>'Data Worksheet'!AD62</f>
        <v>8637864.9386999998</v>
      </c>
      <c r="H61" s="27">
        <f>'Data Worksheet'!AE62</f>
        <v>2.1017368141131284E-3</v>
      </c>
      <c r="I61" s="24">
        <f>'Data Worksheet'!AF62</f>
        <v>0.15475076493805293</v>
      </c>
      <c r="J61" s="40">
        <f>'Data Worksheet'!AG62</f>
        <v>20238289.868699998</v>
      </c>
      <c r="K61" s="27">
        <f>'Data Worksheet'!AH62</f>
        <v>2.0132425167601843E-3</v>
      </c>
      <c r="L61" s="6">
        <f>'Data Worksheet'!AI62</f>
        <v>0.30873981796670963</v>
      </c>
    </row>
    <row r="62" spans="1:12" x14ac:dyDescent="0.2">
      <c r="A62" s="42" t="s">
        <v>115</v>
      </c>
      <c r="B62" s="37">
        <f>'Data Worksheet'!D63</f>
        <v>379759130.48979998</v>
      </c>
      <c r="C62" s="39">
        <f>'Data Worksheet'!E63</f>
        <v>32965904.476499997</v>
      </c>
      <c r="D62" s="39">
        <f>'Data Worksheet'!F63</f>
        <v>7800611.3626288977</v>
      </c>
      <c r="E62" s="39">
        <f>'Data Worksheet'!G63</f>
        <v>420525646.32892883</v>
      </c>
      <c r="F62" s="14">
        <f>'Data Worksheet'!H63</f>
        <v>1.0945930136650637E-2</v>
      </c>
      <c r="G62" s="37">
        <f>'Data Worksheet'!AD63</f>
        <v>47448969.972119994</v>
      </c>
      <c r="H62" s="27">
        <f>'Data Worksheet'!AE63</f>
        <v>1.1545126913869256E-2</v>
      </c>
      <c r="I62" s="24">
        <f>'Data Worksheet'!AF63</f>
        <v>0.1249449089240382</v>
      </c>
      <c r="J62" s="40">
        <f>'Data Worksheet'!AG63</f>
        <v>88037291.752119988</v>
      </c>
      <c r="K62" s="27">
        <f>'Data Worksheet'!AH63</f>
        <v>8.7576776479471215E-3</v>
      </c>
      <c r="L62" s="6">
        <f>'Data Worksheet'!AI63</f>
        <v>0.20935058900844908</v>
      </c>
    </row>
    <row r="63" spans="1:12" x14ac:dyDescent="0.2">
      <c r="A63" s="42" t="s">
        <v>116</v>
      </c>
      <c r="B63" s="37">
        <f>'Data Worksheet'!D64</f>
        <v>351040722.12380004</v>
      </c>
      <c r="C63" s="39">
        <f>'Data Worksheet'!E64</f>
        <v>48900534.903749995</v>
      </c>
      <c r="D63" s="39">
        <f>'Data Worksheet'!F64</f>
        <v>11571169.493642917</v>
      </c>
      <c r="E63" s="39">
        <f>'Data Worksheet'!G64</f>
        <v>411512426.52119297</v>
      </c>
      <c r="F63" s="14">
        <f>'Data Worksheet'!H64</f>
        <v>1.0711323578922209E-2</v>
      </c>
      <c r="G63" s="37">
        <f>'Data Worksheet'!AD64</f>
        <v>49674431.090680003</v>
      </c>
      <c r="H63" s="27">
        <f>'Data Worksheet'!AE64</f>
        <v>1.2086618774930804E-2</v>
      </c>
      <c r="I63" s="24">
        <f>'Data Worksheet'!AF64</f>
        <v>0.14150617851441616</v>
      </c>
      <c r="J63" s="40">
        <f>'Data Worksheet'!AG64</f>
        <v>116658376.59068</v>
      </c>
      <c r="K63" s="27">
        <f>'Data Worksheet'!AH64</f>
        <v>1.1604814695919971E-2</v>
      </c>
      <c r="L63" s="6">
        <f>'Data Worksheet'!AI64</f>
        <v>0.28348688659751098</v>
      </c>
    </row>
    <row r="64" spans="1:12" x14ac:dyDescent="0.2">
      <c r="A64" s="5" t="s">
        <v>32</v>
      </c>
      <c r="B64" s="37">
        <f>'Data Worksheet'!D65</f>
        <v>146270928.43880004</v>
      </c>
      <c r="C64" s="39">
        <f>'Data Worksheet'!E65</f>
        <v>22612588.317500003</v>
      </c>
      <c r="D64" s="39">
        <f>'Data Worksheet'!F65</f>
        <v>5350740.8993944768</v>
      </c>
      <c r="E64" s="39">
        <f>'Data Worksheet'!G65</f>
        <v>174234257.65569451</v>
      </c>
      <c r="F64" s="14">
        <f>'Data Worksheet'!H65</f>
        <v>4.5351717032227562E-3</v>
      </c>
      <c r="G64" s="37">
        <f>'Data Worksheet'!AD65</f>
        <v>21013403.589570001</v>
      </c>
      <c r="H64" s="27">
        <f>'Data Worksheet'!AE65</f>
        <v>5.1129120711469493E-3</v>
      </c>
      <c r="I64" s="24">
        <f>'Data Worksheet'!AF65</f>
        <v>0.1436608341374003</v>
      </c>
      <c r="J64" s="40">
        <f>'Data Worksheet'!AG65</f>
        <v>53771719.229569994</v>
      </c>
      <c r="K64" s="27">
        <f>'Data Worksheet'!AH65</f>
        <v>5.3490444130700294E-3</v>
      </c>
      <c r="L64" s="6">
        <f>'Data Worksheet'!AI65</f>
        <v>0.3086173749816104</v>
      </c>
    </row>
    <row r="65" spans="1:12" x14ac:dyDescent="0.2">
      <c r="A65" s="5" t="s">
        <v>7</v>
      </c>
      <c r="B65" s="37">
        <f>'Data Worksheet'!D66</f>
        <v>780574515.16119993</v>
      </c>
      <c r="C65" s="39">
        <f>'Data Worksheet'!E66</f>
        <v>110996041.29239999</v>
      </c>
      <c r="D65" s="39">
        <f>'Data Worksheet'!F66</f>
        <v>26264620.81541067</v>
      </c>
      <c r="E65" s="39">
        <f>'Data Worksheet'!G66</f>
        <v>917835177.26901054</v>
      </c>
      <c r="F65" s="14">
        <f>'Data Worksheet'!H66</f>
        <v>2.3890480438115001E-2</v>
      </c>
      <c r="G65" s="37">
        <f>'Data Worksheet'!AD66</f>
        <v>92874629.803389996</v>
      </c>
      <c r="H65" s="27">
        <f>'Data Worksheet'!AE66</f>
        <v>2.2597948675994285E-2</v>
      </c>
      <c r="I65" s="24">
        <f>'Data Worksheet'!AF66</f>
        <v>0.1189824007823392</v>
      </c>
      <c r="J65" s="40">
        <f>'Data Worksheet'!AG66</f>
        <v>227510189.49338999</v>
      </c>
      <c r="K65" s="27">
        <f>'Data Worksheet'!AH66</f>
        <v>2.2632010385059308E-2</v>
      </c>
      <c r="L65" s="6">
        <f>'Data Worksheet'!AI66</f>
        <v>0.24787695561019937</v>
      </c>
    </row>
    <row r="66" spans="1:12" x14ac:dyDescent="0.2">
      <c r="A66" s="5" t="s">
        <v>6</v>
      </c>
      <c r="B66" s="37">
        <f>'Data Worksheet'!D67</f>
        <v>544869831.204</v>
      </c>
      <c r="C66" s="39">
        <f>'Data Worksheet'!E67</f>
        <v>79204942.200199991</v>
      </c>
      <c r="D66" s="39">
        <f>'Data Worksheet'!F67</f>
        <v>18741999.708932064</v>
      </c>
      <c r="E66" s="39">
        <f>'Data Worksheet'!G67</f>
        <v>642816773.113132</v>
      </c>
      <c r="F66" s="14">
        <f>'Data Worksheet'!H67</f>
        <v>1.6731981867426738E-2</v>
      </c>
      <c r="G66" s="37">
        <f>'Data Worksheet'!AD67</f>
        <v>70967682.170810014</v>
      </c>
      <c r="H66" s="27">
        <f>'Data Worksheet'!AE67</f>
        <v>1.7267622414702772E-2</v>
      </c>
      <c r="I66" s="24">
        <f>'Data Worksheet'!AF67</f>
        <v>0.13024703902947349</v>
      </c>
      <c r="J66" s="40">
        <f>'Data Worksheet'!AG67</f>
        <v>174998747.98081002</v>
      </c>
      <c r="K66" s="27">
        <f>'Data Worksheet'!AH67</f>
        <v>1.740833450358116E-2</v>
      </c>
      <c r="L66" s="6">
        <f>'Data Worksheet'!AI67</f>
        <v>0.27223737043030027</v>
      </c>
    </row>
    <row r="67" spans="1:12" x14ac:dyDescent="0.2">
      <c r="A67" s="5" t="s">
        <v>41</v>
      </c>
      <c r="B67" s="37">
        <f>'Data Worksheet'!D68</f>
        <v>156325381.21219999</v>
      </c>
      <c r="C67" s="39">
        <f>'Data Worksheet'!E68</f>
        <v>21934982.680599999</v>
      </c>
      <c r="D67" s="39">
        <f>'Data Worksheet'!F68</f>
        <v>5190401.3511696877</v>
      </c>
      <c r="E67" s="39">
        <f>'Data Worksheet'!G68</f>
        <v>183450765.24396965</v>
      </c>
      <c r="F67" s="14">
        <f>'Data Worksheet'!H68</f>
        <v>4.7750696715056721E-3</v>
      </c>
      <c r="G67" s="37">
        <f>'Data Worksheet'!AD68</f>
        <v>19230117.648650002</v>
      </c>
      <c r="H67" s="27">
        <f>'Data Worksheet'!AE68</f>
        <v>4.6790088162662353E-3</v>
      </c>
      <c r="I67" s="24">
        <f>'Data Worksheet'!AF68</f>
        <v>0.12301340639333902</v>
      </c>
      <c r="J67" s="40">
        <f>'Data Worksheet'!AG68</f>
        <v>48104811.768649995</v>
      </c>
      <c r="K67" s="27">
        <f>'Data Worksheet'!AH68</f>
        <v>4.7853179760594458E-3</v>
      </c>
      <c r="L67" s="6">
        <f>'Data Worksheet'!AI68</f>
        <v>0.26222191935081768</v>
      </c>
    </row>
    <row r="68" spans="1:12" x14ac:dyDescent="0.2">
      <c r="A68" s="5" t="s">
        <v>44</v>
      </c>
      <c r="B68" s="37">
        <f>'Data Worksheet'!D69</f>
        <v>39102645.785800003</v>
      </c>
      <c r="C68" s="39">
        <f>'Data Worksheet'!E69</f>
        <v>5760330.0131999999</v>
      </c>
      <c r="D68" s="39">
        <f>'Data Worksheet'!F69</f>
        <v>1363047.5628385022</v>
      </c>
      <c r="E68" s="39">
        <f>'Data Worksheet'!G69</f>
        <v>46226023.361838505</v>
      </c>
      <c r="F68" s="14">
        <f>'Data Worksheet'!H69</f>
        <v>1.2032246466558883E-3</v>
      </c>
      <c r="G68" s="37">
        <f>'Data Worksheet'!AD69</f>
        <v>8289687.7341200011</v>
      </c>
      <c r="H68" s="27">
        <f>'Data Worksheet'!AE69</f>
        <v>2.0170194847853426E-3</v>
      </c>
      <c r="I68" s="24">
        <f>'Data Worksheet'!AF69</f>
        <v>0.21199812870796517</v>
      </c>
      <c r="J68" s="40">
        <f>'Data Worksheet'!AG69</f>
        <v>16238774.444120001</v>
      </c>
      <c r="K68" s="27">
        <f>'Data Worksheet'!AH69</f>
        <v>1.6153830853832471E-3</v>
      </c>
      <c r="L68" s="6">
        <f>'Data Worksheet'!AI69</f>
        <v>0.35129075060187376</v>
      </c>
    </row>
    <row r="69" spans="1:12" x14ac:dyDescent="0.2">
      <c r="A69" s="5" t="s">
        <v>52</v>
      </c>
      <c r="B69" s="37">
        <f>'Data Worksheet'!D70</f>
        <v>22347863.074200001</v>
      </c>
      <c r="C69" s="39">
        <f>'Data Worksheet'!E70</f>
        <v>2478310.2876999998</v>
      </c>
      <c r="D69" s="39">
        <f>'Data Worksheet'!F70</f>
        <v>586434.24766743218</v>
      </c>
      <c r="E69" s="39">
        <f>'Data Worksheet'!G70</f>
        <v>25412607.609567434</v>
      </c>
      <c r="F69" s="14">
        <f>'Data Worksheet'!H70</f>
        <v>6.6146887808803286E-4</v>
      </c>
      <c r="G69" s="37">
        <f>'Data Worksheet'!AD70</f>
        <v>3675672.9128799997</v>
      </c>
      <c r="H69" s="27">
        <f>'Data Worksheet'!AE70</f>
        <v>8.9435261288086222E-4</v>
      </c>
      <c r="I69" s="24">
        <f>'Data Worksheet'!AF70</f>
        <v>0.16447536396101622</v>
      </c>
      <c r="J69" s="40">
        <f>'Data Worksheet'!AG70</f>
        <v>7334947.3028799994</v>
      </c>
      <c r="K69" s="27">
        <f>'Data Worksheet'!AH70</f>
        <v>7.2965788434485015E-4</v>
      </c>
      <c r="L69" s="6">
        <f>'Data Worksheet'!AI70</f>
        <v>0.28863418565981835</v>
      </c>
    </row>
    <row r="70" spans="1:12" x14ac:dyDescent="0.2">
      <c r="A70" s="5" t="s">
        <v>58</v>
      </c>
      <c r="B70" s="37">
        <f>'Data Worksheet'!D71</f>
        <v>5481313.4551999997</v>
      </c>
      <c r="C70" s="39">
        <f>'Data Worksheet'!E71</f>
        <v>765185.02069999999</v>
      </c>
      <c r="D70" s="39">
        <f>'Data Worksheet'!F71</f>
        <v>181063.1639499178</v>
      </c>
      <c r="E70" s="39">
        <f>'Data Worksheet'!G71</f>
        <v>6427561.639849918</v>
      </c>
      <c r="F70" s="14">
        <f>'Data Worksheet'!H71</f>
        <v>1.6730404262617002E-4</v>
      </c>
      <c r="G70" s="37">
        <f>'Data Worksheet'!AD71</f>
        <v>3089142.3819599999</v>
      </c>
      <c r="H70" s="27">
        <f>'Data Worksheet'!AE71</f>
        <v>7.5163993814188798E-4</v>
      </c>
      <c r="I70" s="24">
        <f>'Data Worksheet'!AF71</f>
        <v>0.56357703444771978</v>
      </c>
      <c r="J70" s="40">
        <f>'Data Worksheet'!AG71</f>
        <v>4489896.5119599998</v>
      </c>
      <c r="K70" s="27">
        <f>'Data Worksheet'!AH71</f>
        <v>4.4664102611312968E-4</v>
      </c>
      <c r="L70" s="6">
        <f>'Data Worksheet'!AI71</f>
        <v>0.69853807143961322</v>
      </c>
    </row>
    <row r="71" spans="1:12" x14ac:dyDescent="0.2">
      <c r="A71" s="5" t="s">
        <v>16</v>
      </c>
      <c r="B71" s="37">
        <f>'Data Worksheet'!D72</f>
        <v>659647276.94620001</v>
      </c>
      <c r="C71" s="39">
        <f>'Data Worksheet'!E72</f>
        <v>52038645.785149999</v>
      </c>
      <c r="D71" s="39">
        <f>'Data Worksheet'!F72</f>
        <v>12313730.141905684</v>
      </c>
      <c r="E71" s="39">
        <f>'Data Worksheet'!G72</f>
        <v>723999652.87325573</v>
      </c>
      <c r="F71" s="14">
        <f>'Data Worksheet'!H72</f>
        <v>1.884510418922529E-2</v>
      </c>
      <c r="G71" s="37">
        <f>'Data Worksheet'!AD72</f>
        <v>89763043.009890005</v>
      </c>
      <c r="H71" s="27">
        <f>'Data Worksheet'!AE72</f>
        <v>2.1840847637645402E-2</v>
      </c>
      <c r="I71" s="24">
        <f>'Data Worksheet'!AF72</f>
        <v>0.13607733427695323</v>
      </c>
      <c r="J71" s="40">
        <f>'Data Worksheet'!AG72</f>
        <v>156034099.34988999</v>
      </c>
      <c r="K71" s="27">
        <f>'Data Worksheet'!AH72</f>
        <v>1.5521789880152534E-2</v>
      </c>
      <c r="L71" s="6">
        <f>'Data Worksheet'!AI72</f>
        <v>0.21551681514024912</v>
      </c>
    </row>
    <row r="72" spans="1:12" x14ac:dyDescent="0.2">
      <c r="A72" s="5" t="s">
        <v>51</v>
      </c>
      <c r="B72" s="37">
        <f>'Data Worksheet'!D73</f>
        <v>19952260.583799995</v>
      </c>
      <c r="C72" s="39">
        <f>'Data Worksheet'!E73</f>
        <v>4328987.1058499999</v>
      </c>
      <c r="D72" s="39">
        <f>'Data Worksheet'!F73</f>
        <v>1024353.6933937247</v>
      </c>
      <c r="E72" s="39">
        <f>'Data Worksheet'!G73</f>
        <v>25305601.383043721</v>
      </c>
      <c r="F72" s="14">
        <f>'Data Worksheet'!H73</f>
        <v>6.5868359569220246E-4</v>
      </c>
      <c r="G72" s="37">
        <f>'Data Worksheet'!AD73</f>
        <v>6016043.0926300008</v>
      </c>
      <c r="H72" s="27">
        <f>'Data Worksheet'!AE73</f>
        <v>1.4638037678063552E-3</v>
      </c>
      <c r="I72" s="24">
        <f>'Data Worksheet'!AF73</f>
        <v>0.30152187855418533</v>
      </c>
      <c r="J72" s="40">
        <f>'Data Worksheet'!AG73</f>
        <v>13099909.62263</v>
      </c>
      <c r="K72" s="27">
        <f>'Data Worksheet'!AH73</f>
        <v>1.303138515610591E-3</v>
      </c>
      <c r="L72" s="6">
        <f>'Data Worksheet'!AI73</f>
        <v>0.51766837801403642</v>
      </c>
    </row>
    <row r="73" spans="1:12" x14ac:dyDescent="0.2">
      <c r="A73" s="5" t="s">
        <v>43</v>
      </c>
      <c r="B73" s="37">
        <f>'Data Worksheet'!D74</f>
        <v>254675824.50960004</v>
      </c>
      <c r="C73" s="39">
        <f>'Data Worksheet'!E74</f>
        <v>40686469.882500008</v>
      </c>
      <c r="D73" s="39">
        <f>'Data Worksheet'!F74</f>
        <v>9627502.8491007853</v>
      </c>
      <c r="E73" s="39">
        <f>'Data Worksheet'!G74</f>
        <v>304989797.2412008</v>
      </c>
      <c r="F73" s="14">
        <f>'Data Worksheet'!H74</f>
        <v>7.9386288140490327E-3</v>
      </c>
      <c r="G73" s="37">
        <f>'Data Worksheet'!AD74</f>
        <v>27070957.599969998</v>
      </c>
      <c r="H73" s="27">
        <f>'Data Worksheet'!AE74</f>
        <v>6.5868161385856756E-3</v>
      </c>
      <c r="I73" s="24">
        <f>'Data Worksheet'!AF74</f>
        <v>0.10629574932013051</v>
      </c>
      <c r="J73" s="40">
        <f>'Data Worksheet'!AG74</f>
        <v>72943812.129969984</v>
      </c>
      <c r="K73" s="27">
        <f>'Data Worksheet'!AH74</f>
        <v>7.2562249511873376E-3</v>
      </c>
      <c r="L73" s="6">
        <f>'Data Worksheet'!AI74</f>
        <v>0.23916804034032149</v>
      </c>
    </row>
    <row r="74" spans="1:12" x14ac:dyDescent="0.2">
      <c r="A74" s="5" t="s">
        <v>49</v>
      </c>
      <c r="B74" s="37">
        <f>'Data Worksheet'!D75</f>
        <v>15923868.362999998</v>
      </c>
      <c r="C74" s="39">
        <f>'Data Worksheet'!E75</f>
        <v>3242772.3244500002</v>
      </c>
      <c r="D74" s="39">
        <f>'Data Worksheet'!F75</f>
        <v>767326.33435115858</v>
      </c>
      <c r="E74" s="39">
        <f>'Data Worksheet'!G75</f>
        <v>19933967.021801159</v>
      </c>
      <c r="F74" s="14">
        <f>'Data Worksheet'!H75</f>
        <v>5.188644551687194E-4</v>
      </c>
      <c r="G74" s="37">
        <f>'Data Worksheet'!AD75</f>
        <v>4279774.6082700007</v>
      </c>
      <c r="H74" s="27">
        <f>'Data Worksheet'!AE75</f>
        <v>1.0413406454189589E-3</v>
      </c>
      <c r="I74" s="24">
        <f>'Data Worksheet'!AF75</f>
        <v>0.26876475682342976</v>
      </c>
      <c r="J74" s="40">
        <f>'Data Worksheet'!AG75</f>
        <v>9435162.7382699996</v>
      </c>
      <c r="K74" s="27">
        <f>'Data Worksheet'!AH75</f>
        <v>9.3858082379846667E-4</v>
      </c>
      <c r="L74" s="6">
        <f>'Data Worksheet'!AI75</f>
        <v>0.4733208762686853</v>
      </c>
    </row>
    <row r="75" spans="1:12" x14ac:dyDescent="0.2">
      <c r="A75" s="17" t="s">
        <v>72</v>
      </c>
      <c r="B75" s="18">
        <f>'Data Worksheet'!D76</f>
        <v>32689954650.891804</v>
      </c>
      <c r="C75" s="19">
        <f>'Data Worksheet'!E76</f>
        <v>4632354674.5201998</v>
      </c>
      <c r="D75" s="19">
        <f>'Data Worksheet'!F76</f>
        <v>1096138543.25</v>
      </c>
      <c r="E75" s="19">
        <f>'Data Worksheet'!G76</f>
        <v>38418447868.662003</v>
      </c>
      <c r="F75" s="20">
        <f>'Data Worksheet'!H76</f>
        <v>1</v>
      </c>
      <c r="G75" s="18">
        <f>'Data Worksheet'!AD76</f>
        <v>4109869932.6656303</v>
      </c>
      <c r="H75" s="28">
        <f>'Data Worksheet'!AE76</f>
        <v>1</v>
      </c>
      <c r="I75" s="25">
        <f>'Data Worksheet'!AF76</f>
        <v>0.12572271746952424</v>
      </c>
      <c r="J75" s="21">
        <f>'Data Worksheet'!AG76</f>
        <v>10052584177.125624</v>
      </c>
      <c r="K75" s="28">
        <f>'Data Worksheet'!AH76</f>
        <v>1</v>
      </c>
      <c r="L75" s="22">
        <f>'Data Worksheet'!AI76</f>
        <v>0.26166034118534848</v>
      </c>
    </row>
    <row r="76" spans="1:12" x14ac:dyDescent="0.2">
      <c r="A76" s="7"/>
      <c r="B76" s="10"/>
      <c r="C76" s="10"/>
      <c r="D76" s="10"/>
      <c r="E76" s="10"/>
      <c r="F76" s="10"/>
      <c r="G76" s="10"/>
      <c r="H76" s="10"/>
      <c r="I76" s="10"/>
      <c r="J76" s="10"/>
      <c r="K76" s="10"/>
      <c r="L76" s="11"/>
    </row>
    <row r="77" spans="1:12" x14ac:dyDescent="0.2">
      <c r="A77" s="103" t="s">
        <v>96</v>
      </c>
      <c r="B77" s="98"/>
      <c r="C77" s="98"/>
      <c r="D77" s="98"/>
      <c r="E77" s="98"/>
      <c r="F77" s="98"/>
      <c r="G77" s="98"/>
      <c r="H77" s="98"/>
      <c r="I77" s="98"/>
      <c r="J77" s="98"/>
      <c r="K77" s="98"/>
      <c r="L77" s="99"/>
    </row>
    <row r="78" spans="1:12" ht="25.5" customHeight="1" x14ac:dyDescent="0.2">
      <c r="A78" s="100" t="s">
        <v>126</v>
      </c>
      <c r="B78" s="101"/>
      <c r="C78" s="101"/>
      <c r="D78" s="101"/>
      <c r="E78" s="101"/>
      <c r="F78" s="101"/>
      <c r="G78" s="101"/>
      <c r="H78" s="101"/>
      <c r="I78" s="101"/>
      <c r="J78" s="101"/>
      <c r="K78" s="101"/>
      <c r="L78" s="102"/>
    </row>
    <row r="79" spans="1:12" ht="25.5" customHeight="1" x14ac:dyDescent="0.2">
      <c r="A79" s="97" t="s">
        <v>121</v>
      </c>
      <c r="B79" s="98"/>
      <c r="C79" s="98"/>
      <c r="D79" s="98"/>
      <c r="E79" s="98"/>
      <c r="F79" s="98"/>
      <c r="G79" s="98"/>
      <c r="H79" s="98"/>
      <c r="I79" s="98"/>
      <c r="J79" s="98"/>
      <c r="K79" s="98"/>
      <c r="L79" s="99"/>
    </row>
    <row r="80" spans="1:12" ht="25.5" customHeight="1" x14ac:dyDescent="0.2">
      <c r="A80" s="97" t="s">
        <v>120</v>
      </c>
      <c r="B80" s="98"/>
      <c r="C80" s="98"/>
      <c r="D80" s="98"/>
      <c r="E80" s="98"/>
      <c r="F80" s="98"/>
      <c r="G80" s="98"/>
      <c r="H80" s="98"/>
      <c r="I80" s="98"/>
      <c r="J80" s="98"/>
      <c r="K80" s="98"/>
      <c r="L80" s="99"/>
    </row>
    <row r="81" spans="1:12" ht="13.5" thickBot="1" x14ac:dyDescent="0.25">
      <c r="A81" s="94" t="s">
        <v>114</v>
      </c>
      <c r="B81" s="95"/>
      <c r="C81" s="95"/>
      <c r="D81" s="95"/>
      <c r="E81" s="95"/>
      <c r="F81" s="95"/>
      <c r="G81" s="95"/>
      <c r="H81" s="95"/>
      <c r="I81" s="95"/>
      <c r="J81" s="95"/>
      <c r="K81" s="95"/>
      <c r="L81" s="96"/>
    </row>
  </sheetData>
  <mergeCells count="11">
    <mergeCell ref="A81:L81"/>
    <mergeCell ref="A80:L80"/>
    <mergeCell ref="A79:L79"/>
    <mergeCell ref="A78:L78"/>
    <mergeCell ref="A77:L77"/>
    <mergeCell ref="G3:L3"/>
    <mergeCell ref="A1:L1"/>
    <mergeCell ref="A2:L2"/>
    <mergeCell ref="G4:I4"/>
    <mergeCell ref="J4:L4"/>
    <mergeCell ref="B3:F3"/>
  </mergeCells>
  <phoneticPr fontId="0" type="noConversion"/>
  <printOptions horizontalCentered="1"/>
  <pageMargins left="0.5" right="0.5" top="0.5" bottom="0.5" header="0.3" footer="0.3"/>
  <pageSetup scale="75" fitToHeight="0" orientation="landscape" r:id="rId1"/>
  <headerFooter>
    <oddFooter>&amp;L&amp;11Office of Economic and Demographic Research&amp;C&amp;11Page &amp;P of &amp;N&amp;R&amp;11May 5, 2026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83"/>
  <sheetViews>
    <sheetView workbookViewId="0">
      <pane xSplit="1" ySplit="8" topLeftCell="B9" activePane="bottomRight" state="frozen"/>
      <selection pane="topRight" activeCell="B1" sqref="B1"/>
      <selection pane="bottomLeft" activeCell="A9" sqref="A9"/>
      <selection pane="bottomRight" activeCell="B9" sqref="B9"/>
    </sheetView>
  </sheetViews>
  <sheetFormatPr defaultRowHeight="12.75" x14ac:dyDescent="0.2"/>
  <cols>
    <col min="1" max="1" width="15.7109375" customWidth="1"/>
    <col min="2" max="2" width="19.7109375" customWidth="1"/>
    <col min="3" max="3" width="18.7109375" customWidth="1"/>
    <col min="4" max="4" width="16.7109375" customWidth="1"/>
    <col min="5" max="6" width="15.7109375" customWidth="1"/>
    <col min="7" max="7" width="16.7109375" customWidth="1"/>
    <col min="8" max="8" width="10.7109375" customWidth="1"/>
    <col min="9" max="10" width="15.7109375" customWidth="1"/>
    <col min="11" max="11" width="14.7109375" customWidth="1"/>
    <col min="12" max="12" width="15.7109375" customWidth="1"/>
    <col min="13" max="15" width="14.7109375" customWidth="1"/>
    <col min="16" max="16" width="15.7109375" customWidth="1"/>
    <col min="17" max="17" width="14.7109375" customWidth="1"/>
    <col min="18" max="18" width="15.7109375" customWidth="1"/>
    <col min="19" max="19" width="10.7109375" customWidth="1"/>
    <col min="20" max="23" width="14.7109375" customWidth="1"/>
    <col min="24" max="24" width="15.7109375" customWidth="1"/>
    <col min="25" max="25" width="10.7109375" customWidth="1"/>
    <col min="26" max="26" width="13.7109375" customWidth="1"/>
    <col min="27" max="27" width="10.7109375" customWidth="1"/>
    <col min="28" max="28" width="15.7109375" customWidth="1"/>
    <col min="29" max="29" width="10.7109375" customWidth="1"/>
    <col min="30" max="30" width="15.7109375" customWidth="1"/>
    <col min="31" max="31" width="10.7109375" customWidth="1"/>
    <col min="32" max="32" width="13.7109375" customWidth="1"/>
    <col min="33" max="33" width="15.7109375" customWidth="1"/>
    <col min="34" max="34" width="10.7109375" customWidth="1"/>
    <col min="35" max="35" width="13.7109375" customWidth="1"/>
  </cols>
  <sheetData>
    <row r="1" spans="1:35" ht="23.25" x14ac:dyDescent="0.35">
      <c r="A1" s="106" t="s">
        <v>105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8"/>
    </row>
    <row r="2" spans="1:35" ht="18.75" thickBot="1" x14ac:dyDescent="0.3">
      <c r="A2" s="109" t="s">
        <v>123</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1"/>
    </row>
    <row r="3" spans="1:35" ht="15.75" x14ac:dyDescent="0.25">
      <c r="A3" s="47"/>
      <c r="B3" s="91" t="s">
        <v>100</v>
      </c>
      <c r="C3" s="93"/>
      <c r="D3" s="91" t="s">
        <v>93</v>
      </c>
      <c r="E3" s="92"/>
      <c r="F3" s="92"/>
      <c r="G3" s="92"/>
      <c r="H3" s="93"/>
      <c r="I3" s="91" t="s">
        <v>111</v>
      </c>
      <c r="J3" s="92"/>
      <c r="K3" s="92"/>
      <c r="L3" s="92"/>
      <c r="M3" s="92"/>
      <c r="N3" s="92"/>
      <c r="O3" s="92"/>
      <c r="P3" s="92"/>
      <c r="Q3" s="92"/>
      <c r="R3" s="92"/>
      <c r="S3" s="93"/>
      <c r="T3" s="91" t="s">
        <v>112</v>
      </c>
      <c r="U3" s="92"/>
      <c r="V3" s="92"/>
      <c r="W3" s="92"/>
      <c r="X3" s="92"/>
      <c r="Y3" s="93"/>
      <c r="Z3" s="91" t="s">
        <v>103</v>
      </c>
      <c r="AA3" s="93"/>
      <c r="AB3" s="91" t="s">
        <v>113</v>
      </c>
      <c r="AC3" s="93"/>
      <c r="AD3" s="91" t="s">
        <v>95</v>
      </c>
      <c r="AE3" s="92"/>
      <c r="AF3" s="92"/>
      <c r="AG3" s="92"/>
      <c r="AH3" s="92"/>
      <c r="AI3" s="93"/>
    </row>
    <row r="4" spans="1:35" ht="15.75" x14ac:dyDescent="0.25">
      <c r="A4" s="48"/>
      <c r="B4" s="104" t="s">
        <v>110</v>
      </c>
      <c r="C4" s="105"/>
      <c r="D4" s="63"/>
      <c r="E4" s="64"/>
      <c r="F4" s="64"/>
      <c r="G4" s="64"/>
      <c r="H4" s="65"/>
      <c r="I4" s="64"/>
      <c r="J4" s="64"/>
      <c r="K4" s="64"/>
      <c r="L4" s="64"/>
      <c r="M4" s="64"/>
      <c r="N4" s="64"/>
      <c r="O4" s="64"/>
      <c r="P4" s="64"/>
      <c r="Q4" s="64"/>
      <c r="R4" s="64"/>
      <c r="S4" s="65"/>
      <c r="T4" s="64"/>
      <c r="U4" s="64"/>
      <c r="V4" s="64"/>
      <c r="W4" s="64"/>
      <c r="X4" s="64"/>
      <c r="Y4" s="65"/>
      <c r="Z4" s="104" t="s">
        <v>122</v>
      </c>
      <c r="AA4" s="105"/>
      <c r="AB4" s="104" t="s">
        <v>94</v>
      </c>
      <c r="AC4" s="105"/>
      <c r="AD4" s="64"/>
      <c r="AE4" s="66"/>
      <c r="AF4" s="66"/>
      <c r="AG4" s="66"/>
      <c r="AH4" s="66"/>
      <c r="AI4" s="67"/>
    </row>
    <row r="5" spans="1:35" x14ac:dyDescent="0.2">
      <c r="A5" s="52"/>
      <c r="B5" s="68"/>
      <c r="C5" s="69"/>
      <c r="D5" s="53"/>
      <c r="E5" s="70"/>
      <c r="F5" s="70"/>
      <c r="G5" s="70"/>
      <c r="H5" s="55"/>
      <c r="I5" s="71"/>
      <c r="J5" s="56" t="s">
        <v>77</v>
      </c>
      <c r="K5" s="70"/>
      <c r="L5" s="70"/>
      <c r="M5" s="70"/>
      <c r="N5" s="70"/>
      <c r="O5" s="70" t="s">
        <v>109</v>
      </c>
      <c r="P5" s="70"/>
      <c r="Q5" s="70"/>
      <c r="R5" s="70"/>
      <c r="S5" s="55"/>
      <c r="T5" s="56"/>
      <c r="U5" s="70"/>
      <c r="V5" s="70"/>
      <c r="W5" s="70"/>
      <c r="X5" s="70"/>
      <c r="Y5" s="55"/>
      <c r="Z5" s="53"/>
      <c r="AA5" s="69"/>
      <c r="AB5" s="53"/>
      <c r="AC5" s="69"/>
      <c r="AD5" s="56"/>
      <c r="AE5" s="70"/>
      <c r="AF5" s="72"/>
      <c r="AG5" s="56"/>
      <c r="AH5" s="70"/>
      <c r="AI5" s="55"/>
    </row>
    <row r="6" spans="1:35" x14ac:dyDescent="0.2">
      <c r="A6" s="52"/>
      <c r="B6" s="68"/>
      <c r="C6" s="73"/>
      <c r="D6" s="53"/>
      <c r="E6" s="57"/>
      <c r="F6" s="57" t="s">
        <v>97</v>
      </c>
      <c r="G6" s="57"/>
      <c r="H6" s="55" t="s">
        <v>73</v>
      </c>
      <c r="I6" s="74" t="s">
        <v>77</v>
      </c>
      <c r="J6" s="56" t="s">
        <v>78</v>
      </c>
      <c r="K6" s="57" t="s">
        <v>77</v>
      </c>
      <c r="L6" s="57" t="s">
        <v>0</v>
      </c>
      <c r="M6" s="57" t="s">
        <v>79</v>
      </c>
      <c r="N6" s="57" t="s">
        <v>80</v>
      </c>
      <c r="O6" s="57" t="s">
        <v>108</v>
      </c>
      <c r="P6" s="57" t="s">
        <v>0</v>
      </c>
      <c r="Q6" s="57" t="s">
        <v>0</v>
      </c>
      <c r="R6" s="57" t="s">
        <v>0</v>
      </c>
      <c r="S6" s="55" t="s">
        <v>73</v>
      </c>
      <c r="T6" s="53" t="s">
        <v>0</v>
      </c>
      <c r="U6" s="57" t="s">
        <v>83</v>
      </c>
      <c r="V6" s="57" t="s">
        <v>0</v>
      </c>
      <c r="W6" s="57" t="s">
        <v>83</v>
      </c>
      <c r="X6" s="57" t="s">
        <v>83</v>
      </c>
      <c r="Y6" s="55" t="s">
        <v>73</v>
      </c>
      <c r="Z6" s="53"/>
      <c r="AA6" s="73" t="s">
        <v>73</v>
      </c>
      <c r="AB6" s="53"/>
      <c r="AC6" s="73" t="s">
        <v>73</v>
      </c>
      <c r="AD6" s="56" t="s">
        <v>94</v>
      </c>
      <c r="AE6" s="57" t="s">
        <v>73</v>
      </c>
      <c r="AF6" s="55" t="s">
        <v>92</v>
      </c>
      <c r="AG6" s="56" t="s">
        <v>94</v>
      </c>
      <c r="AH6" s="57" t="s">
        <v>73</v>
      </c>
      <c r="AI6" s="55" t="s">
        <v>92</v>
      </c>
    </row>
    <row r="7" spans="1:35" x14ac:dyDescent="0.2">
      <c r="A7" s="52"/>
      <c r="B7" s="75" t="s">
        <v>67</v>
      </c>
      <c r="C7" s="73" t="s">
        <v>69</v>
      </c>
      <c r="D7" s="53" t="s">
        <v>70</v>
      </c>
      <c r="E7" s="57" t="s">
        <v>86</v>
      </c>
      <c r="F7" s="57" t="s">
        <v>98</v>
      </c>
      <c r="G7" s="57" t="s">
        <v>0</v>
      </c>
      <c r="H7" s="55" t="s">
        <v>82</v>
      </c>
      <c r="I7" s="74" t="s">
        <v>78</v>
      </c>
      <c r="J7" s="56" t="s">
        <v>75</v>
      </c>
      <c r="K7" s="57" t="s">
        <v>78</v>
      </c>
      <c r="L7" s="57" t="s">
        <v>77</v>
      </c>
      <c r="M7" s="57" t="s">
        <v>78</v>
      </c>
      <c r="N7" s="57" t="s">
        <v>78</v>
      </c>
      <c r="O7" s="57" t="s">
        <v>78</v>
      </c>
      <c r="P7" s="57" t="s">
        <v>78</v>
      </c>
      <c r="Q7" s="57" t="s">
        <v>78</v>
      </c>
      <c r="R7" s="57" t="s">
        <v>78</v>
      </c>
      <c r="S7" s="55" t="s">
        <v>82</v>
      </c>
      <c r="T7" s="56" t="s">
        <v>78</v>
      </c>
      <c r="U7" s="57" t="s">
        <v>84</v>
      </c>
      <c r="V7" s="57" t="s">
        <v>78</v>
      </c>
      <c r="W7" s="57" t="s">
        <v>84</v>
      </c>
      <c r="X7" s="57" t="s">
        <v>84</v>
      </c>
      <c r="Y7" s="55" t="s">
        <v>82</v>
      </c>
      <c r="Z7" s="53" t="s">
        <v>106</v>
      </c>
      <c r="AA7" s="73" t="s">
        <v>82</v>
      </c>
      <c r="AB7" s="53" t="s">
        <v>66</v>
      </c>
      <c r="AC7" s="73" t="s">
        <v>82</v>
      </c>
      <c r="AD7" s="56" t="s">
        <v>89</v>
      </c>
      <c r="AE7" s="57" t="s">
        <v>82</v>
      </c>
      <c r="AF7" s="55" t="s">
        <v>91</v>
      </c>
      <c r="AG7" s="56" t="s">
        <v>88</v>
      </c>
      <c r="AH7" s="57" t="s">
        <v>82</v>
      </c>
      <c r="AI7" s="55" t="s">
        <v>91</v>
      </c>
    </row>
    <row r="8" spans="1:35" ht="13.5" thickBot="1" x14ac:dyDescent="0.25">
      <c r="A8" s="58" t="s">
        <v>8</v>
      </c>
      <c r="B8" s="112" t="s">
        <v>68</v>
      </c>
      <c r="C8" s="113" t="s">
        <v>68</v>
      </c>
      <c r="D8" s="112" t="s">
        <v>71</v>
      </c>
      <c r="E8" s="114" t="s">
        <v>87</v>
      </c>
      <c r="F8" s="114" t="s">
        <v>99</v>
      </c>
      <c r="G8" s="114" t="s">
        <v>91</v>
      </c>
      <c r="H8" s="61" t="s">
        <v>0</v>
      </c>
      <c r="I8" s="115" t="s">
        <v>75</v>
      </c>
      <c r="J8" s="116" t="s">
        <v>119</v>
      </c>
      <c r="K8" s="114" t="s">
        <v>76</v>
      </c>
      <c r="L8" s="114" t="s">
        <v>74</v>
      </c>
      <c r="M8" s="114" t="s">
        <v>75</v>
      </c>
      <c r="N8" s="114" t="s">
        <v>75</v>
      </c>
      <c r="O8" s="114" t="s">
        <v>75</v>
      </c>
      <c r="P8" s="60" t="s">
        <v>75</v>
      </c>
      <c r="Q8" s="60" t="s">
        <v>76</v>
      </c>
      <c r="R8" s="60" t="s">
        <v>81</v>
      </c>
      <c r="S8" s="61" t="s">
        <v>0</v>
      </c>
      <c r="T8" s="62" t="s">
        <v>75</v>
      </c>
      <c r="U8" s="114" t="s">
        <v>75</v>
      </c>
      <c r="V8" s="114" t="s">
        <v>76</v>
      </c>
      <c r="W8" s="114" t="s">
        <v>76</v>
      </c>
      <c r="X8" s="60" t="s">
        <v>85</v>
      </c>
      <c r="Y8" s="61" t="s">
        <v>0</v>
      </c>
      <c r="Z8" s="59" t="s">
        <v>75</v>
      </c>
      <c r="AA8" s="76" t="s">
        <v>0</v>
      </c>
      <c r="AB8" s="112" t="s">
        <v>74</v>
      </c>
      <c r="AC8" s="76" t="s">
        <v>0</v>
      </c>
      <c r="AD8" s="62" t="s">
        <v>86</v>
      </c>
      <c r="AE8" s="60" t="s">
        <v>0</v>
      </c>
      <c r="AF8" s="61" t="s">
        <v>90</v>
      </c>
      <c r="AG8" s="62" t="s">
        <v>86</v>
      </c>
      <c r="AH8" s="60" t="s">
        <v>0</v>
      </c>
      <c r="AI8" s="61" t="s">
        <v>90</v>
      </c>
    </row>
    <row r="9" spans="1:35" x14ac:dyDescent="0.2">
      <c r="A9" s="3" t="s">
        <v>1</v>
      </c>
      <c r="B9" s="12">
        <v>10822060353.270002</v>
      </c>
      <c r="C9" s="32">
        <v>5357738745.9499998</v>
      </c>
      <c r="D9" s="12">
        <v>310307313.84299999</v>
      </c>
      <c r="E9" s="15">
        <v>68290993.796199992</v>
      </c>
      <c r="F9" s="16">
        <f>(E9/E$76)*F$76</f>
        <v>16159468.718706165</v>
      </c>
      <c r="G9" s="15">
        <f>SUM(D9:F9)</f>
        <v>394757776.35790616</v>
      </c>
      <c r="H9" s="13">
        <f t="shared" ref="H9:H40" si="0">(G9/G$76)</f>
        <v>1.0275214077034871E-2</v>
      </c>
      <c r="I9" s="43">
        <v>15195373.190000001</v>
      </c>
      <c r="J9" s="2">
        <v>-3737871</v>
      </c>
      <c r="K9" s="15">
        <v>11638692.069999998</v>
      </c>
      <c r="L9" s="16">
        <f>SUM(I9:K9)</f>
        <v>23096194.259999998</v>
      </c>
      <c r="M9" s="15">
        <v>0</v>
      </c>
      <c r="N9" s="15">
        <v>0</v>
      </c>
      <c r="O9" s="15">
        <v>0</v>
      </c>
      <c r="P9" s="15">
        <f>(I9+J9+M9+N9+O9)</f>
        <v>11457502.190000001</v>
      </c>
      <c r="Q9" s="15">
        <f>K9</f>
        <v>11638692.069999998</v>
      </c>
      <c r="R9" s="15">
        <f>SUM(P9:Q9)</f>
        <v>23096194.259999998</v>
      </c>
      <c r="S9" s="13">
        <f t="shared" ref="S9:S40" si="1">(R9/R$76)</f>
        <v>8.109020372457745E-3</v>
      </c>
      <c r="T9" s="2">
        <v>7973114.9800000014</v>
      </c>
      <c r="U9" s="15">
        <f>(T9*0.993)</f>
        <v>7917303.1751400009</v>
      </c>
      <c r="V9" s="15">
        <v>8732703.1699999999</v>
      </c>
      <c r="W9" s="15">
        <f>(V9*0.821)</f>
        <v>7169549.3025699994</v>
      </c>
      <c r="X9" s="15">
        <f>(U9+W9)</f>
        <v>15086852.477710001</v>
      </c>
      <c r="Y9" s="13">
        <f t="shared" ref="Y9:Y40" si="2">(X9/X$76)</f>
        <v>1.2248364278435663E-2</v>
      </c>
      <c r="Z9" s="12">
        <v>446500</v>
      </c>
      <c r="AA9" s="33">
        <f t="shared" ref="AA9:AA40" si="3">(Z9/Z$76)</f>
        <v>1.4925373134328358E-2</v>
      </c>
      <c r="AB9" s="12">
        <v>89507947.390000015</v>
      </c>
      <c r="AC9" s="33">
        <f t="shared" ref="AC9:AC40" si="4">(AB9/AB$76)</f>
        <v>1.5061795621999212E-2</v>
      </c>
      <c r="AD9" s="2">
        <f t="shared" ref="AD9:AD72" si="5">(R9+X9+Z9)</f>
        <v>38629546.737709999</v>
      </c>
      <c r="AE9" s="26">
        <f t="shared" ref="AE9:AE40" si="6">(AD9/AD$76)</f>
        <v>9.3992139339200854E-3</v>
      </c>
      <c r="AF9" s="13">
        <f t="shared" ref="AF9:AF40" si="7">(AD9/D9)</f>
        <v>0.12448803174924399</v>
      </c>
      <c r="AG9" s="2">
        <f t="shared" ref="AG9:AG72" si="8">(R9+X9+Z9+AB9)</f>
        <v>128137494.12771001</v>
      </c>
      <c r="AH9" s="26">
        <f t="shared" ref="AH9:AH40" si="9">(AG9/AG$76)</f>
        <v>1.2746721824949582E-2</v>
      </c>
      <c r="AI9" s="29">
        <f t="shared" ref="AI9:AI40" si="10">(AG9/G9)</f>
        <v>0.32459777058713207</v>
      </c>
    </row>
    <row r="10" spans="1:35" x14ac:dyDescent="0.2">
      <c r="A10" s="5" t="s">
        <v>50</v>
      </c>
      <c r="B10" s="37">
        <v>837278900.94666648</v>
      </c>
      <c r="C10" s="38">
        <v>326971759.89666659</v>
      </c>
      <c r="D10" s="37">
        <v>19302412.472199999</v>
      </c>
      <c r="E10" s="39">
        <v>2546085.9015000002</v>
      </c>
      <c r="F10" s="39">
        <f t="shared" ref="F10:F40" si="11">(E10/E$76)*F$76</f>
        <v>602471.76374694135</v>
      </c>
      <c r="G10" s="39">
        <f>SUM(D10:F10)</f>
        <v>22450970.13744694</v>
      </c>
      <c r="H10" s="14">
        <f t="shared" si="0"/>
        <v>5.8437993680010786E-4</v>
      </c>
      <c r="I10" s="44">
        <v>1214645.3400000001</v>
      </c>
      <c r="J10" s="40">
        <v>-538664.03999999992</v>
      </c>
      <c r="K10" s="39">
        <v>404904.11000000004</v>
      </c>
      <c r="L10" s="39">
        <f>SUM(I10:K10)</f>
        <v>1080885.4100000001</v>
      </c>
      <c r="M10" s="39">
        <v>1922101.3699999996</v>
      </c>
      <c r="N10" s="39">
        <v>0</v>
      </c>
      <c r="O10" s="39">
        <v>263963.26</v>
      </c>
      <c r="P10" s="39">
        <f>(I10+J10+M10+N10+O10)</f>
        <v>2862045.9299999997</v>
      </c>
      <c r="Q10" s="39">
        <f>K10</f>
        <v>404904.11000000004</v>
      </c>
      <c r="R10" s="39">
        <f>SUM(P10:Q10)</f>
        <v>3266950.0399999996</v>
      </c>
      <c r="S10" s="14">
        <f t="shared" si="1"/>
        <v>1.1470186010706703E-3</v>
      </c>
      <c r="T10" s="40">
        <v>846280.22999999986</v>
      </c>
      <c r="U10" s="39">
        <f>(T10*0.993)</f>
        <v>840356.26838999987</v>
      </c>
      <c r="V10" s="39">
        <v>400321.16999999993</v>
      </c>
      <c r="W10" s="39">
        <f>(V10*0.821)</f>
        <v>328663.68056999991</v>
      </c>
      <c r="X10" s="39">
        <f>(U10+W10)</f>
        <v>1169019.9489599997</v>
      </c>
      <c r="Y10" s="14">
        <f t="shared" si="2"/>
        <v>9.4907683393704971E-4</v>
      </c>
      <c r="Z10" s="37">
        <v>446500</v>
      </c>
      <c r="AA10" s="34">
        <f t="shared" si="3"/>
        <v>1.4925373134328358E-2</v>
      </c>
      <c r="AB10" s="37">
        <v>4073842.9700000007</v>
      </c>
      <c r="AC10" s="34">
        <f t="shared" si="4"/>
        <v>6.8551890641515775E-4</v>
      </c>
      <c r="AD10" s="40">
        <f t="shared" si="5"/>
        <v>4882469.9889599998</v>
      </c>
      <c r="AE10" s="27">
        <f t="shared" si="6"/>
        <v>1.1879864981014781E-3</v>
      </c>
      <c r="AF10" s="14">
        <f t="shared" si="7"/>
        <v>0.25294610173686327</v>
      </c>
      <c r="AG10" s="40">
        <f t="shared" si="8"/>
        <v>8956312.9589600004</v>
      </c>
      <c r="AH10" s="27">
        <f t="shared" si="9"/>
        <v>8.9094632794419588E-4</v>
      </c>
      <c r="AI10" s="30">
        <f t="shared" si="10"/>
        <v>0.3989276589888372</v>
      </c>
    </row>
    <row r="11" spans="1:35" x14ac:dyDescent="0.2">
      <c r="A11" s="5" t="s">
        <v>26</v>
      </c>
      <c r="B11" s="37">
        <v>10770759654.320002</v>
      </c>
      <c r="C11" s="38">
        <v>6489951562.210001</v>
      </c>
      <c r="D11" s="37">
        <v>380053010.23820007</v>
      </c>
      <c r="E11" s="39">
        <v>58338130.986000001</v>
      </c>
      <c r="F11" s="39">
        <f t="shared" si="11"/>
        <v>13804356.187718952</v>
      </c>
      <c r="G11" s="39">
        <f t="shared" ref="G11:G74" si="12">SUM(D11:F11)</f>
        <v>452195497.411919</v>
      </c>
      <c r="H11" s="14">
        <f t="shared" si="0"/>
        <v>1.1770269818234268E-2</v>
      </c>
      <c r="I11" s="44">
        <v>19691793.480000004</v>
      </c>
      <c r="J11" s="40">
        <v>0</v>
      </c>
      <c r="K11" s="39">
        <v>13451910.75</v>
      </c>
      <c r="L11" s="39">
        <f t="shared" ref="L11:L74" si="13">SUM(I11:K11)</f>
        <v>33143704.230000004</v>
      </c>
      <c r="M11" s="39">
        <v>0</v>
      </c>
      <c r="N11" s="39">
        <v>0</v>
      </c>
      <c r="O11" s="39">
        <v>0</v>
      </c>
      <c r="P11" s="39">
        <f t="shared" ref="P11:P74" si="14">(I11+J11+M11+N11+O11)</f>
        <v>19691793.480000004</v>
      </c>
      <c r="Q11" s="39">
        <f t="shared" ref="Q11:Q74" si="15">K11</f>
        <v>13451910.75</v>
      </c>
      <c r="R11" s="39">
        <f t="shared" ref="R11:R74" si="16">SUM(P11:Q11)</f>
        <v>33143704.230000004</v>
      </c>
      <c r="S11" s="14">
        <f t="shared" si="1"/>
        <v>1.1636677878365923E-2</v>
      </c>
      <c r="T11" s="40">
        <v>6662167.0999999996</v>
      </c>
      <c r="U11" s="39">
        <f t="shared" ref="U11:U74" si="17">(T11*0.993)</f>
        <v>6615531.9302999992</v>
      </c>
      <c r="V11" s="39">
        <v>6169692.3200000003</v>
      </c>
      <c r="W11" s="39">
        <f t="shared" ref="W11:W74" si="18">(V11*0.821)</f>
        <v>5065317.3947200002</v>
      </c>
      <c r="X11" s="39">
        <f t="shared" ref="X11:X74" si="19">(U11+W11)</f>
        <v>11680849.32502</v>
      </c>
      <c r="Y11" s="14">
        <f t="shared" si="2"/>
        <v>9.4831773443628687E-3</v>
      </c>
      <c r="Z11" s="37">
        <v>446500</v>
      </c>
      <c r="AA11" s="34">
        <f t="shared" si="3"/>
        <v>1.4925373134328358E-2</v>
      </c>
      <c r="AB11" s="37">
        <v>68248960.279999986</v>
      </c>
      <c r="AC11" s="34">
        <f t="shared" si="4"/>
        <v>1.1484476195977951E-2</v>
      </c>
      <c r="AD11" s="40">
        <f t="shared" si="5"/>
        <v>45271053.555020005</v>
      </c>
      <c r="AE11" s="27">
        <f t="shared" si="6"/>
        <v>1.1015203472791545E-2</v>
      </c>
      <c r="AF11" s="14">
        <f t="shared" si="7"/>
        <v>0.11911773446195348</v>
      </c>
      <c r="AG11" s="40">
        <f t="shared" si="8"/>
        <v>113520013.83501999</v>
      </c>
      <c r="AH11" s="27">
        <f t="shared" si="9"/>
        <v>1.1292620070104125E-2</v>
      </c>
      <c r="AI11" s="30">
        <f t="shared" si="10"/>
        <v>0.25104189335085542</v>
      </c>
    </row>
    <row r="12" spans="1:35" x14ac:dyDescent="0.2">
      <c r="A12" s="5" t="s">
        <v>47</v>
      </c>
      <c r="B12" s="37">
        <v>878894615.21333337</v>
      </c>
      <c r="C12" s="38">
        <v>445512240.10333335</v>
      </c>
      <c r="D12" s="37">
        <v>26340798.876199998</v>
      </c>
      <c r="E12" s="39">
        <v>3283920.8761</v>
      </c>
      <c r="F12" s="39">
        <f t="shared" si="11"/>
        <v>777063.17805843579</v>
      </c>
      <c r="G12" s="39">
        <f t="shared" si="12"/>
        <v>30401782.930358432</v>
      </c>
      <c r="H12" s="14">
        <f t="shared" si="0"/>
        <v>7.913329303227063E-4</v>
      </c>
      <c r="I12" s="44">
        <v>1732648.0000000002</v>
      </c>
      <c r="J12" s="40">
        <v>0</v>
      </c>
      <c r="K12" s="39">
        <v>573548.66</v>
      </c>
      <c r="L12" s="39">
        <f t="shared" si="13"/>
        <v>2306196.66</v>
      </c>
      <c r="M12" s="39">
        <v>1168743.6900000002</v>
      </c>
      <c r="N12" s="39">
        <v>46209.950000000004</v>
      </c>
      <c r="O12" s="39">
        <v>362010.04000000004</v>
      </c>
      <c r="P12" s="39">
        <f t="shared" si="14"/>
        <v>3309611.6800000006</v>
      </c>
      <c r="Q12" s="39">
        <f t="shared" si="15"/>
        <v>573548.66</v>
      </c>
      <c r="R12" s="39">
        <f t="shared" si="16"/>
        <v>3883160.3400000008</v>
      </c>
      <c r="S12" s="14">
        <f t="shared" si="1"/>
        <v>1.3633686118199437E-3</v>
      </c>
      <c r="T12" s="40">
        <v>857814.41000000015</v>
      </c>
      <c r="U12" s="39">
        <f t="shared" si="17"/>
        <v>851809.70913000009</v>
      </c>
      <c r="V12" s="39">
        <v>471813.88000000006</v>
      </c>
      <c r="W12" s="39">
        <f t="shared" si="18"/>
        <v>387359.19548000005</v>
      </c>
      <c r="X12" s="39">
        <f t="shared" si="19"/>
        <v>1239168.9046100001</v>
      </c>
      <c r="Y12" s="14">
        <f t="shared" si="2"/>
        <v>1.0060277429369533E-3</v>
      </c>
      <c r="Z12" s="37">
        <v>446500</v>
      </c>
      <c r="AA12" s="34">
        <f t="shared" si="3"/>
        <v>1.4925373134328358E-2</v>
      </c>
      <c r="AB12" s="37">
        <v>5271093.3600000003</v>
      </c>
      <c r="AC12" s="34">
        <f t="shared" si="4"/>
        <v>8.869841528917347E-4</v>
      </c>
      <c r="AD12" s="40">
        <f t="shared" si="5"/>
        <v>5568829.2446100004</v>
      </c>
      <c r="AE12" s="27">
        <f t="shared" si="6"/>
        <v>1.3549891689633351E-3</v>
      </c>
      <c r="AF12" s="14">
        <f t="shared" si="7"/>
        <v>0.21141459189537595</v>
      </c>
      <c r="AG12" s="40">
        <f t="shared" si="8"/>
        <v>10839922.60461</v>
      </c>
      <c r="AH12" s="27">
        <f t="shared" si="9"/>
        <v>1.0783219929931991E-3</v>
      </c>
      <c r="AI12" s="30">
        <f t="shared" si="10"/>
        <v>0.35655548983561536</v>
      </c>
    </row>
    <row r="13" spans="1:35" x14ac:dyDescent="0.2">
      <c r="A13" s="5" t="s">
        <v>15</v>
      </c>
      <c r="B13" s="37">
        <v>29897087895.46999</v>
      </c>
      <c r="C13" s="38">
        <v>12406736902.789997</v>
      </c>
      <c r="D13" s="37">
        <v>717415371.50059986</v>
      </c>
      <c r="E13" s="39">
        <v>107231203.7587</v>
      </c>
      <c r="F13" s="39">
        <f t="shared" si="11"/>
        <v>25373759.94232991</v>
      </c>
      <c r="G13" s="39">
        <f t="shared" si="12"/>
        <v>850020335.20162976</v>
      </c>
      <c r="H13" s="14">
        <f t="shared" si="0"/>
        <v>2.2125316933873138E-2</v>
      </c>
      <c r="I13" s="44">
        <v>34734140.939999998</v>
      </c>
      <c r="J13" s="40">
        <v>-8281167</v>
      </c>
      <c r="K13" s="39">
        <v>28057751.819999993</v>
      </c>
      <c r="L13" s="39">
        <f t="shared" si="13"/>
        <v>54510725.75999999</v>
      </c>
      <c r="M13" s="39">
        <v>0</v>
      </c>
      <c r="N13" s="39">
        <v>0</v>
      </c>
      <c r="O13" s="39">
        <v>0</v>
      </c>
      <c r="P13" s="39">
        <f t="shared" si="14"/>
        <v>26452973.939999998</v>
      </c>
      <c r="Q13" s="39">
        <f t="shared" si="15"/>
        <v>28057751.819999993</v>
      </c>
      <c r="R13" s="39">
        <f t="shared" si="16"/>
        <v>54510725.75999999</v>
      </c>
      <c r="S13" s="14">
        <f t="shared" si="1"/>
        <v>1.9138589705700596E-2</v>
      </c>
      <c r="T13" s="40">
        <v>17401235.370000001</v>
      </c>
      <c r="U13" s="39">
        <f t="shared" si="17"/>
        <v>17279426.722410001</v>
      </c>
      <c r="V13" s="39">
        <v>19558940.789999999</v>
      </c>
      <c r="W13" s="39">
        <f t="shared" si="18"/>
        <v>16057890.388589999</v>
      </c>
      <c r="X13" s="39">
        <f t="shared" si="19"/>
        <v>33337317.111000001</v>
      </c>
      <c r="Y13" s="14">
        <f t="shared" si="2"/>
        <v>2.7065128703587186E-2</v>
      </c>
      <c r="Z13" s="37">
        <v>446500</v>
      </c>
      <c r="AA13" s="34">
        <f t="shared" si="3"/>
        <v>1.4925373134328358E-2</v>
      </c>
      <c r="AB13" s="37">
        <v>139281585.93000001</v>
      </c>
      <c r="AC13" s="34">
        <f t="shared" si="4"/>
        <v>2.3437368885748291E-2</v>
      </c>
      <c r="AD13" s="40">
        <f t="shared" si="5"/>
        <v>88294542.870999992</v>
      </c>
      <c r="AE13" s="27">
        <f t="shared" si="6"/>
        <v>2.148353702612988E-2</v>
      </c>
      <c r="AF13" s="14">
        <f t="shared" si="7"/>
        <v>0.12307311270222228</v>
      </c>
      <c r="AG13" s="40">
        <f t="shared" si="8"/>
        <v>227576128.801</v>
      </c>
      <c r="AH13" s="27">
        <f t="shared" si="9"/>
        <v>2.2638569823552751E-2</v>
      </c>
      <c r="AI13" s="30">
        <f t="shared" si="10"/>
        <v>0.26773021700359395</v>
      </c>
    </row>
    <row r="14" spans="1:35" x14ac:dyDescent="0.2">
      <c r="A14" s="5" t="s">
        <v>9</v>
      </c>
      <c r="B14" s="37">
        <v>159669642983.01999</v>
      </c>
      <c r="C14" s="38">
        <v>50985874268.230003</v>
      </c>
      <c r="D14" s="37">
        <v>2878782025.9106007</v>
      </c>
      <c r="E14" s="39">
        <v>442285602.28510004</v>
      </c>
      <c r="F14" s="39">
        <f t="shared" si="11"/>
        <v>104656558.02563362</v>
      </c>
      <c r="G14" s="39">
        <f t="shared" si="12"/>
        <v>3425724186.2213345</v>
      </c>
      <c r="H14" s="14">
        <f t="shared" si="0"/>
        <v>8.9168729510691755E-2</v>
      </c>
      <c r="I14" s="44">
        <v>101462959.77000001</v>
      </c>
      <c r="J14" s="40">
        <v>0</v>
      </c>
      <c r="K14" s="39">
        <v>150209593.34999999</v>
      </c>
      <c r="L14" s="39">
        <f t="shared" si="13"/>
        <v>251672553.12</v>
      </c>
      <c r="M14" s="39">
        <v>0</v>
      </c>
      <c r="N14" s="39">
        <v>0</v>
      </c>
      <c r="O14" s="39">
        <v>0</v>
      </c>
      <c r="P14" s="39">
        <f t="shared" si="14"/>
        <v>101462959.77000001</v>
      </c>
      <c r="Q14" s="39">
        <f t="shared" si="15"/>
        <v>150209593.34999999</v>
      </c>
      <c r="R14" s="39">
        <f t="shared" si="16"/>
        <v>251672553.12</v>
      </c>
      <c r="S14" s="14">
        <f t="shared" si="1"/>
        <v>8.8361651164884786E-2</v>
      </c>
      <c r="T14" s="40">
        <v>44958746.969999999</v>
      </c>
      <c r="U14" s="39">
        <f t="shared" si="17"/>
        <v>44644035.741209999</v>
      </c>
      <c r="V14" s="39">
        <v>92861225.599999994</v>
      </c>
      <c r="W14" s="39">
        <f t="shared" si="18"/>
        <v>76239066.217599988</v>
      </c>
      <c r="X14" s="39">
        <f t="shared" si="19"/>
        <v>120883101.95880999</v>
      </c>
      <c r="Y14" s="14">
        <f t="shared" si="2"/>
        <v>9.8139772367120293E-2</v>
      </c>
      <c r="Z14" s="37">
        <v>446500</v>
      </c>
      <c r="AA14" s="34">
        <f t="shared" si="3"/>
        <v>1.4925373134328358E-2</v>
      </c>
      <c r="AB14" s="37">
        <v>541295664.93000007</v>
      </c>
      <c r="AC14" s="34">
        <f t="shared" si="4"/>
        <v>9.1085595346371243E-2</v>
      </c>
      <c r="AD14" s="40">
        <f t="shared" si="5"/>
        <v>373002155.07880998</v>
      </c>
      <c r="AE14" s="27">
        <f t="shared" si="6"/>
        <v>9.0757654424572898E-2</v>
      </c>
      <c r="AF14" s="14">
        <f t="shared" si="7"/>
        <v>0.12956943308718344</v>
      </c>
      <c r="AG14" s="40">
        <f t="shared" si="8"/>
        <v>914297820.00881004</v>
      </c>
      <c r="AH14" s="27">
        <f t="shared" si="9"/>
        <v>9.0951520912331121E-2</v>
      </c>
      <c r="AI14" s="30">
        <f t="shared" si="10"/>
        <v>0.26689183667681809</v>
      </c>
    </row>
    <row r="15" spans="1:35" x14ac:dyDescent="0.2">
      <c r="A15" s="5" t="s">
        <v>57</v>
      </c>
      <c r="B15" s="37">
        <v>219259553.62333342</v>
      </c>
      <c r="C15" s="38">
        <v>96599429.773333341</v>
      </c>
      <c r="D15" s="37">
        <v>5718927.1311999997</v>
      </c>
      <c r="E15" s="39">
        <v>1205754.8193999999</v>
      </c>
      <c r="F15" s="39">
        <f t="shared" si="11"/>
        <v>285313.71713040874</v>
      </c>
      <c r="G15" s="39">
        <f t="shared" si="12"/>
        <v>7209995.6677304087</v>
      </c>
      <c r="H15" s="14">
        <f t="shared" si="0"/>
        <v>1.8767014462371383E-4</v>
      </c>
      <c r="I15" s="44">
        <v>406427.47000000003</v>
      </c>
      <c r="J15" s="40">
        <v>0</v>
      </c>
      <c r="K15" s="39">
        <v>97366.86</v>
      </c>
      <c r="L15" s="39">
        <f t="shared" si="13"/>
        <v>503794.33</v>
      </c>
      <c r="M15" s="39">
        <v>1059018.0900000001</v>
      </c>
      <c r="N15" s="39">
        <v>29346.19000000001</v>
      </c>
      <c r="O15" s="39">
        <v>539394.97</v>
      </c>
      <c r="P15" s="39">
        <f t="shared" si="14"/>
        <v>2034186.72</v>
      </c>
      <c r="Q15" s="39">
        <f t="shared" si="15"/>
        <v>97366.86</v>
      </c>
      <c r="R15" s="39">
        <f t="shared" si="16"/>
        <v>2131553.58</v>
      </c>
      <c r="S15" s="14">
        <f t="shared" si="1"/>
        <v>7.4838353066420922E-4</v>
      </c>
      <c r="T15" s="40">
        <v>382929.28999999992</v>
      </c>
      <c r="U15" s="39">
        <f t="shared" si="17"/>
        <v>380248.78496999992</v>
      </c>
      <c r="V15" s="39">
        <v>167682.55000000002</v>
      </c>
      <c r="W15" s="39">
        <f t="shared" si="18"/>
        <v>137667.37355000002</v>
      </c>
      <c r="X15" s="39">
        <f t="shared" si="19"/>
        <v>517916.15851999994</v>
      </c>
      <c r="Y15" s="14">
        <f t="shared" si="2"/>
        <v>4.2047377241961827E-4</v>
      </c>
      <c r="Z15" s="37">
        <v>446500</v>
      </c>
      <c r="AA15" s="34">
        <f t="shared" si="3"/>
        <v>1.4925373134328358E-2</v>
      </c>
      <c r="AB15" s="37">
        <v>2191505.7000000002</v>
      </c>
      <c r="AC15" s="34">
        <f t="shared" si="4"/>
        <v>3.6877184563316256E-4</v>
      </c>
      <c r="AD15" s="40">
        <f t="shared" si="5"/>
        <v>3095969.7385200001</v>
      </c>
      <c r="AE15" s="27">
        <f t="shared" si="6"/>
        <v>7.5330114802732396E-4</v>
      </c>
      <c r="AF15" s="14">
        <f t="shared" si="7"/>
        <v>0.54135498975493579</v>
      </c>
      <c r="AG15" s="40">
        <f t="shared" si="8"/>
        <v>5287475.4385200003</v>
      </c>
      <c r="AH15" s="27">
        <f t="shared" si="9"/>
        <v>5.2598171229956017E-4</v>
      </c>
      <c r="AI15" s="30">
        <f t="shared" si="10"/>
        <v>0.73335348344036011</v>
      </c>
    </row>
    <row r="16" spans="1:35" x14ac:dyDescent="0.2">
      <c r="A16" s="5" t="s">
        <v>28</v>
      </c>
      <c r="B16" s="37">
        <v>8541814403.536665</v>
      </c>
      <c r="C16" s="38">
        <v>4581821509.3966675</v>
      </c>
      <c r="D16" s="37">
        <v>268136290.86939996</v>
      </c>
      <c r="E16" s="39">
        <v>38418404.616700001</v>
      </c>
      <c r="F16" s="39">
        <f t="shared" si="11"/>
        <v>9090818.1755103599</v>
      </c>
      <c r="G16" s="39">
        <f t="shared" si="12"/>
        <v>315645513.66161031</v>
      </c>
      <c r="H16" s="14">
        <f t="shared" si="0"/>
        <v>8.215988182049461E-3</v>
      </c>
      <c r="I16" s="44">
        <v>21250143.920000002</v>
      </c>
      <c r="J16" s="40">
        <v>0</v>
      </c>
      <c r="K16" s="39">
        <v>2218199.8400000003</v>
      </c>
      <c r="L16" s="39">
        <f t="shared" si="13"/>
        <v>23468343.760000002</v>
      </c>
      <c r="M16" s="39">
        <v>0</v>
      </c>
      <c r="N16" s="39">
        <v>0</v>
      </c>
      <c r="O16" s="39">
        <v>0</v>
      </c>
      <c r="P16" s="39">
        <f t="shared" si="14"/>
        <v>21250143.920000002</v>
      </c>
      <c r="Q16" s="39">
        <f t="shared" si="15"/>
        <v>2218199.8400000003</v>
      </c>
      <c r="R16" s="39">
        <f t="shared" si="16"/>
        <v>23468343.760000002</v>
      </c>
      <c r="S16" s="14">
        <f t="shared" si="1"/>
        <v>8.2396812009530446E-3</v>
      </c>
      <c r="T16" s="40">
        <v>8165383.1599999983</v>
      </c>
      <c r="U16" s="39">
        <f t="shared" si="17"/>
        <v>8108225.4778799983</v>
      </c>
      <c r="V16" s="39">
        <v>896813.88999999978</v>
      </c>
      <c r="W16" s="39">
        <f t="shared" si="18"/>
        <v>736284.20368999976</v>
      </c>
      <c r="X16" s="39">
        <f t="shared" si="19"/>
        <v>8844509.6815699972</v>
      </c>
      <c r="Y16" s="14">
        <f t="shared" si="2"/>
        <v>7.1804756230017574E-3</v>
      </c>
      <c r="Z16" s="37">
        <v>446500</v>
      </c>
      <c r="AA16" s="34">
        <f t="shared" si="3"/>
        <v>1.4925373134328358E-2</v>
      </c>
      <c r="AB16" s="37">
        <v>48458051.210000001</v>
      </c>
      <c r="AC16" s="34">
        <f t="shared" si="4"/>
        <v>8.154195072592331E-3</v>
      </c>
      <c r="AD16" s="40">
        <f t="shared" si="5"/>
        <v>32759353.441569999</v>
      </c>
      <c r="AE16" s="27">
        <f t="shared" si="6"/>
        <v>7.9708978576659064E-3</v>
      </c>
      <c r="AF16" s="14">
        <f t="shared" si="7"/>
        <v>0.12217426195966126</v>
      </c>
      <c r="AG16" s="40">
        <f t="shared" si="8"/>
        <v>81217404.651569992</v>
      </c>
      <c r="AH16" s="27">
        <f t="shared" si="9"/>
        <v>8.0792563604071017E-3</v>
      </c>
      <c r="AI16" s="30">
        <f t="shared" si="10"/>
        <v>0.25730574691024949</v>
      </c>
    </row>
    <row r="17" spans="1:35" x14ac:dyDescent="0.2">
      <c r="A17" s="5" t="s">
        <v>31</v>
      </c>
      <c r="B17" s="37">
        <v>4539412742.6599998</v>
      </c>
      <c r="C17" s="38">
        <v>2463641478.0200005</v>
      </c>
      <c r="D17" s="37">
        <v>144343737.96599999</v>
      </c>
      <c r="E17" s="39">
        <v>1068145.26</v>
      </c>
      <c r="F17" s="39">
        <f t="shared" si="11"/>
        <v>252751.62882407373</v>
      </c>
      <c r="G17" s="39">
        <f t="shared" si="12"/>
        <v>145664634.85482407</v>
      </c>
      <c r="H17" s="14">
        <f t="shared" si="0"/>
        <v>3.7915283655601032E-3</v>
      </c>
      <c r="I17" s="44">
        <v>11500096.870000001</v>
      </c>
      <c r="J17" s="40">
        <v>-2627303.0399999996</v>
      </c>
      <c r="K17" s="39">
        <v>828928.49</v>
      </c>
      <c r="L17" s="39">
        <f t="shared" si="13"/>
        <v>9701722.3200000022</v>
      </c>
      <c r="M17" s="39">
        <v>0</v>
      </c>
      <c r="N17" s="39">
        <v>0</v>
      </c>
      <c r="O17" s="39">
        <v>0</v>
      </c>
      <c r="P17" s="39">
        <f t="shared" si="14"/>
        <v>8872793.8300000019</v>
      </c>
      <c r="Q17" s="39">
        <f t="shared" si="15"/>
        <v>828928.49</v>
      </c>
      <c r="R17" s="39">
        <f t="shared" si="16"/>
        <v>9701722.3200000022</v>
      </c>
      <c r="S17" s="14">
        <f t="shared" si="1"/>
        <v>3.40625226196067E-3</v>
      </c>
      <c r="T17" s="40">
        <v>6007164.9199999999</v>
      </c>
      <c r="U17" s="39">
        <f t="shared" si="17"/>
        <v>5965114.7655600002</v>
      </c>
      <c r="V17" s="39">
        <v>560067.30999999994</v>
      </c>
      <c r="W17" s="39">
        <f t="shared" si="18"/>
        <v>459815.26150999992</v>
      </c>
      <c r="X17" s="39">
        <f t="shared" si="19"/>
        <v>6424930.0270699998</v>
      </c>
      <c r="Y17" s="14">
        <f t="shared" si="2"/>
        <v>5.2161233465549059E-3</v>
      </c>
      <c r="Z17" s="37">
        <v>446500</v>
      </c>
      <c r="AA17" s="34">
        <f t="shared" si="3"/>
        <v>1.4925373134328358E-2</v>
      </c>
      <c r="AB17" s="37">
        <v>0</v>
      </c>
      <c r="AC17" s="34">
        <f t="shared" si="4"/>
        <v>0</v>
      </c>
      <c r="AD17" s="40">
        <f t="shared" si="5"/>
        <v>16573152.347070001</v>
      </c>
      <c r="AE17" s="27">
        <f t="shared" si="6"/>
        <v>4.0325247802479192E-3</v>
      </c>
      <c r="AF17" s="14">
        <f t="shared" si="7"/>
        <v>0.11481725899999755</v>
      </c>
      <c r="AG17" s="40">
        <f t="shared" si="8"/>
        <v>16573152.347070001</v>
      </c>
      <c r="AH17" s="27">
        <f t="shared" si="9"/>
        <v>1.6486459655599551E-3</v>
      </c>
      <c r="AI17" s="30">
        <f t="shared" si="10"/>
        <v>0.11377608822887965</v>
      </c>
    </row>
    <row r="18" spans="1:35" x14ac:dyDescent="0.2">
      <c r="A18" s="5" t="s">
        <v>27</v>
      </c>
      <c r="B18" s="37">
        <v>9333450946.3133392</v>
      </c>
      <c r="C18" s="38">
        <v>3516049528.2233357</v>
      </c>
      <c r="D18" s="37">
        <v>203902857.93220001</v>
      </c>
      <c r="E18" s="39">
        <v>44348187.760049999</v>
      </c>
      <c r="F18" s="39">
        <f t="shared" si="11"/>
        <v>10493962.863953998</v>
      </c>
      <c r="G18" s="39">
        <f t="shared" si="12"/>
        <v>258745008.55620402</v>
      </c>
      <c r="H18" s="14">
        <f t="shared" si="0"/>
        <v>6.7349157217583165E-3</v>
      </c>
      <c r="I18" s="44">
        <v>16222375.41</v>
      </c>
      <c r="J18" s="40">
        <v>-3164739</v>
      </c>
      <c r="K18" s="39">
        <v>1591022.56</v>
      </c>
      <c r="L18" s="39">
        <f t="shared" si="13"/>
        <v>14648658.970000001</v>
      </c>
      <c r="M18" s="39">
        <v>0</v>
      </c>
      <c r="N18" s="39">
        <v>0</v>
      </c>
      <c r="O18" s="39">
        <v>0</v>
      </c>
      <c r="P18" s="39">
        <f t="shared" si="14"/>
        <v>13057636.41</v>
      </c>
      <c r="Q18" s="39">
        <f t="shared" si="15"/>
        <v>1591022.56</v>
      </c>
      <c r="R18" s="39">
        <f t="shared" si="16"/>
        <v>14648658.970000001</v>
      </c>
      <c r="S18" s="14">
        <f t="shared" si="1"/>
        <v>5.1431102752127573E-3</v>
      </c>
      <c r="T18" s="40">
        <v>8301585.870000002</v>
      </c>
      <c r="U18" s="39">
        <f t="shared" si="17"/>
        <v>8243474.768910002</v>
      </c>
      <c r="V18" s="39">
        <v>983369.95000000007</v>
      </c>
      <c r="W18" s="39">
        <f t="shared" si="18"/>
        <v>807346.72895000002</v>
      </c>
      <c r="X18" s="39">
        <f t="shared" si="19"/>
        <v>9050821.4978600014</v>
      </c>
      <c r="Y18" s="14">
        <f t="shared" si="2"/>
        <v>7.3479712808667197E-3</v>
      </c>
      <c r="Z18" s="37">
        <v>446500</v>
      </c>
      <c r="AA18" s="34">
        <f t="shared" si="3"/>
        <v>1.4925373134328358E-2</v>
      </c>
      <c r="AB18" s="37">
        <v>60966101.440000005</v>
      </c>
      <c r="AC18" s="34">
        <f t="shared" si="4"/>
        <v>1.0258965673275415E-2</v>
      </c>
      <c r="AD18" s="40">
        <f t="shared" si="5"/>
        <v>24145980.467860002</v>
      </c>
      <c r="AE18" s="27">
        <f t="shared" si="6"/>
        <v>5.8751203477135595E-3</v>
      </c>
      <c r="AF18" s="14">
        <f t="shared" si="7"/>
        <v>0.11841903891258264</v>
      </c>
      <c r="AG18" s="40">
        <f t="shared" si="8"/>
        <v>85112081.907860011</v>
      </c>
      <c r="AH18" s="27">
        <f t="shared" si="9"/>
        <v>8.4666868148719609E-3</v>
      </c>
      <c r="AI18" s="30">
        <f t="shared" si="10"/>
        <v>0.32894192774108011</v>
      </c>
    </row>
    <row r="19" spans="1:35" x14ac:dyDescent="0.2">
      <c r="A19" s="5" t="s">
        <v>22</v>
      </c>
      <c r="B19" s="37">
        <v>26248092018.906658</v>
      </c>
      <c r="C19" s="38">
        <v>13718985709.686653</v>
      </c>
      <c r="D19" s="37">
        <v>792069099.38919997</v>
      </c>
      <c r="E19" s="39">
        <v>7305784.9575000014</v>
      </c>
      <c r="F19" s="39">
        <f t="shared" si="11"/>
        <v>1728743.3806957509</v>
      </c>
      <c r="G19" s="39">
        <f t="shared" si="12"/>
        <v>801103627.72739565</v>
      </c>
      <c r="H19" s="14">
        <f t="shared" si="0"/>
        <v>2.0852056034800337E-2</v>
      </c>
      <c r="I19" s="44">
        <v>63145727.380000003</v>
      </c>
      <c r="J19" s="40">
        <v>0</v>
      </c>
      <c r="K19" s="39">
        <v>5871149.8800000008</v>
      </c>
      <c r="L19" s="39">
        <f t="shared" si="13"/>
        <v>69016877.260000005</v>
      </c>
      <c r="M19" s="39">
        <v>0</v>
      </c>
      <c r="N19" s="39">
        <v>0</v>
      </c>
      <c r="O19" s="39">
        <v>0</v>
      </c>
      <c r="P19" s="39">
        <f t="shared" si="14"/>
        <v>63145727.380000003</v>
      </c>
      <c r="Q19" s="39">
        <f t="shared" si="15"/>
        <v>5871149.8800000008</v>
      </c>
      <c r="R19" s="39">
        <f t="shared" si="16"/>
        <v>69016877.260000005</v>
      </c>
      <c r="S19" s="14">
        <f t="shared" si="1"/>
        <v>2.4231665937882348E-2</v>
      </c>
      <c r="T19" s="40">
        <v>18350570.919999998</v>
      </c>
      <c r="U19" s="39">
        <f t="shared" si="17"/>
        <v>18222116.923559997</v>
      </c>
      <c r="V19" s="39">
        <v>1813200.1800000002</v>
      </c>
      <c r="W19" s="39">
        <f t="shared" si="18"/>
        <v>1488637.34778</v>
      </c>
      <c r="X19" s="39">
        <f t="shared" si="19"/>
        <v>19710754.271339998</v>
      </c>
      <c r="Y19" s="14">
        <f t="shared" si="2"/>
        <v>1.6002310546536825E-2</v>
      </c>
      <c r="Z19" s="37">
        <v>446500</v>
      </c>
      <c r="AA19" s="34">
        <f t="shared" si="3"/>
        <v>1.4925373134328358E-2</v>
      </c>
      <c r="AB19" s="37">
        <v>0</v>
      </c>
      <c r="AC19" s="34">
        <f t="shared" si="4"/>
        <v>0</v>
      </c>
      <c r="AD19" s="40">
        <f t="shared" si="5"/>
        <v>89174131.531340003</v>
      </c>
      <c r="AE19" s="27">
        <f t="shared" si="6"/>
        <v>2.1697555638580109E-2</v>
      </c>
      <c r="AF19" s="14">
        <f t="shared" si="7"/>
        <v>0.1125837778548692</v>
      </c>
      <c r="AG19" s="40">
        <f t="shared" si="8"/>
        <v>89174131.531340003</v>
      </c>
      <c r="AH19" s="27">
        <f t="shared" si="9"/>
        <v>8.8707669550535332E-3</v>
      </c>
      <c r="AI19" s="30">
        <f t="shared" si="10"/>
        <v>0.11131410275136679</v>
      </c>
    </row>
    <row r="20" spans="1:35" x14ac:dyDescent="0.2">
      <c r="A20" s="5" t="s">
        <v>37</v>
      </c>
      <c r="B20" s="37">
        <v>3767678312.3466673</v>
      </c>
      <c r="C20" s="38">
        <v>1735504791.0766671</v>
      </c>
      <c r="D20" s="37">
        <v>102692178.5658</v>
      </c>
      <c r="E20" s="39">
        <v>18015410.19875</v>
      </c>
      <c r="F20" s="39">
        <f t="shared" si="11"/>
        <v>4262926.0665051239</v>
      </c>
      <c r="G20" s="39">
        <f t="shared" si="12"/>
        <v>124970514.83105512</v>
      </c>
      <c r="H20" s="14">
        <f t="shared" si="0"/>
        <v>3.2528777648248978E-3</v>
      </c>
      <c r="I20" s="44">
        <v>7237377.5200000005</v>
      </c>
      <c r="J20" s="40">
        <v>-1662974.0399999998</v>
      </c>
      <c r="K20" s="39">
        <v>1453933.05</v>
      </c>
      <c r="L20" s="39">
        <f t="shared" si="13"/>
        <v>7028336.5300000003</v>
      </c>
      <c r="M20" s="39">
        <v>0</v>
      </c>
      <c r="N20" s="39">
        <v>0</v>
      </c>
      <c r="O20" s="39">
        <v>282910.84000000003</v>
      </c>
      <c r="P20" s="39">
        <f t="shared" si="14"/>
        <v>5857314.3200000003</v>
      </c>
      <c r="Q20" s="39">
        <f t="shared" si="15"/>
        <v>1453933.05</v>
      </c>
      <c r="R20" s="39">
        <f t="shared" si="16"/>
        <v>7311247.3700000001</v>
      </c>
      <c r="S20" s="14">
        <f t="shared" si="1"/>
        <v>2.5669620372948889E-3</v>
      </c>
      <c r="T20" s="40">
        <v>2667969.54</v>
      </c>
      <c r="U20" s="39">
        <f t="shared" si="17"/>
        <v>2649293.7532199998</v>
      </c>
      <c r="V20" s="39">
        <v>672927.83000000019</v>
      </c>
      <c r="W20" s="39">
        <f t="shared" si="18"/>
        <v>552473.74843000015</v>
      </c>
      <c r="X20" s="39">
        <f t="shared" si="19"/>
        <v>3201767.50165</v>
      </c>
      <c r="Y20" s="14">
        <f t="shared" si="2"/>
        <v>2.5993768251533025E-3</v>
      </c>
      <c r="Z20" s="37">
        <v>446500</v>
      </c>
      <c r="AA20" s="34">
        <f t="shared" si="3"/>
        <v>1.4925373134328358E-2</v>
      </c>
      <c r="AB20" s="37">
        <v>23008259.359999999</v>
      </c>
      <c r="AC20" s="34">
        <f t="shared" si="4"/>
        <v>3.8716751998380322E-3</v>
      </c>
      <c r="AD20" s="40">
        <f t="shared" si="5"/>
        <v>10959514.871649999</v>
      </c>
      <c r="AE20" s="27">
        <f t="shared" si="6"/>
        <v>2.666633020315984E-3</v>
      </c>
      <c r="AF20" s="14">
        <f t="shared" si="7"/>
        <v>0.10672200185749971</v>
      </c>
      <c r="AG20" s="40">
        <f t="shared" si="8"/>
        <v>33967774.231649995</v>
      </c>
      <c r="AH20" s="27">
        <f t="shared" si="9"/>
        <v>3.379009181434434E-3</v>
      </c>
      <c r="AI20" s="30">
        <f t="shared" si="10"/>
        <v>0.2718063078924679</v>
      </c>
    </row>
    <row r="21" spans="1:35" x14ac:dyDescent="0.2">
      <c r="A21" s="42" t="s">
        <v>118</v>
      </c>
      <c r="B21" s="37">
        <v>1045118992.2133338</v>
      </c>
      <c r="C21" s="38">
        <v>456066106.78333336</v>
      </c>
      <c r="D21" s="37">
        <v>26957869.200199999</v>
      </c>
      <c r="E21" s="39">
        <v>5318350.8367999997</v>
      </c>
      <c r="F21" s="39">
        <f t="shared" si="11"/>
        <v>1258463.5133418797</v>
      </c>
      <c r="G21" s="39">
        <f t="shared" si="12"/>
        <v>33534683.550341882</v>
      </c>
      <c r="H21" s="14">
        <f t="shared" si="0"/>
        <v>8.7287970781599908E-4</v>
      </c>
      <c r="I21" s="44">
        <v>1840984.1699999997</v>
      </c>
      <c r="J21" s="40">
        <v>-720599.04000000004</v>
      </c>
      <c r="K21" s="39">
        <v>468588.14000000007</v>
      </c>
      <c r="L21" s="39">
        <f t="shared" si="13"/>
        <v>1588973.2699999998</v>
      </c>
      <c r="M21" s="39">
        <v>1906369.23</v>
      </c>
      <c r="N21" s="39">
        <v>0</v>
      </c>
      <c r="O21" s="39">
        <v>286161.69999999995</v>
      </c>
      <c r="P21" s="39">
        <f t="shared" si="14"/>
        <v>3312916.0599999996</v>
      </c>
      <c r="Q21" s="39">
        <f t="shared" si="15"/>
        <v>468588.14000000007</v>
      </c>
      <c r="R21" s="39">
        <f t="shared" si="16"/>
        <v>3781504.1999999997</v>
      </c>
      <c r="S21" s="14">
        <f t="shared" si="1"/>
        <v>1.3276773762438267E-3</v>
      </c>
      <c r="T21" s="40">
        <v>1084979.6400000001</v>
      </c>
      <c r="U21" s="39">
        <f t="shared" si="17"/>
        <v>1077384.7825200001</v>
      </c>
      <c r="V21" s="39">
        <v>469128.84</v>
      </c>
      <c r="W21" s="39">
        <f t="shared" si="18"/>
        <v>385154.77763999999</v>
      </c>
      <c r="X21" s="39">
        <f t="shared" si="19"/>
        <v>1462539.5601600001</v>
      </c>
      <c r="Y21" s="14">
        <f t="shared" si="2"/>
        <v>1.1873727360249124E-3</v>
      </c>
      <c r="Z21" s="37">
        <v>446500</v>
      </c>
      <c r="AA21" s="34">
        <f t="shared" si="3"/>
        <v>1.4925373134328358E-2</v>
      </c>
      <c r="AB21" s="37">
        <v>7943900.4700000016</v>
      </c>
      <c r="AC21" s="34">
        <f t="shared" si="4"/>
        <v>1.3367461639949411E-3</v>
      </c>
      <c r="AD21" s="40">
        <f t="shared" si="5"/>
        <v>5690543.7601600001</v>
      </c>
      <c r="AE21" s="27">
        <f t="shared" si="6"/>
        <v>1.3846043435416352E-3</v>
      </c>
      <c r="AF21" s="14">
        <f t="shared" si="7"/>
        <v>0.21109026525426505</v>
      </c>
      <c r="AG21" s="40">
        <f t="shared" si="8"/>
        <v>13634444.230160002</v>
      </c>
      <c r="AH21" s="27">
        <f t="shared" si="9"/>
        <v>1.3563123660466133E-3</v>
      </c>
      <c r="AI21" s="30">
        <f t="shared" si="10"/>
        <v>0.40657739351236549</v>
      </c>
    </row>
    <row r="22" spans="1:35" x14ac:dyDescent="0.2">
      <c r="A22" s="5" t="s">
        <v>59</v>
      </c>
      <c r="B22" s="37">
        <v>339664977.80666661</v>
      </c>
      <c r="C22" s="38">
        <v>134548817.7566666</v>
      </c>
      <c r="D22" s="37">
        <v>7989086.6281999992</v>
      </c>
      <c r="E22" s="39">
        <v>1160318.3605</v>
      </c>
      <c r="F22" s="39">
        <f t="shared" si="11"/>
        <v>274562.24031818839</v>
      </c>
      <c r="G22" s="39">
        <f t="shared" si="12"/>
        <v>9423967.2290181872</v>
      </c>
      <c r="H22" s="14">
        <f t="shared" si="0"/>
        <v>2.4529796886212405E-4</v>
      </c>
      <c r="I22" s="44">
        <v>629665.17000000004</v>
      </c>
      <c r="J22" s="40">
        <v>0</v>
      </c>
      <c r="K22" s="39">
        <v>77816.97</v>
      </c>
      <c r="L22" s="39">
        <f t="shared" si="13"/>
        <v>707482.14</v>
      </c>
      <c r="M22" s="39">
        <v>1257184.0900000001</v>
      </c>
      <c r="N22" s="39">
        <v>32098.160000000003</v>
      </c>
      <c r="O22" s="39">
        <v>354769.85000000003</v>
      </c>
      <c r="P22" s="39">
        <f t="shared" si="14"/>
        <v>2273717.27</v>
      </c>
      <c r="Q22" s="39">
        <f t="shared" si="15"/>
        <v>77816.97</v>
      </c>
      <c r="R22" s="39">
        <f t="shared" si="16"/>
        <v>2351534.2400000002</v>
      </c>
      <c r="S22" s="14">
        <f t="shared" si="1"/>
        <v>8.2561823147273548E-4</v>
      </c>
      <c r="T22" s="40">
        <v>520233.32</v>
      </c>
      <c r="U22" s="39">
        <f t="shared" si="17"/>
        <v>516591.68676000001</v>
      </c>
      <c r="V22" s="39">
        <v>129877.41999999998</v>
      </c>
      <c r="W22" s="39">
        <f t="shared" si="18"/>
        <v>106629.36181999998</v>
      </c>
      <c r="X22" s="39">
        <f t="shared" si="19"/>
        <v>623221.04857999994</v>
      </c>
      <c r="Y22" s="14">
        <f t="shared" si="2"/>
        <v>5.0596626700463037E-4</v>
      </c>
      <c r="Z22" s="37">
        <v>446500</v>
      </c>
      <c r="AA22" s="34">
        <f t="shared" si="3"/>
        <v>1.4925373134328358E-2</v>
      </c>
      <c r="AB22" s="37">
        <v>2001687.8200000003</v>
      </c>
      <c r="AC22" s="34">
        <f t="shared" si="4"/>
        <v>3.3683056893843433E-4</v>
      </c>
      <c r="AD22" s="40">
        <f t="shared" si="5"/>
        <v>3421255.2885800004</v>
      </c>
      <c r="AE22" s="27">
        <f t="shared" si="6"/>
        <v>8.3244855546097546E-4</v>
      </c>
      <c r="AF22" s="14">
        <f t="shared" si="7"/>
        <v>0.42824110537287224</v>
      </c>
      <c r="AG22" s="40">
        <f t="shared" si="8"/>
        <v>5422943.1085800007</v>
      </c>
      <c r="AH22" s="27">
        <f t="shared" si="9"/>
        <v>5.3945761736765724E-4</v>
      </c>
      <c r="AI22" s="30">
        <f t="shared" si="10"/>
        <v>0.57544163480128918</v>
      </c>
    </row>
    <row r="23" spans="1:35" x14ac:dyDescent="0.2">
      <c r="A23" s="5" t="s">
        <v>13</v>
      </c>
      <c r="B23" s="37">
        <v>81964986623.270004</v>
      </c>
      <c r="C23" s="38">
        <v>26687930031.580002</v>
      </c>
      <c r="D23" s="37">
        <v>1523642825.7351999</v>
      </c>
      <c r="E23" s="39">
        <v>319491635.05339998</v>
      </c>
      <c r="F23" s="39">
        <f t="shared" si="11"/>
        <v>75600233.581913173</v>
      </c>
      <c r="G23" s="39">
        <f t="shared" si="12"/>
        <v>1918734694.3705132</v>
      </c>
      <c r="H23" s="14">
        <f t="shared" si="0"/>
        <v>4.9943056026884119E-2</v>
      </c>
      <c r="I23" s="44">
        <v>127010052.57000001</v>
      </c>
      <c r="J23" s="40">
        <v>0</v>
      </c>
      <c r="K23" s="39">
        <v>5714108.1600000001</v>
      </c>
      <c r="L23" s="39">
        <f t="shared" si="13"/>
        <v>132724160.73</v>
      </c>
      <c r="M23" s="39">
        <v>0</v>
      </c>
      <c r="N23" s="39">
        <v>0</v>
      </c>
      <c r="O23" s="39">
        <v>0</v>
      </c>
      <c r="P23" s="39">
        <f t="shared" si="14"/>
        <v>127010052.57000001</v>
      </c>
      <c r="Q23" s="39">
        <f t="shared" si="15"/>
        <v>5714108.1600000001</v>
      </c>
      <c r="R23" s="39">
        <f t="shared" si="16"/>
        <v>132724160.73</v>
      </c>
      <c r="S23" s="14">
        <f t="shared" si="1"/>
        <v>4.6599145779653066E-2</v>
      </c>
      <c r="T23" s="40">
        <v>37514256.030000001</v>
      </c>
      <c r="U23" s="39">
        <f t="shared" si="17"/>
        <v>37251656.237790003</v>
      </c>
      <c r="V23" s="39">
        <v>51560768.649999999</v>
      </c>
      <c r="W23" s="39">
        <f t="shared" si="18"/>
        <v>42331391.061649993</v>
      </c>
      <c r="X23" s="39">
        <f t="shared" si="19"/>
        <v>79583047.299439996</v>
      </c>
      <c r="Y23" s="14">
        <f t="shared" si="2"/>
        <v>6.4610040772366165E-2</v>
      </c>
      <c r="Z23" s="37">
        <v>446500</v>
      </c>
      <c r="AA23" s="34">
        <f t="shared" si="3"/>
        <v>1.4925373134328358E-2</v>
      </c>
      <c r="AB23" s="37">
        <v>399580940.38</v>
      </c>
      <c r="AC23" s="34">
        <f t="shared" si="4"/>
        <v>6.7238794251718026E-2</v>
      </c>
      <c r="AD23" s="40">
        <f t="shared" si="5"/>
        <v>212753708.02943999</v>
      </c>
      <c r="AE23" s="27">
        <f t="shared" si="6"/>
        <v>5.1766530696860658E-2</v>
      </c>
      <c r="AF23" s="14">
        <f t="shared" si="7"/>
        <v>0.13963489633916035</v>
      </c>
      <c r="AG23" s="40">
        <f t="shared" si="8"/>
        <v>612334648.40944004</v>
      </c>
      <c r="AH23" s="27">
        <f t="shared" si="9"/>
        <v>6.0913158011925983E-2</v>
      </c>
      <c r="AI23" s="30">
        <f t="shared" si="10"/>
        <v>0.3191346100146123</v>
      </c>
    </row>
    <row r="24" spans="1:35" x14ac:dyDescent="0.2">
      <c r="A24" s="5" t="s">
        <v>18</v>
      </c>
      <c r="B24" s="37">
        <v>15430546211.030012</v>
      </c>
      <c r="C24" s="38">
        <v>8104928424.9400015</v>
      </c>
      <c r="D24" s="37">
        <v>474211974.30680001</v>
      </c>
      <c r="E24" s="39">
        <v>99068926.272350028</v>
      </c>
      <c r="F24" s="39">
        <f t="shared" si="11"/>
        <v>23442347.608403504</v>
      </c>
      <c r="G24" s="39">
        <f t="shared" si="12"/>
        <v>596723248.18755364</v>
      </c>
      <c r="H24" s="14">
        <f t="shared" si="0"/>
        <v>1.5532206044021417E-2</v>
      </c>
      <c r="I24" s="44">
        <v>34979584.099999994</v>
      </c>
      <c r="J24" s="40">
        <v>0</v>
      </c>
      <c r="K24" s="39">
        <v>6362871.2400000002</v>
      </c>
      <c r="L24" s="39">
        <f t="shared" si="13"/>
        <v>41342455.339999996</v>
      </c>
      <c r="M24" s="39">
        <v>0</v>
      </c>
      <c r="N24" s="39">
        <v>0</v>
      </c>
      <c r="O24" s="39">
        <v>0</v>
      </c>
      <c r="P24" s="39">
        <f t="shared" si="14"/>
        <v>34979584.099999994</v>
      </c>
      <c r="Q24" s="39">
        <f t="shared" si="15"/>
        <v>6362871.2400000002</v>
      </c>
      <c r="R24" s="39">
        <f t="shared" si="16"/>
        <v>41342455.339999996</v>
      </c>
      <c r="S24" s="14">
        <f t="shared" si="1"/>
        <v>1.4515240425566307E-2</v>
      </c>
      <c r="T24" s="40">
        <v>13002173.469999999</v>
      </c>
      <c r="U24" s="39">
        <f t="shared" si="17"/>
        <v>12911158.255709998</v>
      </c>
      <c r="V24" s="39">
        <v>3031241.8000000003</v>
      </c>
      <c r="W24" s="39">
        <f t="shared" si="18"/>
        <v>2488649.5178</v>
      </c>
      <c r="X24" s="39">
        <f t="shared" si="19"/>
        <v>15399807.773509998</v>
      </c>
      <c r="Y24" s="14">
        <f t="shared" si="2"/>
        <v>1.2502439173877722E-2</v>
      </c>
      <c r="Z24" s="37">
        <v>446500</v>
      </c>
      <c r="AA24" s="34">
        <f t="shared" si="3"/>
        <v>1.4925373134328358E-2</v>
      </c>
      <c r="AB24" s="37">
        <v>124630145.04000001</v>
      </c>
      <c r="AC24" s="34">
        <f t="shared" si="4"/>
        <v>2.097192291488429E-2</v>
      </c>
      <c r="AD24" s="40">
        <f t="shared" si="5"/>
        <v>57188763.113509998</v>
      </c>
      <c r="AE24" s="27">
        <f t="shared" si="6"/>
        <v>1.3914981264727714E-2</v>
      </c>
      <c r="AF24" s="14">
        <f t="shared" si="7"/>
        <v>0.12059746740285958</v>
      </c>
      <c r="AG24" s="40">
        <f t="shared" si="8"/>
        <v>181818908.15351</v>
      </c>
      <c r="AH24" s="27">
        <f t="shared" si="9"/>
        <v>1.8086782955494558E-2</v>
      </c>
      <c r="AI24" s="30">
        <f t="shared" si="10"/>
        <v>0.30469553298912738</v>
      </c>
    </row>
    <row r="25" spans="1:35" x14ac:dyDescent="0.2">
      <c r="A25" s="5" t="s">
        <v>42</v>
      </c>
      <c r="B25" s="37">
        <v>3154392465.8399997</v>
      </c>
      <c r="C25" s="38">
        <v>1670719924.1199996</v>
      </c>
      <c r="D25" s="37">
        <v>97129519.697999984</v>
      </c>
      <c r="E25" s="39">
        <v>15247287.741</v>
      </c>
      <c r="F25" s="39">
        <f t="shared" si="11"/>
        <v>3607914.5374731915</v>
      </c>
      <c r="G25" s="39">
        <f t="shared" si="12"/>
        <v>115984721.97647317</v>
      </c>
      <c r="H25" s="14">
        <f t="shared" si="0"/>
        <v>3.0189851077008791E-3</v>
      </c>
      <c r="I25" s="44">
        <v>3934012.9299999997</v>
      </c>
      <c r="J25" s="40">
        <v>0</v>
      </c>
      <c r="K25" s="39">
        <v>4686056.5200000005</v>
      </c>
      <c r="L25" s="39">
        <f t="shared" si="13"/>
        <v>8620069.4499999993</v>
      </c>
      <c r="M25" s="39">
        <v>0</v>
      </c>
      <c r="N25" s="39">
        <v>0</v>
      </c>
      <c r="O25" s="39">
        <v>0</v>
      </c>
      <c r="P25" s="39">
        <f t="shared" si="14"/>
        <v>3934012.9299999997</v>
      </c>
      <c r="Q25" s="39">
        <f t="shared" si="15"/>
        <v>4686056.5200000005</v>
      </c>
      <c r="R25" s="39">
        <f t="shared" si="16"/>
        <v>8620069.4499999993</v>
      </c>
      <c r="S25" s="14">
        <f t="shared" si="1"/>
        <v>3.0264864416693136E-3</v>
      </c>
      <c r="T25" s="40">
        <v>2588220.4700000002</v>
      </c>
      <c r="U25" s="39">
        <f t="shared" si="17"/>
        <v>2570102.9267100003</v>
      </c>
      <c r="V25" s="39">
        <v>2413844.33</v>
      </c>
      <c r="W25" s="39">
        <f t="shared" si="18"/>
        <v>1981766.19493</v>
      </c>
      <c r="X25" s="39">
        <f t="shared" si="19"/>
        <v>4551869.1216400005</v>
      </c>
      <c r="Y25" s="14">
        <f t="shared" si="2"/>
        <v>3.6954660511184577E-3</v>
      </c>
      <c r="Z25" s="37">
        <v>446500</v>
      </c>
      <c r="AA25" s="34">
        <f t="shared" si="3"/>
        <v>1.4925373134328358E-2</v>
      </c>
      <c r="AB25" s="37">
        <v>21805883.030000001</v>
      </c>
      <c r="AC25" s="34">
        <f t="shared" si="4"/>
        <v>3.6693473946401139E-3</v>
      </c>
      <c r="AD25" s="40">
        <f t="shared" si="5"/>
        <v>13618438.57164</v>
      </c>
      <c r="AE25" s="27">
        <f t="shared" si="6"/>
        <v>3.3135935673777356E-3</v>
      </c>
      <c r="AF25" s="14">
        <f t="shared" si="7"/>
        <v>0.14020905914065196</v>
      </c>
      <c r="AG25" s="40">
        <f t="shared" si="8"/>
        <v>35424321.601640001</v>
      </c>
      <c r="AH25" s="27">
        <f t="shared" si="9"/>
        <v>3.5239020114098685E-3</v>
      </c>
      <c r="AI25" s="30">
        <f t="shared" si="10"/>
        <v>0.30542230905916745</v>
      </c>
    </row>
    <row r="26" spans="1:35" x14ac:dyDescent="0.2">
      <c r="A26" s="5" t="s">
        <v>61</v>
      </c>
      <c r="B26" s="37">
        <v>481706665.11666656</v>
      </c>
      <c r="C26" s="38">
        <v>295596404.05666649</v>
      </c>
      <c r="D26" s="37">
        <v>17532400.828600001</v>
      </c>
      <c r="E26" s="39">
        <v>4001067.7286499995</v>
      </c>
      <c r="F26" s="39">
        <f t="shared" si="11"/>
        <v>946759.23146606912</v>
      </c>
      <c r="G26" s="39">
        <f t="shared" si="12"/>
        <v>22480227.78871607</v>
      </c>
      <c r="H26" s="14">
        <f t="shared" si="0"/>
        <v>5.8514148894217122E-4</v>
      </c>
      <c r="I26" s="44">
        <v>1080731.3799999999</v>
      </c>
      <c r="J26" s="40">
        <v>-200205</v>
      </c>
      <c r="K26" s="39">
        <v>446309.56</v>
      </c>
      <c r="L26" s="39">
        <f t="shared" si="13"/>
        <v>1326835.94</v>
      </c>
      <c r="M26" s="39">
        <v>0</v>
      </c>
      <c r="N26" s="39">
        <v>21112.489999999991</v>
      </c>
      <c r="O26" s="39">
        <v>198044.84</v>
      </c>
      <c r="P26" s="39">
        <f t="shared" si="14"/>
        <v>1099683.71</v>
      </c>
      <c r="Q26" s="39">
        <f t="shared" si="15"/>
        <v>446309.56</v>
      </c>
      <c r="R26" s="39">
        <f t="shared" si="16"/>
        <v>1545993.27</v>
      </c>
      <c r="S26" s="14">
        <f t="shared" si="1"/>
        <v>5.4279466049626866E-4</v>
      </c>
      <c r="T26" s="40">
        <v>425767.00999999989</v>
      </c>
      <c r="U26" s="39">
        <f t="shared" si="17"/>
        <v>422786.64092999988</v>
      </c>
      <c r="V26" s="39">
        <v>205787.49</v>
      </c>
      <c r="W26" s="39">
        <f t="shared" si="18"/>
        <v>168951.52928999998</v>
      </c>
      <c r="X26" s="39">
        <f t="shared" si="19"/>
        <v>591738.17021999985</v>
      </c>
      <c r="Y26" s="14">
        <f t="shared" si="2"/>
        <v>4.8040667707315309E-4</v>
      </c>
      <c r="Z26" s="37">
        <v>446500</v>
      </c>
      <c r="AA26" s="34">
        <f t="shared" si="3"/>
        <v>1.4925373134328358E-2</v>
      </c>
      <c r="AB26" s="37">
        <v>5270299.95</v>
      </c>
      <c r="AC26" s="34">
        <f t="shared" si="4"/>
        <v>8.8685064319105555E-4</v>
      </c>
      <c r="AD26" s="40">
        <f t="shared" si="5"/>
        <v>2584231.4402199998</v>
      </c>
      <c r="AE26" s="27">
        <f t="shared" si="6"/>
        <v>6.2878667270715473E-4</v>
      </c>
      <c r="AF26" s="14">
        <f t="shared" si="7"/>
        <v>0.14739746515516758</v>
      </c>
      <c r="AG26" s="40">
        <f t="shared" si="8"/>
        <v>7854531.3902199995</v>
      </c>
      <c r="AH26" s="27">
        <f t="shared" si="9"/>
        <v>7.8134450324651521E-4</v>
      </c>
      <c r="AI26" s="30">
        <f t="shared" si="10"/>
        <v>0.34939732212867408</v>
      </c>
    </row>
    <row r="27" spans="1:35" x14ac:dyDescent="0.2">
      <c r="A27" s="5" t="s">
        <v>39</v>
      </c>
      <c r="B27" s="37">
        <v>1813453230.573334</v>
      </c>
      <c r="C27" s="38">
        <v>554758987.35333335</v>
      </c>
      <c r="D27" s="37">
        <v>32714966.482400004</v>
      </c>
      <c r="E27" s="39">
        <v>5377827.7671499997</v>
      </c>
      <c r="F27" s="39">
        <f t="shared" si="11"/>
        <v>1272537.3398019797</v>
      </c>
      <c r="G27" s="39">
        <f t="shared" si="12"/>
        <v>39365331.589351982</v>
      </c>
      <c r="H27" s="14">
        <f t="shared" si="0"/>
        <v>1.0246465896781413E-3</v>
      </c>
      <c r="I27" s="44">
        <v>1943476.3599999999</v>
      </c>
      <c r="J27" s="40">
        <v>0</v>
      </c>
      <c r="K27" s="39">
        <v>920078.81</v>
      </c>
      <c r="L27" s="39">
        <f t="shared" si="13"/>
        <v>2863555.17</v>
      </c>
      <c r="M27" s="39">
        <v>2867478.3600000003</v>
      </c>
      <c r="N27" s="39">
        <v>68643.51999999999</v>
      </c>
      <c r="O27" s="39">
        <v>325809.03000000003</v>
      </c>
      <c r="P27" s="39">
        <f t="shared" si="14"/>
        <v>5205407.2700000005</v>
      </c>
      <c r="Q27" s="39">
        <f t="shared" si="15"/>
        <v>920078.81</v>
      </c>
      <c r="R27" s="39">
        <f t="shared" si="16"/>
        <v>6125486.0800000001</v>
      </c>
      <c r="S27" s="14">
        <f t="shared" si="1"/>
        <v>2.1506439915926798E-3</v>
      </c>
      <c r="T27" s="40">
        <v>1221285.0900000001</v>
      </c>
      <c r="U27" s="39">
        <f t="shared" si="17"/>
        <v>1212736.0943700001</v>
      </c>
      <c r="V27" s="39">
        <v>1095321.3</v>
      </c>
      <c r="W27" s="39">
        <f t="shared" si="18"/>
        <v>899258.78729999997</v>
      </c>
      <c r="X27" s="39">
        <f t="shared" si="19"/>
        <v>2111994.88167</v>
      </c>
      <c r="Y27" s="14">
        <f t="shared" si="2"/>
        <v>1.7146374767768857E-3</v>
      </c>
      <c r="Z27" s="37">
        <v>446500</v>
      </c>
      <c r="AA27" s="34">
        <f t="shared" si="3"/>
        <v>1.4925373134328358E-2</v>
      </c>
      <c r="AB27" s="37">
        <v>8728533.3500000015</v>
      </c>
      <c r="AC27" s="34">
        <f t="shared" si="4"/>
        <v>1.4687789099294205E-3</v>
      </c>
      <c r="AD27" s="40">
        <f t="shared" si="5"/>
        <v>8683980.9616700001</v>
      </c>
      <c r="AE27" s="27">
        <f t="shared" si="6"/>
        <v>2.1129576127577438E-3</v>
      </c>
      <c r="AF27" s="14">
        <f t="shared" si="7"/>
        <v>0.26544367595002144</v>
      </c>
      <c r="AG27" s="40">
        <f t="shared" si="8"/>
        <v>17412514.311670002</v>
      </c>
      <c r="AH27" s="27">
        <f t="shared" si="9"/>
        <v>1.7321430992134038E-3</v>
      </c>
      <c r="AI27" s="30">
        <f t="shared" si="10"/>
        <v>0.44233119876424343</v>
      </c>
    </row>
    <row r="28" spans="1:35" x14ac:dyDescent="0.2">
      <c r="A28" s="5" t="s">
        <v>60</v>
      </c>
      <c r="B28" s="37">
        <v>299463168.70999998</v>
      </c>
      <c r="C28" s="38">
        <v>119726820.39000005</v>
      </c>
      <c r="D28" s="37">
        <v>7064023.7933999998</v>
      </c>
      <c r="E28" s="39">
        <v>1096409.9142</v>
      </c>
      <c r="F28" s="39">
        <f t="shared" si="11"/>
        <v>259439.79910832815</v>
      </c>
      <c r="G28" s="39">
        <f t="shared" si="12"/>
        <v>8419873.5067083277</v>
      </c>
      <c r="H28" s="14">
        <f t="shared" si="0"/>
        <v>2.1916225078880486E-4</v>
      </c>
      <c r="I28" s="44">
        <v>525606.38</v>
      </c>
      <c r="J28" s="40">
        <v>0</v>
      </c>
      <c r="K28" s="39">
        <v>98475.510000000009</v>
      </c>
      <c r="L28" s="39">
        <f t="shared" si="13"/>
        <v>624081.89</v>
      </c>
      <c r="M28" s="39">
        <v>1563353.05</v>
      </c>
      <c r="N28" s="39">
        <v>0</v>
      </c>
      <c r="O28" s="39">
        <v>314948.76</v>
      </c>
      <c r="P28" s="39">
        <f t="shared" si="14"/>
        <v>2403908.1900000004</v>
      </c>
      <c r="Q28" s="39">
        <f t="shared" si="15"/>
        <v>98475.510000000009</v>
      </c>
      <c r="R28" s="39">
        <f t="shared" si="16"/>
        <v>2502383.7000000002</v>
      </c>
      <c r="S28" s="14">
        <f t="shared" si="1"/>
        <v>8.785811278938469E-4</v>
      </c>
      <c r="T28" s="40">
        <v>574924.64999999991</v>
      </c>
      <c r="U28" s="39">
        <f t="shared" si="17"/>
        <v>570900.17744999996</v>
      </c>
      <c r="V28" s="39">
        <v>119120.17</v>
      </c>
      <c r="W28" s="39">
        <f t="shared" si="18"/>
        <v>97797.659569999989</v>
      </c>
      <c r="X28" s="39">
        <f t="shared" si="19"/>
        <v>668697.83701999998</v>
      </c>
      <c r="Y28" s="14">
        <f t="shared" si="2"/>
        <v>5.4288690846045651E-4</v>
      </c>
      <c r="Z28" s="37">
        <v>446500</v>
      </c>
      <c r="AA28" s="34">
        <f t="shared" si="3"/>
        <v>1.4925373134328358E-2</v>
      </c>
      <c r="AB28" s="37">
        <v>2093346.3500000003</v>
      </c>
      <c r="AC28" s="34">
        <f t="shared" si="4"/>
        <v>3.5225425014360871E-4</v>
      </c>
      <c r="AD28" s="40">
        <f t="shared" si="5"/>
        <v>3617581.5370200002</v>
      </c>
      <c r="AE28" s="27">
        <f t="shared" si="6"/>
        <v>8.802180108589627E-4</v>
      </c>
      <c r="AF28" s="14">
        <f t="shared" si="7"/>
        <v>0.51211344169026563</v>
      </c>
      <c r="AG28" s="40">
        <f t="shared" si="8"/>
        <v>5710927.8870200003</v>
      </c>
      <c r="AH28" s="27">
        <f t="shared" si="9"/>
        <v>5.6810545292573214E-4</v>
      </c>
      <c r="AI28" s="30">
        <f t="shared" si="10"/>
        <v>0.67826765835258196</v>
      </c>
    </row>
    <row r="29" spans="1:35" x14ac:dyDescent="0.2">
      <c r="A29" s="5" t="s">
        <v>62</v>
      </c>
      <c r="B29" s="37">
        <v>274890311.30333328</v>
      </c>
      <c r="C29" s="38">
        <v>68672257.853333324</v>
      </c>
      <c r="D29" s="37">
        <v>4053479.0283999997</v>
      </c>
      <c r="E29" s="39">
        <v>579933.36360000004</v>
      </c>
      <c r="F29" s="39">
        <f t="shared" si="11"/>
        <v>137227.68592290886</v>
      </c>
      <c r="G29" s="39">
        <f t="shared" si="12"/>
        <v>4770640.0779229086</v>
      </c>
      <c r="H29" s="14">
        <f t="shared" si="0"/>
        <v>1.2417576301447433E-4</v>
      </c>
      <c r="I29" s="44">
        <v>242312.35000000003</v>
      </c>
      <c r="J29" s="40">
        <v>0</v>
      </c>
      <c r="K29" s="39">
        <v>33228.730000000003</v>
      </c>
      <c r="L29" s="39">
        <f t="shared" si="13"/>
        <v>275541.08</v>
      </c>
      <c r="M29" s="39">
        <v>986792.8</v>
      </c>
      <c r="N29" s="39">
        <v>21464.809999999998</v>
      </c>
      <c r="O29" s="39">
        <v>325700.42999999993</v>
      </c>
      <c r="P29" s="39">
        <f t="shared" si="14"/>
        <v>1576270.3900000001</v>
      </c>
      <c r="Q29" s="39">
        <f t="shared" si="15"/>
        <v>33228.730000000003</v>
      </c>
      <c r="R29" s="39">
        <f t="shared" si="16"/>
        <v>1609499.12</v>
      </c>
      <c r="S29" s="14">
        <f t="shared" si="1"/>
        <v>5.6509141751273162E-4</v>
      </c>
      <c r="T29" s="40">
        <v>382115.93</v>
      </c>
      <c r="U29" s="39">
        <f t="shared" si="17"/>
        <v>379441.11848999996</v>
      </c>
      <c r="V29" s="39">
        <v>81096.539999999994</v>
      </c>
      <c r="W29" s="39">
        <f t="shared" si="18"/>
        <v>66580.25933999999</v>
      </c>
      <c r="X29" s="39">
        <f t="shared" si="19"/>
        <v>446021.37782999995</v>
      </c>
      <c r="Y29" s="14">
        <f t="shared" si="2"/>
        <v>3.6210550343108072E-4</v>
      </c>
      <c r="Z29" s="37">
        <v>446500</v>
      </c>
      <c r="AA29" s="34">
        <f t="shared" si="3"/>
        <v>1.4925373134328358E-2</v>
      </c>
      <c r="AB29" s="37">
        <v>1165801.99</v>
      </c>
      <c r="AC29" s="34">
        <f t="shared" si="4"/>
        <v>1.9617332115317505E-4</v>
      </c>
      <c r="AD29" s="40">
        <f t="shared" si="5"/>
        <v>2502020.4978299998</v>
      </c>
      <c r="AE29" s="27">
        <f t="shared" si="6"/>
        <v>6.0878337728980346E-4</v>
      </c>
      <c r="AF29" s="14">
        <f t="shared" si="7"/>
        <v>0.61725260703213858</v>
      </c>
      <c r="AG29" s="40">
        <f t="shared" si="8"/>
        <v>3667822.48783</v>
      </c>
      <c r="AH29" s="27">
        <f t="shared" si="9"/>
        <v>3.6486364333820036E-4</v>
      </c>
      <c r="AI29" s="30">
        <f t="shared" si="10"/>
        <v>0.76883236377516351</v>
      </c>
    </row>
    <row r="30" spans="1:35" x14ac:dyDescent="0.2">
      <c r="A30" s="5" t="s">
        <v>54</v>
      </c>
      <c r="B30" s="37">
        <v>610746507.24000001</v>
      </c>
      <c r="C30" s="38">
        <v>375748539.36000001</v>
      </c>
      <c r="D30" s="37">
        <v>22076369.973199997</v>
      </c>
      <c r="E30" s="39">
        <v>3176244.1546</v>
      </c>
      <c r="F30" s="39">
        <f t="shared" si="11"/>
        <v>751583.99674787035</v>
      </c>
      <c r="G30" s="39">
        <f t="shared" si="12"/>
        <v>26004198.124547865</v>
      </c>
      <c r="H30" s="14">
        <f t="shared" si="0"/>
        <v>6.7686748338835251E-4</v>
      </c>
      <c r="I30" s="44">
        <v>1232499.5799999998</v>
      </c>
      <c r="J30" s="40">
        <v>-227994</v>
      </c>
      <c r="K30" s="39">
        <v>589054.17000000004</v>
      </c>
      <c r="L30" s="39">
        <f t="shared" si="13"/>
        <v>1593559.75</v>
      </c>
      <c r="M30" s="39">
        <v>0</v>
      </c>
      <c r="N30" s="39">
        <v>37800.089999999997</v>
      </c>
      <c r="O30" s="39">
        <v>224446.23</v>
      </c>
      <c r="P30" s="39">
        <f t="shared" si="14"/>
        <v>1266751.8999999999</v>
      </c>
      <c r="Q30" s="39">
        <f t="shared" si="15"/>
        <v>589054.17000000004</v>
      </c>
      <c r="R30" s="39">
        <f t="shared" si="16"/>
        <v>1855806.0699999998</v>
      </c>
      <c r="S30" s="14">
        <f t="shared" si="1"/>
        <v>6.5156921783531723E-4</v>
      </c>
      <c r="T30" s="40">
        <v>495557.93000000005</v>
      </c>
      <c r="U30" s="39">
        <f t="shared" si="17"/>
        <v>492089.02449000004</v>
      </c>
      <c r="V30" s="39">
        <v>298636.19999999995</v>
      </c>
      <c r="W30" s="39">
        <f t="shared" si="18"/>
        <v>245180.32019999996</v>
      </c>
      <c r="X30" s="39">
        <f t="shared" si="19"/>
        <v>737269.34468999994</v>
      </c>
      <c r="Y30" s="14">
        <f t="shared" si="2"/>
        <v>5.9855715553847316E-4</v>
      </c>
      <c r="Z30" s="37">
        <v>446500</v>
      </c>
      <c r="AA30" s="34">
        <f t="shared" si="3"/>
        <v>1.4925373134328358E-2</v>
      </c>
      <c r="AB30" s="37">
        <v>4321380.41</v>
      </c>
      <c r="AC30" s="34">
        <f t="shared" si="4"/>
        <v>7.2717284261623991E-4</v>
      </c>
      <c r="AD30" s="40">
        <f t="shared" si="5"/>
        <v>3039575.41469</v>
      </c>
      <c r="AE30" s="27">
        <f t="shared" si="6"/>
        <v>7.3957946710945049E-4</v>
      </c>
      <c r="AF30" s="14">
        <f t="shared" si="7"/>
        <v>0.13768456582218666</v>
      </c>
      <c r="AG30" s="40">
        <f t="shared" si="8"/>
        <v>7360955.8246900002</v>
      </c>
      <c r="AH30" s="27">
        <f t="shared" si="9"/>
        <v>7.3224513169853887E-4</v>
      </c>
      <c r="AI30" s="30">
        <f t="shared" si="10"/>
        <v>0.28306797961754049</v>
      </c>
    </row>
    <row r="31" spans="1:35" x14ac:dyDescent="0.2">
      <c r="A31" s="5" t="s">
        <v>56</v>
      </c>
      <c r="B31" s="37">
        <v>374298294.96333355</v>
      </c>
      <c r="C31" s="38">
        <v>106228391.17333335</v>
      </c>
      <c r="D31" s="37">
        <v>6295086.2536000004</v>
      </c>
      <c r="E31" s="39">
        <v>1037557.0529000001</v>
      </c>
      <c r="F31" s="39">
        <f t="shared" si="11"/>
        <v>245513.64401353116</v>
      </c>
      <c r="G31" s="39">
        <f t="shared" si="12"/>
        <v>7578156.9505135324</v>
      </c>
      <c r="H31" s="14">
        <f t="shared" si="0"/>
        <v>1.9725307426318617E-4</v>
      </c>
      <c r="I31" s="44">
        <v>367618.12</v>
      </c>
      <c r="J31" s="40">
        <v>0</v>
      </c>
      <c r="K31" s="39">
        <v>140752.69</v>
      </c>
      <c r="L31" s="39">
        <f t="shared" si="13"/>
        <v>508370.81</v>
      </c>
      <c r="M31" s="39">
        <v>980709.89</v>
      </c>
      <c r="N31" s="39">
        <v>34916.119999999995</v>
      </c>
      <c r="O31" s="39">
        <v>362010.04000000004</v>
      </c>
      <c r="P31" s="39">
        <f t="shared" si="14"/>
        <v>1745254.17</v>
      </c>
      <c r="Q31" s="39">
        <f t="shared" si="15"/>
        <v>140752.69</v>
      </c>
      <c r="R31" s="39">
        <f t="shared" si="16"/>
        <v>1886006.8599999999</v>
      </c>
      <c r="S31" s="14">
        <f t="shared" si="1"/>
        <v>6.6217264533585814E-4</v>
      </c>
      <c r="T31" s="40">
        <v>354770.50000000006</v>
      </c>
      <c r="U31" s="39">
        <f t="shared" si="17"/>
        <v>352287.10650000005</v>
      </c>
      <c r="V31" s="39">
        <v>248038.27</v>
      </c>
      <c r="W31" s="39">
        <f t="shared" si="18"/>
        <v>203639.41966999997</v>
      </c>
      <c r="X31" s="39">
        <f t="shared" si="19"/>
        <v>555926.52616999997</v>
      </c>
      <c r="Y31" s="14">
        <f t="shared" si="2"/>
        <v>4.5133274913608805E-4</v>
      </c>
      <c r="Z31" s="37">
        <v>446500</v>
      </c>
      <c r="AA31" s="34">
        <f t="shared" si="3"/>
        <v>1.4925373134328358E-2</v>
      </c>
      <c r="AB31" s="37">
        <v>1758612.46</v>
      </c>
      <c r="AC31" s="34">
        <f t="shared" si="4"/>
        <v>2.9592748156104557E-4</v>
      </c>
      <c r="AD31" s="40">
        <f t="shared" si="5"/>
        <v>2888433.3861699998</v>
      </c>
      <c r="AE31" s="27">
        <f t="shared" si="6"/>
        <v>7.0280408711050958E-4</v>
      </c>
      <c r="AF31" s="14">
        <f t="shared" si="7"/>
        <v>0.45883936610370951</v>
      </c>
      <c r="AG31" s="40">
        <f t="shared" si="8"/>
        <v>4647045.8461699998</v>
      </c>
      <c r="AH31" s="27">
        <f t="shared" si="9"/>
        <v>4.6227375610981937E-4</v>
      </c>
      <c r="AI31" s="30">
        <f t="shared" si="10"/>
        <v>0.61321583552780512</v>
      </c>
    </row>
    <row r="32" spans="1:35" x14ac:dyDescent="0.2">
      <c r="A32" s="5" t="s">
        <v>48</v>
      </c>
      <c r="B32" s="37">
        <v>960750938.55666685</v>
      </c>
      <c r="C32" s="38">
        <v>246823697.6966666</v>
      </c>
      <c r="D32" s="37">
        <v>14549793.402600002</v>
      </c>
      <c r="E32" s="39">
        <v>2134210.6485000001</v>
      </c>
      <c r="F32" s="39">
        <f t="shared" si="11"/>
        <v>505011.10463389382</v>
      </c>
      <c r="G32" s="39">
        <f t="shared" si="12"/>
        <v>17189015.155733895</v>
      </c>
      <c r="H32" s="14">
        <f t="shared" si="0"/>
        <v>4.474156586048601E-4</v>
      </c>
      <c r="I32" s="44">
        <v>897797.84</v>
      </c>
      <c r="J32" s="40">
        <v>0</v>
      </c>
      <c r="K32" s="39">
        <v>390375.32</v>
      </c>
      <c r="L32" s="39">
        <f t="shared" si="13"/>
        <v>1288173.1599999999</v>
      </c>
      <c r="M32" s="39">
        <v>1779372.91</v>
      </c>
      <c r="N32" s="39">
        <v>0</v>
      </c>
      <c r="O32" s="39">
        <v>318568.85000000003</v>
      </c>
      <c r="P32" s="39">
        <f t="shared" si="14"/>
        <v>2995739.6</v>
      </c>
      <c r="Q32" s="39">
        <f t="shared" si="15"/>
        <v>390375.32</v>
      </c>
      <c r="R32" s="39">
        <f t="shared" si="16"/>
        <v>3386114.92</v>
      </c>
      <c r="S32" s="14">
        <f t="shared" si="1"/>
        <v>1.1888571147549367E-3</v>
      </c>
      <c r="T32" s="40">
        <v>696728.78</v>
      </c>
      <c r="U32" s="39">
        <f t="shared" si="17"/>
        <v>691851.67853999999</v>
      </c>
      <c r="V32" s="39">
        <v>590522.16999999993</v>
      </c>
      <c r="W32" s="39">
        <f t="shared" si="18"/>
        <v>484818.70156999992</v>
      </c>
      <c r="X32" s="39">
        <f t="shared" si="19"/>
        <v>1176670.3801099998</v>
      </c>
      <c r="Y32" s="14">
        <f t="shared" si="2"/>
        <v>9.5528788874458745E-4</v>
      </c>
      <c r="Z32" s="37">
        <v>446500</v>
      </c>
      <c r="AA32" s="34">
        <f t="shared" si="3"/>
        <v>1.4925373134328358E-2</v>
      </c>
      <c r="AB32" s="37">
        <v>3438385.6800000006</v>
      </c>
      <c r="AC32" s="34">
        <f t="shared" si="4"/>
        <v>5.7858842585362059E-4</v>
      </c>
      <c r="AD32" s="40">
        <f t="shared" si="5"/>
        <v>5009285.3001099993</v>
      </c>
      <c r="AE32" s="27">
        <f t="shared" si="6"/>
        <v>1.2188427814456442E-3</v>
      </c>
      <c r="AF32" s="14">
        <f t="shared" si="7"/>
        <v>0.344285665198164</v>
      </c>
      <c r="AG32" s="40">
        <f t="shared" si="8"/>
        <v>8447670.9801100008</v>
      </c>
      <c r="AH32" s="27">
        <f t="shared" si="9"/>
        <v>8.4034819617153191E-4</v>
      </c>
      <c r="AI32" s="30">
        <f t="shared" si="10"/>
        <v>0.49145753282392302</v>
      </c>
    </row>
    <row r="33" spans="1:35" x14ac:dyDescent="0.2">
      <c r="A33" s="5" t="s">
        <v>46</v>
      </c>
      <c r="B33" s="37">
        <v>1513289638.8233333</v>
      </c>
      <c r="C33" s="38">
        <v>604246864.11333323</v>
      </c>
      <c r="D33" s="37">
        <v>35663573.013599999</v>
      </c>
      <c r="E33" s="39">
        <v>7101067.5972499996</v>
      </c>
      <c r="F33" s="39">
        <f t="shared" si="11"/>
        <v>1680301.7986474882</v>
      </c>
      <c r="G33" s="39">
        <f t="shared" si="12"/>
        <v>44444942.409497485</v>
      </c>
      <c r="H33" s="14">
        <f t="shared" si="0"/>
        <v>1.1568646021681503E-3</v>
      </c>
      <c r="I33" s="44">
        <v>2051703.72</v>
      </c>
      <c r="J33" s="40">
        <v>0</v>
      </c>
      <c r="K33" s="39">
        <v>690887.75000000012</v>
      </c>
      <c r="L33" s="39">
        <f t="shared" si="13"/>
        <v>2742591.47</v>
      </c>
      <c r="M33" s="39">
        <v>2474969.9900000002</v>
      </c>
      <c r="N33" s="39">
        <v>0</v>
      </c>
      <c r="O33" s="39">
        <v>257027.13999999998</v>
      </c>
      <c r="P33" s="39">
        <f t="shared" si="14"/>
        <v>4783700.8499999996</v>
      </c>
      <c r="Q33" s="39">
        <f t="shared" si="15"/>
        <v>690887.75000000012</v>
      </c>
      <c r="R33" s="39">
        <f t="shared" si="16"/>
        <v>5474588.5999999996</v>
      </c>
      <c r="S33" s="14">
        <f t="shared" si="1"/>
        <v>1.9221153921929702E-3</v>
      </c>
      <c r="T33" s="40">
        <v>1327010.0800000003</v>
      </c>
      <c r="U33" s="39">
        <f t="shared" si="17"/>
        <v>1317721.0094400004</v>
      </c>
      <c r="V33" s="39">
        <v>624335.75</v>
      </c>
      <c r="W33" s="39">
        <f t="shared" si="18"/>
        <v>512579.65074999997</v>
      </c>
      <c r="X33" s="39">
        <f t="shared" si="19"/>
        <v>1830300.6601900004</v>
      </c>
      <c r="Y33" s="14">
        <f t="shared" si="2"/>
        <v>1.4859420981407525E-3</v>
      </c>
      <c r="Z33" s="37">
        <v>446500</v>
      </c>
      <c r="AA33" s="34">
        <f t="shared" si="3"/>
        <v>1.4925373134328358E-2</v>
      </c>
      <c r="AB33" s="37">
        <v>10377439.869999999</v>
      </c>
      <c r="AC33" s="34">
        <f t="shared" si="4"/>
        <v>1.7462458134638052E-3</v>
      </c>
      <c r="AD33" s="40">
        <f t="shared" si="5"/>
        <v>7751389.2601899998</v>
      </c>
      <c r="AE33" s="27">
        <f t="shared" si="6"/>
        <v>1.8860424751112519E-3</v>
      </c>
      <c r="AF33" s="14">
        <f t="shared" si="7"/>
        <v>0.21734752312209643</v>
      </c>
      <c r="AG33" s="40">
        <f t="shared" si="8"/>
        <v>18128829.13019</v>
      </c>
      <c r="AH33" s="27">
        <f t="shared" si="9"/>
        <v>1.8033998831307125E-3</v>
      </c>
      <c r="AI33" s="30">
        <f t="shared" si="10"/>
        <v>0.40789408529677906</v>
      </c>
    </row>
    <row r="34" spans="1:35" x14ac:dyDescent="0.2">
      <c r="A34" s="5" t="s">
        <v>29</v>
      </c>
      <c r="B34" s="37">
        <v>6064418577.3499985</v>
      </c>
      <c r="C34" s="38">
        <v>2860187693.1799994</v>
      </c>
      <c r="D34" s="37">
        <v>166589813.17239997</v>
      </c>
      <c r="E34" s="39">
        <v>13790867.980149999</v>
      </c>
      <c r="F34" s="39">
        <f t="shared" si="11"/>
        <v>3263286.816327469</v>
      </c>
      <c r="G34" s="39">
        <f t="shared" si="12"/>
        <v>183643967.96887746</v>
      </c>
      <c r="H34" s="14">
        <f t="shared" si="0"/>
        <v>4.7800985765142322E-3</v>
      </c>
      <c r="I34" s="44">
        <v>14137529.669999998</v>
      </c>
      <c r="J34" s="40">
        <v>0</v>
      </c>
      <c r="K34" s="39">
        <v>676806</v>
      </c>
      <c r="L34" s="39">
        <f t="shared" si="13"/>
        <v>14814335.669999998</v>
      </c>
      <c r="M34" s="39">
        <v>0</v>
      </c>
      <c r="N34" s="39">
        <v>0</v>
      </c>
      <c r="O34" s="39">
        <v>0</v>
      </c>
      <c r="P34" s="39">
        <f t="shared" si="14"/>
        <v>14137529.669999998</v>
      </c>
      <c r="Q34" s="39">
        <f t="shared" si="15"/>
        <v>676806</v>
      </c>
      <c r="R34" s="39">
        <f t="shared" si="16"/>
        <v>14814335.669999998</v>
      </c>
      <c r="S34" s="14">
        <f t="shared" si="1"/>
        <v>5.2012789812955727E-3</v>
      </c>
      <c r="T34" s="40">
        <v>7572805.540000001</v>
      </c>
      <c r="U34" s="39">
        <f t="shared" si="17"/>
        <v>7519795.9012200013</v>
      </c>
      <c r="V34" s="39">
        <v>451031.23999999993</v>
      </c>
      <c r="W34" s="39">
        <f t="shared" si="18"/>
        <v>370296.64803999994</v>
      </c>
      <c r="X34" s="39">
        <f t="shared" si="19"/>
        <v>7890092.5492600016</v>
      </c>
      <c r="Y34" s="14">
        <f t="shared" si="2"/>
        <v>6.4056255522276073E-3</v>
      </c>
      <c r="Z34" s="37">
        <v>446500</v>
      </c>
      <c r="AA34" s="34">
        <f t="shared" si="3"/>
        <v>1.4925373134328358E-2</v>
      </c>
      <c r="AB34" s="37">
        <v>19111448.940000001</v>
      </c>
      <c r="AC34" s="34">
        <f t="shared" si="4"/>
        <v>3.2159461407413855E-3</v>
      </c>
      <c r="AD34" s="40">
        <f t="shared" si="5"/>
        <v>23150928.21926</v>
      </c>
      <c r="AE34" s="27">
        <f t="shared" si="6"/>
        <v>5.6330075157012289E-3</v>
      </c>
      <c r="AF34" s="14">
        <f t="shared" si="7"/>
        <v>0.13896965113528062</v>
      </c>
      <c r="AG34" s="40">
        <f t="shared" si="8"/>
        <v>42262377.159260005</v>
      </c>
      <c r="AH34" s="27">
        <f t="shared" si="9"/>
        <v>4.2041306408979765E-3</v>
      </c>
      <c r="AI34" s="30">
        <f t="shared" si="10"/>
        <v>0.23013212808831435</v>
      </c>
    </row>
    <row r="35" spans="1:35" x14ac:dyDescent="0.2">
      <c r="A35" s="5" t="s">
        <v>35</v>
      </c>
      <c r="B35" s="37">
        <v>3628914385.6833315</v>
      </c>
      <c r="C35" s="38">
        <v>1644852667.0033317</v>
      </c>
      <c r="D35" s="37">
        <v>96229349.705800012</v>
      </c>
      <c r="E35" s="39">
        <v>21066863.711199999</v>
      </c>
      <c r="F35" s="39">
        <f t="shared" si="11"/>
        <v>4984981.27232299</v>
      </c>
      <c r="G35" s="39">
        <f t="shared" si="12"/>
        <v>122281194.68932301</v>
      </c>
      <c r="H35" s="14">
        <f t="shared" si="0"/>
        <v>3.1828770154212296E-3</v>
      </c>
      <c r="I35" s="44">
        <v>6614546.0699999994</v>
      </c>
      <c r="J35" s="40">
        <v>0</v>
      </c>
      <c r="K35" s="39">
        <v>1623639.5900000003</v>
      </c>
      <c r="L35" s="39">
        <f t="shared" si="13"/>
        <v>8238185.6600000001</v>
      </c>
      <c r="M35" s="39">
        <v>0</v>
      </c>
      <c r="N35" s="39">
        <v>0</v>
      </c>
      <c r="O35" s="39">
        <v>284177.89</v>
      </c>
      <c r="P35" s="39">
        <f t="shared" si="14"/>
        <v>6898723.959999999</v>
      </c>
      <c r="Q35" s="39">
        <f t="shared" si="15"/>
        <v>1623639.5900000003</v>
      </c>
      <c r="R35" s="39">
        <f t="shared" si="16"/>
        <v>8522363.5499999989</v>
      </c>
      <c r="S35" s="14">
        <f t="shared" si="1"/>
        <v>2.9921821262184562E-3</v>
      </c>
      <c r="T35" s="40">
        <v>3591331.91</v>
      </c>
      <c r="U35" s="39">
        <f t="shared" si="17"/>
        <v>3566192.5866300003</v>
      </c>
      <c r="V35" s="39">
        <v>1152318.6299999999</v>
      </c>
      <c r="W35" s="39">
        <f t="shared" si="18"/>
        <v>946053.59522999986</v>
      </c>
      <c r="X35" s="39">
        <f t="shared" si="19"/>
        <v>4512246.1818599999</v>
      </c>
      <c r="Y35" s="14">
        <f t="shared" si="2"/>
        <v>3.6632978966989064E-3</v>
      </c>
      <c r="Z35" s="37">
        <v>446500</v>
      </c>
      <c r="AA35" s="34">
        <f t="shared" si="3"/>
        <v>1.4925373134328358E-2</v>
      </c>
      <c r="AB35" s="37">
        <v>28677060.610000007</v>
      </c>
      <c r="AC35" s="34">
        <f t="shared" si="4"/>
        <v>4.8255829626561173E-3</v>
      </c>
      <c r="AD35" s="40">
        <f t="shared" si="5"/>
        <v>13481109.731859999</v>
      </c>
      <c r="AE35" s="27">
        <f t="shared" si="6"/>
        <v>3.2801791669149621E-3</v>
      </c>
      <c r="AF35" s="14">
        <f t="shared" si="7"/>
        <v>0.14009353459288165</v>
      </c>
      <c r="AG35" s="40">
        <f t="shared" si="8"/>
        <v>42158170.341860004</v>
      </c>
      <c r="AH35" s="27">
        <f t="shared" si="9"/>
        <v>4.1937644688208381E-3</v>
      </c>
      <c r="AI35" s="30">
        <f t="shared" si="10"/>
        <v>0.34476413522921728</v>
      </c>
    </row>
    <row r="36" spans="1:35" x14ac:dyDescent="0.2">
      <c r="A36" s="5" t="s">
        <v>10</v>
      </c>
      <c r="B36" s="37">
        <v>121908365717.6301</v>
      </c>
      <c r="C36" s="38">
        <v>40329636031.230011</v>
      </c>
      <c r="D36" s="37">
        <v>2305088335.6498003</v>
      </c>
      <c r="E36" s="39">
        <v>376794650.54205</v>
      </c>
      <c r="F36" s="39">
        <f t="shared" si="11"/>
        <v>89159653.862716004</v>
      </c>
      <c r="G36" s="39">
        <f t="shared" si="12"/>
        <v>2771042640.0545664</v>
      </c>
      <c r="H36" s="14">
        <f t="shared" si="0"/>
        <v>7.2127917544396972E-2</v>
      </c>
      <c r="I36" s="44">
        <v>149871267.28000003</v>
      </c>
      <c r="J36" s="40">
        <v>0</v>
      </c>
      <c r="K36" s="39">
        <v>51409085</v>
      </c>
      <c r="L36" s="39">
        <f t="shared" si="13"/>
        <v>201280352.28000003</v>
      </c>
      <c r="M36" s="39">
        <v>0</v>
      </c>
      <c r="N36" s="39">
        <v>0</v>
      </c>
      <c r="O36" s="39">
        <v>0</v>
      </c>
      <c r="P36" s="39">
        <f t="shared" si="14"/>
        <v>149871267.28000003</v>
      </c>
      <c r="Q36" s="39">
        <f t="shared" si="15"/>
        <v>51409085</v>
      </c>
      <c r="R36" s="39">
        <f t="shared" si="16"/>
        <v>201280352.28000003</v>
      </c>
      <c r="S36" s="14">
        <f t="shared" si="1"/>
        <v>7.0669066030534508E-2</v>
      </c>
      <c r="T36" s="40">
        <v>57333877.219999999</v>
      </c>
      <c r="U36" s="39">
        <f t="shared" si="17"/>
        <v>56932540.079459995</v>
      </c>
      <c r="V36" s="39">
        <v>23524271.080000002</v>
      </c>
      <c r="W36" s="39">
        <f t="shared" si="18"/>
        <v>19313426.556680001</v>
      </c>
      <c r="X36" s="39">
        <f t="shared" si="19"/>
        <v>76245966.636139989</v>
      </c>
      <c r="Y36" s="14">
        <f t="shared" si="2"/>
        <v>6.1900809032279153E-2</v>
      </c>
      <c r="Z36" s="37">
        <v>446500</v>
      </c>
      <c r="AA36" s="34">
        <f t="shared" si="3"/>
        <v>1.4925373134328358E-2</v>
      </c>
      <c r="AB36" s="37">
        <v>657080087.32999992</v>
      </c>
      <c r="AC36" s="34">
        <f t="shared" si="4"/>
        <v>0.11056901952547224</v>
      </c>
      <c r="AD36" s="40">
        <f t="shared" si="5"/>
        <v>277972818.91614002</v>
      </c>
      <c r="AE36" s="27">
        <f t="shared" si="6"/>
        <v>6.7635429702236086E-2</v>
      </c>
      <c r="AF36" s="14">
        <f t="shared" si="7"/>
        <v>0.12059096157708853</v>
      </c>
      <c r="AG36" s="40">
        <f t="shared" si="8"/>
        <v>935052906.24614</v>
      </c>
      <c r="AH36" s="27">
        <f t="shared" si="9"/>
        <v>9.301617273435292E-2</v>
      </c>
      <c r="AI36" s="30">
        <f t="shared" si="10"/>
        <v>0.3374372132461041</v>
      </c>
    </row>
    <row r="37" spans="1:35" x14ac:dyDescent="0.2">
      <c r="A37" s="5" t="s">
        <v>53</v>
      </c>
      <c r="B37" s="37">
        <v>279808885.68000013</v>
      </c>
      <c r="C37" s="38">
        <v>137068349.76000011</v>
      </c>
      <c r="D37" s="37">
        <v>8113555.9307999993</v>
      </c>
      <c r="E37" s="39">
        <v>1529819.6464500001</v>
      </c>
      <c r="F37" s="39">
        <f t="shared" si="11"/>
        <v>361996.08978960983</v>
      </c>
      <c r="G37" s="39">
        <f t="shared" si="12"/>
        <v>10005371.66703961</v>
      </c>
      <c r="H37" s="14">
        <f t="shared" si="0"/>
        <v>2.6043143911602451E-4</v>
      </c>
      <c r="I37" s="44">
        <v>546515.51000000013</v>
      </c>
      <c r="J37" s="40">
        <v>0</v>
      </c>
      <c r="K37" s="39">
        <v>131173.47999999998</v>
      </c>
      <c r="L37" s="39">
        <f t="shared" si="13"/>
        <v>677688.99000000011</v>
      </c>
      <c r="M37" s="39">
        <v>1576524.6500000001</v>
      </c>
      <c r="N37" s="39">
        <v>0</v>
      </c>
      <c r="O37" s="39">
        <v>524610.49</v>
      </c>
      <c r="P37" s="39">
        <f t="shared" si="14"/>
        <v>2647650.6500000004</v>
      </c>
      <c r="Q37" s="39">
        <f t="shared" si="15"/>
        <v>131173.47999999998</v>
      </c>
      <c r="R37" s="39">
        <f t="shared" si="16"/>
        <v>2778824.1300000004</v>
      </c>
      <c r="S37" s="14">
        <f t="shared" si="1"/>
        <v>9.7563872333169296E-4</v>
      </c>
      <c r="T37" s="40">
        <v>569375.75000000012</v>
      </c>
      <c r="U37" s="39">
        <f t="shared" si="17"/>
        <v>565390.11975000007</v>
      </c>
      <c r="V37" s="39">
        <v>238009.07</v>
      </c>
      <c r="W37" s="39">
        <f t="shared" si="18"/>
        <v>195405.44647</v>
      </c>
      <c r="X37" s="39">
        <f t="shared" si="19"/>
        <v>760795.56622000004</v>
      </c>
      <c r="Y37" s="14">
        <f t="shared" si="2"/>
        <v>6.1765707925154421E-4</v>
      </c>
      <c r="Z37" s="37">
        <v>446500</v>
      </c>
      <c r="AA37" s="34">
        <f t="shared" si="3"/>
        <v>1.4925373134328358E-2</v>
      </c>
      <c r="AB37" s="37">
        <v>2991720.5500000003</v>
      </c>
      <c r="AC37" s="34">
        <f t="shared" si="4"/>
        <v>5.0342662072115998E-4</v>
      </c>
      <c r="AD37" s="40">
        <f t="shared" si="5"/>
        <v>3986119.6962200003</v>
      </c>
      <c r="AE37" s="27">
        <f t="shared" si="6"/>
        <v>9.6988950052602594E-4</v>
      </c>
      <c r="AF37" s="14">
        <f t="shared" si="7"/>
        <v>0.49129133147258253</v>
      </c>
      <c r="AG37" s="40">
        <f t="shared" si="8"/>
        <v>6977840.2462200001</v>
      </c>
      <c r="AH37" s="27">
        <f t="shared" si="9"/>
        <v>6.941339782160573E-4</v>
      </c>
      <c r="AI37" s="30">
        <f t="shared" si="10"/>
        <v>0.69740939951355185</v>
      </c>
    </row>
    <row r="38" spans="1:35" x14ac:dyDescent="0.2">
      <c r="A38" s="5" t="s">
        <v>33</v>
      </c>
      <c r="B38" s="37">
        <v>7014155680.4666672</v>
      </c>
      <c r="C38" s="38">
        <v>3627909854.2766671</v>
      </c>
      <c r="D38" s="37">
        <v>211352521.10980001</v>
      </c>
      <c r="E38" s="39">
        <v>29811610.272</v>
      </c>
      <c r="F38" s="39">
        <f t="shared" si="11"/>
        <v>7054221.3089224286</v>
      </c>
      <c r="G38" s="39">
        <f t="shared" si="12"/>
        <v>248218352.69072244</v>
      </c>
      <c r="H38" s="14">
        <f t="shared" si="0"/>
        <v>6.4609156918386231E-3</v>
      </c>
      <c r="I38" s="44">
        <v>13548088.439999999</v>
      </c>
      <c r="J38" s="40">
        <v>-2083419</v>
      </c>
      <c r="K38" s="39">
        <v>4788127.9300000006</v>
      </c>
      <c r="L38" s="39">
        <f t="shared" si="13"/>
        <v>16252797.370000001</v>
      </c>
      <c r="M38" s="39">
        <v>0</v>
      </c>
      <c r="N38" s="39">
        <v>0</v>
      </c>
      <c r="O38" s="39">
        <v>0</v>
      </c>
      <c r="P38" s="39">
        <f t="shared" si="14"/>
        <v>11464669.439999999</v>
      </c>
      <c r="Q38" s="39">
        <f t="shared" si="15"/>
        <v>4788127.9300000006</v>
      </c>
      <c r="R38" s="39">
        <f t="shared" si="16"/>
        <v>16252797.370000001</v>
      </c>
      <c r="S38" s="14">
        <f t="shared" si="1"/>
        <v>5.7063195563353247E-3</v>
      </c>
      <c r="T38" s="40">
        <v>5846568.370000001</v>
      </c>
      <c r="U38" s="39">
        <f t="shared" si="17"/>
        <v>5805642.3914100006</v>
      </c>
      <c r="V38" s="39">
        <v>2499627.1100000003</v>
      </c>
      <c r="W38" s="39">
        <f t="shared" si="18"/>
        <v>2052193.8573100001</v>
      </c>
      <c r="X38" s="39">
        <f t="shared" si="19"/>
        <v>7857836.2487200005</v>
      </c>
      <c r="Y38" s="14">
        <f t="shared" si="2"/>
        <v>6.3794380542141977E-3</v>
      </c>
      <c r="Z38" s="37">
        <v>446500</v>
      </c>
      <c r="AA38" s="34">
        <f t="shared" si="3"/>
        <v>1.4925373134328358E-2</v>
      </c>
      <c r="AB38" s="37">
        <v>38388230.780000001</v>
      </c>
      <c r="AC38" s="34">
        <f t="shared" si="4"/>
        <v>6.4597133903564015E-3</v>
      </c>
      <c r="AD38" s="40">
        <f t="shared" si="5"/>
        <v>24557133.618720002</v>
      </c>
      <c r="AE38" s="27">
        <f t="shared" si="6"/>
        <v>5.9751607766313011E-3</v>
      </c>
      <c r="AF38" s="14">
        <f t="shared" si="7"/>
        <v>0.11619039834382811</v>
      </c>
      <c r="AG38" s="40">
        <f t="shared" si="8"/>
        <v>62945364.398720004</v>
      </c>
      <c r="AH38" s="27">
        <f t="shared" si="9"/>
        <v>6.2616102774797388E-3</v>
      </c>
      <c r="AI38" s="30">
        <f t="shared" si="10"/>
        <v>0.25358867995207951</v>
      </c>
    </row>
    <row r="39" spans="1:35" x14ac:dyDescent="0.2">
      <c r="A39" s="5" t="s">
        <v>40</v>
      </c>
      <c r="B39" s="37">
        <v>1610182358.876668</v>
      </c>
      <c r="C39" s="38">
        <v>711235285.27666676</v>
      </c>
      <c r="D39" s="37">
        <v>41976915.744599998</v>
      </c>
      <c r="E39" s="39">
        <v>8726197.4525000006</v>
      </c>
      <c r="F39" s="39">
        <f t="shared" si="11"/>
        <v>2064850.8233420032</v>
      </c>
      <c r="G39" s="39">
        <f t="shared" si="12"/>
        <v>52767964.020442002</v>
      </c>
      <c r="H39" s="14">
        <f t="shared" si="0"/>
        <v>1.3735058792805871E-3</v>
      </c>
      <c r="I39" s="44">
        <v>2665448.88</v>
      </c>
      <c r="J39" s="40">
        <v>0</v>
      </c>
      <c r="K39" s="39">
        <v>946926.81</v>
      </c>
      <c r="L39" s="39">
        <f t="shared" si="13"/>
        <v>3612375.69</v>
      </c>
      <c r="M39" s="39">
        <v>2396252.4500000002</v>
      </c>
      <c r="N39" s="39">
        <v>129251.59000000001</v>
      </c>
      <c r="O39" s="39">
        <v>287616.98</v>
      </c>
      <c r="P39" s="39">
        <f t="shared" si="14"/>
        <v>5478569.9000000004</v>
      </c>
      <c r="Q39" s="39">
        <f t="shared" si="15"/>
        <v>946926.81</v>
      </c>
      <c r="R39" s="39">
        <f t="shared" si="16"/>
        <v>6425496.7100000009</v>
      </c>
      <c r="S39" s="14">
        <f t="shared" si="1"/>
        <v>2.2559770297217023E-3</v>
      </c>
      <c r="T39" s="40">
        <v>1395460.0000000002</v>
      </c>
      <c r="U39" s="39">
        <f t="shared" si="17"/>
        <v>1385691.7800000003</v>
      </c>
      <c r="V39" s="39">
        <v>832416.96</v>
      </c>
      <c r="W39" s="39">
        <f t="shared" si="18"/>
        <v>683414.32415999996</v>
      </c>
      <c r="X39" s="39">
        <f t="shared" si="19"/>
        <v>2069106.1041600001</v>
      </c>
      <c r="Y39" s="14">
        <f t="shared" si="2"/>
        <v>1.6798179296794785E-3</v>
      </c>
      <c r="Z39" s="37">
        <v>446500</v>
      </c>
      <c r="AA39" s="34">
        <f t="shared" si="3"/>
        <v>1.4925373134328358E-2</v>
      </c>
      <c r="AB39" s="37">
        <v>12048015.98</v>
      </c>
      <c r="AC39" s="34">
        <f t="shared" si="4"/>
        <v>2.0273591299180449E-3</v>
      </c>
      <c r="AD39" s="40">
        <f t="shared" si="5"/>
        <v>8941102.8141600005</v>
      </c>
      <c r="AE39" s="27">
        <f t="shared" si="6"/>
        <v>2.1755196540638134E-3</v>
      </c>
      <c r="AF39" s="14">
        <f t="shared" si="7"/>
        <v>0.21300047074826367</v>
      </c>
      <c r="AG39" s="40">
        <f t="shared" si="8"/>
        <v>20989118.794160001</v>
      </c>
      <c r="AH39" s="27">
        <f t="shared" si="9"/>
        <v>2.0879326573479641E-3</v>
      </c>
      <c r="AI39" s="30">
        <f t="shared" si="10"/>
        <v>0.39776252853016913</v>
      </c>
    </row>
    <row r="40" spans="1:35" x14ac:dyDescent="0.2">
      <c r="A40" s="5" t="s">
        <v>55</v>
      </c>
      <c r="B40" s="37">
        <v>668599492.9866668</v>
      </c>
      <c r="C40" s="38">
        <v>532879532.95666689</v>
      </c>
      <c r="D40" s="37">
        <v>31817858.107000001</v>
      </c>
      <c r="E40" s="39">
        <v>878645.4399</v>
      </c>
      <c r="F40" s="39">
        <f t="shared" si="11"/>
        <v>207910.92224064149</v>
      </c>
      <c r="G40" s="39">
        <f t="shared" si="12"/>
        <v>32904414.469140641</v>
      </c>
      <c r="H40" s="14">
        <f t="shared" si="0"/>
        <v>8.5647433185297508E-4</v>
      </c>
      <c r="I40" s="44">
        <v>2206527.7800000003</v>
      </c>
      <c r="J40" s="40">
        <v>-252021.96000000008</v>
      </c>
      <c r="K40" s="39">
        <v>445135.19000000006</v>
      </c>
      <c r="L40" s="39">
        <f t="shared" si="13"/>
        <v>2399641.0100000002</v>
      </c>
      <c r="M40" s="39">
        <v>0</v>
      </c>
      <c r="N40" s="39">
        <v>24524.940000000002</v>
      </c>
      <c r="O40" s="39">
        <v>287797.99</v>
      </c>
      <c r="P40" s="39">
        <f t="shared" si="14"/>
        <v>2266828.75</v>
      </c>
      <c r="Q40" s="39">
        <f t="shared" si="15"/>
        <v>445135.19000000006</v>
      </c>
      <c r="R40" s="39">
        <f t="shared" si="16"/>
        <v>2711963.94</v>
      </c>
      <c r="S40" s="14">
        <f t="shared" si="1"/>
        <v>9.5216426530137681E-4</v>
      </c>
      <c r="T40" s="40">
        <v>643087.74</v>
      </c>
      <c r="U40" s="39">
        <f t="shared" si="17"/>
        <v>638586.12581999996</v>
      </c>
      <c r="V40" s="39">
        <v>195899.04</v>
      </c>
      <c r="W40" s="39">
        <f t="shared" si="18"/>
        <v>160833.11184</v>
      </c>
      <c r="X40" s="39">
        <f t="shared" si="19"/>
        <v>799419.23765999998</v>
      </c>
      <c r="Y40" s="14">
        <f t="shared" si="2"/>
        <v>6.4901397084087182E-4</v>
      </c>
      <c r="Z40" s="37">
        <v>446500</v>
      </c>
      <c r="AA40" s="34">
        <f t="shared" si="3"/>
        <v>1.4925373134328358E-2</v>
      </c>
      <c r="AB40" s="37">
        <v>2082229.69</v>
      </c>
      <c r="AC40" s="34">
        <f t="shared" si="4"/>
        <v>3.5038361333646902E-4</v>
      </c>
      <c r="AD40" s="40">
        <f t="shared" si="5"/>
        <v>3957883.17766</v>
      </c>
      <c r="AE40" s="27">
        <f t="shared" si="6"/>
        <v>9.6301908393800365E-4</v>
      </c>
      <c r="AF40" s="14">
        <f t="shared" si="7"/>
        <v>0.12439187969064633</v>
      </c>
      <c r="AG40" s="40">
        <f t="shared" si="8"/>
        <v>6040112.86766</v>
      </c>
      <c r="AH40" s="27">
        <f t="shared" si="9"/>
        <v>6.0085175724308867E-4</v>
      </c>
      <c r="AI40" s="30">
        <f t="shared" si="10"/>
        <v>0.183565426253815</v>
      </c>
    </row>
    <row r="41" spans="1:35" x14ac:dyDescent="0.2">
      <c r="A41" s="5" t="s">
        <v>64</v>
      </c>
      <c r="B41" s="37">
        <v>144188188.12333319</v>
      </c>
      <c r="C41" s="38">
        <v>53284893.673333324</v>
      </c>
      <c r="D41" s="37">
        <v>3183190.9640000006</v>
      </c>
      <c r="E41" s="39">
        <v>453226.68239999999</v>
      </c>
      <c r="F41" s="39">
        <f t="shared" ref="F41:F72" si="20">(E41/E$76)*F$76</f>
        <v>107245.50910157216</v>
      </c>
      <c r="G41" s="39">
        <f t="shared" si="12"/>
        <v>3743663.1555015724</v>
      </c>
      <c r="H41" s="14">
        <f t="shared" ref="H41:H72" si="21">(G41/G$76)</f>
        <v>9.7444414420377596E-5</v>
      </c>
      <c r="I41" s="44">
        <v>236439.71</v>
      </c>
      <c r="J41" s="40">
        <v>0</v>
      </c>
      <c r="K41" s="39">
        <v>37925.570000000007</v>
      </c>
      <c r="L41" s="39">
        <f t="shared" si="13"/>
        <v>274365.28000000003</v>
      </c>
      <c r="M41" s="39">
        <v>594250.04</v>
      </c>
      <c r="N41" s="39">
        <v>19417.370000000003</v>
      </c>
      <c r="O41" s="39">
        <v>362010.04000000004</v>
      </c>
      <c r="P41" s="39">
        <f t="shared" si="14"/>
        <v>1212117.1600000001</v>
      </c>
      <c r="Q41" s="39">
        <f t="shared" si="15"/>
        <v>37925.570000000007</v>
      </c>
      <c r="R41" s="39">
        <f t="shared" si="16"/>
        <v>1250042.7300000002</v>
      </c>
      <c r="S41" s="14">
        <f t="shared" ref="S41:S72" si="22">(R41/R$76)</f>
        <v>4.3888711057337197E-4</v>
      </c>
      <c r="T41" s="40">
        <v>229856.95000000004</v>
      </c>
      <c r="U41" s="39">
        <f t="shared" si="17"/>
        <v>228247.95135000005</v>
      </c>
      <c r="V41" s="39">
        <v>74113.779999999984</v>
      </c>
      <c r="W41" s="39">
        <f t="shared" si="18"/>
        <v>60847.413379999984</v>
      </c>
      <c r="X41" s="39">
        <f t="shared" si="19"/>
        <v>289095.36473000003</v>
      </c>
      <c r="Y41" s="14">
        <f t="shared" ref="Y41:Y72" si="23">(X41/X$76)</f>
        <v>2.347040473585736E-4</v>
      </c>
      <c r="Z41" s="37">
        <v>446500</v>
      </c>
      <c r="AA41" s="34">
        <f t="shared" ref="AA41:AA72" si="24">(Z41/Z$76)</f>
        <v>1.4925373134328358E-2</v>
      </c>
      <c r="AB41" s="37">
        <v>836361.43999999983</v>
      </c>
      <c r="AC41" s="34">
        <f t="shared" ref="AC41:AC72" si="25">(AB41/AB$76)</f>
        <v>1.4073728023851796E-4</v>
      </c>
      <c r="AD41" s="40">
        <f t="shared" si="5"/>
        <v>1985638.0947300002</v>
      </c>
      <c r="AE41" s="27">
        <f t="shared" ref="AE41:AE72" si="26">(AD41/AD$76)</f>
        <v>4.8313891370331774E-4</v>
      </c>
      <c r="AF41" s="14">
        <f t="shared" ref="AF41:AF76" si="27">(AD41/D41)</f>
        <v>0.6237885559447699</v>
      </c>
      <c r="AG41" s="40">
        <f t="shared" si="8"/>
        <v>2821999.53473</v>
      </c>
      <c r="AH41" s="27">
        <f t="shared" ref="AH41:AH72" si="28">(AG41/AG$76)</f>
        <v>2.8072379052058891E-4</v>
      </c>
      <c r="AI41" s="30">
        <f t="shared" ref="AI41:AI76" si="29">(AG41/G41)</f>
        <v>0.75380701134472428</v>
      </c>
    </row>
    <row r="42" spans="1:35" x14ac:dyDescent="0.2">
      <c r="A42" s="5" t="s">
        <v>23</v>
      </c>
      <c r="B42" s="37">
        <v>15790713778.466681</v>
      </c>
      <c r="C42" s="38">
        <v>7812197505.5766687</v>
      </c>
      <c r="D42" s="37">
        <v>455822791.48419994</v>
      </c>
      <c r="E42" s="39">
        <v>61907285.639400005</v>
      </c>
      <c r="F42" s="39">
        <f t="shared" si="20"/>
        <v>14648913.277427772</v>
      </c>
      <c r="G42" s="39">
        <f t="shared" si="12"/>
        <v>532378990.40102774</v>
      </c>
      <c r="H42" s="14">
        <f t="shared" si="21"/>
        <v>1.3857378939956869E-2</v>
      </c>
      <c r="I42" s="44">
        <v>23836719.75</v>
      </c>
      <c r="J42" s="40">
        <v>0</v>
      </c>
      <c r="K42" s="39">
        <v>15703721.950000001</v>
      </c>
      <c r="L42" s="39">
        <f t="shared" si="13"/>
        <v>39540441.700000003</v>
      </c>
      <c r="M42" s="39">
        <v>0</v>
      </c>
      <c r="N42" s="39">
        <v>0</v>
      </c>
      <c r="O42" s="39">
        <v>0</v>
      </c>
      <c r="P42" s="39">
        <f t="shared" si="14"/>
        <v>23836719.75</v>
      </c>
      <c r="Q42" s="39">
        <f t="shared" si="15"/>
        <v>15703721.950000001</v>
      </c>
      <c r="R42" s="39">
        <f t="shared" si="16"/>
        <v>39540441.700000003</v>
      </c>
      <c r="S42" s="14">
        <f t="shared" si="22"/>
        <v>1.3882557605457108E-2</v>
      </c>
      <c r="T42" s="40">
        <v>11960234.99</v>
      </c>
      <c r="U42" s="39">
        <f t="shared" si="17"/>
        <v>11876513.345070001</v>
      </c>
      <c r="V42" s="39">
        <v>10145172.309999999</v>
      </c>
      <c r="W42" s="39">
        <f t="shared" si="18"/>
        <v>8329186.4665099988</v>
      </c>
      <c r="X42" s="39">
        <f t="shared" si="19"/>
        <v>20205699.811579999</v>
      </c>
      <c r="Y42" s="14">
        <f t="shared" si="23"/>
        <v>1.6404135465538542E-2</v>
      </c>
      <c r="Z42" s="37">
        <v>446500</v>
      </c>
      <c r="AA42" s="34">
        <f t="shared" si="24"/>
        <v>1.4925373134328358E-2</v>
      </c>
      <c r="AB42" s="37">
        <v>81836288.180000007</v>
      </c>
      <c r="AC42" s="34">
        <f t="shared" si="25"/>
        <v>1.3770860386950381E-2</v>
      </c>
      <c r="AD42" s="40">
        <f t="shared" si="5"/>
        <v>60192641.511580005</v>
      </c>
      <c r="AE42" s="27">
        <f t="shared" si="26"/>
        <v>1.4645875051461669E-2</v>
      </c>
      <c r="AF42" s="14">
        <f t="shared" si="27"/>
        <v>0.1320527245151287</v>
      </c>
      <c r="AG42" s="40">
        <f t="shared" si="8"/>
        <v>142028929.69158</v>
      </c>
      <c r="AH42" s="27">
        <f t="shared" si="28"/>
        <v>1.412859889447759E-2</v>
      </c>
      <c r="AI42" s="30">
        <f t="shared" si="29"/>
        <v>0.26678162033515479</v>
      </c>
    </row>
    <row r="43" spans="1:35" x14ac:dyDescent="0.2">
      <c r="A43" s="5" t="s">
        <v>2</v>
      </c>
      <c r="B43" s="37">
        <v>42847159916.473335</v>
      </c>
      <c r="C43" s="38">
        <v>21950601044.53334</v>
      </c>
      <c r="D43" s="37">
        <v>1271097438.1243999</v>
      </c>
      <c r="E43" s="39">
        <v>98097454.541349992</v>
      </c>
      <c r="F43" s="39">
        <f t="shared" si="20"/>
        <v>23212471.51236878</v>
      </c>
      <c r="G43" s="39">
        <f t="shared" si="12"/>
        <v>1392407364.1781185</v>
      </c>
      <c r="H43" s="14">
        <f t="shared" si="21"/>
        <v>3.6243196730337136E-2</v>
      </c>
      <c r="I43" s="44">
        <v>68519676.340000004</v>
      </c>
      <c r="J43" s="40">
        <v>0</v>
      </c>
      <c r="K43" s="39">
        <v>42523909.059999995</v>
      </c>
      <c r="L43" s="39">
        <f t="shared" si="13"/>
        <v>111043585.40000001</v>
      </c>
      <c r="M43" s="39">
        <v>0</v>
      </c>
      <c r="N43" s="39">
        <v>0</v>
      </c>
      <c r="O43" s="39">
        <v>0</v>
      </c>
      <c r="P43" s="39">
        <f t="shared" si="14"/>
        <v>68519676.340000004</v>
      </c>
      <c r="Q43" s="39">
        <f t="shared" si="15"/>
        <v>42523909.059999995</v>
      </c>
      <c r="R43" s="39">
        <f t="shared" si="16"/>
        <v>111043585.40000001</v>
      </c>
      <c r="S43" s="14">
        <f t="shared" si="22"/>
        <v>3.8987145938534008E-2</v>
      </c>
      <c r="T43" s="40">
        <v>27072943.959999997</v>
      </c>
      <c r="U43" s="39">
        <f t="shared" si="17"/>
        <v>26883433.352279998</v>
      </c>
      <c r="V43" s="39">
        <v>18543364.559999999</v>
      </c>
      <c r="W43" s="39">
        <f t="shared" si="18"/>
        <v>15224102.303759998</v>
      </c>
      <c r="X43" s="39">
        <f t="shared" si="19"/>
        <v>42107535.656039998</v>
      </c>
      <c r="Y43" s="14">
        <f t="shared" si="23"/>
        <v>3.4185290559736459E-2</v>
      </c>
      <c r="Z43" s="37">
        <v>446500</v>
      </c>
      <c r="AA43" s="34">
        <f t="shared" si="24"/>
        <v>1.4925373134328358E-2</v>
      </c>
      <c r="AB43" s="37">
        <v>118420231.77</v>
      </c>
      <c r="AC43" s="34">
        <f t="shared" si="25"/>
        <v>1.9926960459254003E-2</v>
      </c>
      <c r="AD43" s="40">
        <f t="shared" si="5"/>
        <v>153597621.05603999</v>
      </c>
      <c r="AE43" s="27">
        <f t="shared" si="26"/>
        <v>3.7372866677660953E-2</v>
      </c>
      <c r="AF43" s="14">
        <f t="shared" si="27"/>
        <v>0.12083858911924554</v>
      </c>
      <c r="AG43" s="40">
        <f t="shared" si="8"/>
        <v>272017852.82603997</v>
      </c>
      <c r="AH43" s="27">
        <f t="shared" si="28"/>
        <v>2.7059495153993245E-2</v>
      </c>
      <c r="AI43" s="30">
        <f t="shared" si="29"/>
        <v>0.19535795330025496</v>
      </c>
    </row>
    <row r="44" spans="1:35" x14ac:dyDescent="0.2">
      <c r="A44" s="5" t="s">
        <v>21</v>
      </c>
      <c r="B44" s="37">
        <v>11832342382.043325</v>
      </c>
      <c r="C44" s="38">
        <v>5744082155.2633324</v>
      </c>
      <c r="D44" s="37">
        <v>332661597.69219995</v>
      </c>
      <c r="E44" s="39">
        <v>73974271.331700012</v>
      </c>
      <c r="F44" s="39">
        <f t="shared" si="20"/>
        <v>17504283.612288054</v>
      </c>
      <c r="G44" s="39">
        <f t="shared" si="12"/>
        <v>424140152.63618803</v>
      </c>
      <c r="H44" s="14">
        <f t="shared" si="21"/>
        <v>1.1040012706556006E-2</v>
      </c>
      <c r="I44" s="44">
        <v>15573366.510000002</v>
      </c>
      <c r="J44" s="40">
        <v>0</v>
      </c>
      <c r="K44" s="39">
        <v>13378963.029999999</v>
      </c>
      <c r="L44" s="39">
        <f t="shared" si="13"/>
        <v>28952329.539999999</v>
      </c>
      <c r="M44" s="39">
        <v>0</v>
      </c>
      <c r="N44" s="39">
        <v>0</v>
      </c>
      <c r="O44" s="39">
        <v>0</v>
      </c>
      <c r="P44" s="39">
        <f t="shared" si="14"/>
        <v>15573366.510000002</v>
      </c>
      <c r="Q44" s="39">
        <f t="shared" si="15"/>
        <v>13378963.029999999</v>
      </c>
      <c r="R44" s="39">
        <f t="shared" si="16"/>
        <v>28952329.539999999</v>
      </c>
      <c r="S44" s="14">
        <f t="shared" si="22"/>
        <v>1.0165095921303971E-2</v>
      </c>
      <c r="T44" s="40">
        <v>7884485.4100000001</v>
      </c>
      <c r="U44" s="39">
        <f t="shared" si="17"/>
        <v>7829294.0121299997</v>
      </c>
      <c r="V44" s="39">
        <v>9617082.6900000013</v>
      </c>
      <c r="W44" s="39">
        <f t="shared" si="18"/>
        <v>7895624.8884900007</v>
      </c>
      <c r="X44" s="39">
        <f t="shared" si="19"/>
        <v>15724918.90062</v>
      </c>
      <c r="Y44" s="14">
        <f t="shared" si="23"/>
        <v>1.2766382864034394E-2</v>
      </c>
      <c r="Z44" s="37">
        <v>446500</v>
      </c>
      <c r="AA44" s="34">
        <f t="shared" si="24"/>
        <v>1.4925373134328358E-2</v>
      </c>
      <c r="AB44" s="37">
        <v>95999808.650000021</v>
      </c>
      <c r="AC44" s="34">
        <f t="shared" si="25"/>
        <v>1.6154202389841353E-2</v>
      </c>
      <c r="AD44" s="40">
        <f t="shared" si="5"/>
        <v>45123748.440619998</v>
      </c>
      <c r="AE44" s="27">
        <f t="shared" si="26"/>
        <v>1.0979361678084318E-2</v>
      </c>
      <c r="AF44" s="14">
        <f t="shared" si="27"/>
        <v>0.13564459725336681</v>
      </c>
      <c r="AG44" s="40">
        <f t="shared" si="8"/>
        <v>141123557.09062001</v>
      </c>
      <c r="AH44" s="27">
        <f t="shared" si="28"/>
        <v>1.4038535226767138E-2</v>
      </c>
      <c r="AI44" s="30">
        <f t="shared" si="29"/>
        <v>0.33272859504926583</v>
      </c>
    </row>
    <row r="45" spans="1:35" x14ac:dyDescent="0.2">
      <c r="A45" s="5" t="s">
        <v>45</v>
      </c>
      <c r="B45" s="37">
        <v>1418262337.946667</v>
      </c>
      <c r="C45" s="38">
        <v>693956679.92666674</v>
      </c>
      <c r="D45" s="37">
        <v>41047888.4608</v>
      </c>
      <c r="E45" s="39">
        <v>4670862.0208000001</v>
      </c>
      <c r="F45" s="39">
        <f t="shared" si="20"/>
        <v>1105250.4073928155</v>
      </c>
      <c r="G45" s="39">
        <f t="shared" si="12"/>
        <v>46824000.888992816</v>
      </c>
      <c r="H45" s="14">
        <f t="shared" si="21"/>
        <v>1.2187895005302189E-3</v>
      </c>
      <c r="I45" s="44">
        <v>2767635.1099999994</v>
      </c>
      <c r="J45" s="40">
        <v>-932702.04000000015</v>
      </c>
      <c r="K45" s="39">
        <v>685759.77000000014</v>
      </c>
      <c r="L45" s="39">
        <f t="shared" si="13"/>
        <v>2520692.8399999994</v>
      </c>
      <c r="M45" s="39">
        <v>2472669.46</v>
      </c>
      <c r="N45" s="39">
        <v>0</v>
      </c>
      <c r="O45" s="39">
        <v>325809.03000000003</v>
      </c>
      <c r="P45" s="39">
        <f t="shared" si="14"/>
        <v>4633411.5599999996</v>
      </c>
      <c r="Q45" s="39">
        <f t="shared" si="15"/>
        <v>685759.77000000014</v>
      </c>
      <c r="R45" s="39">
        <f t="shared" si="16"/>
        <v>5319171.33</v>
      </c>
      <c r="S45" s="14">
        <f t="shared" si="22"/>
        <v>1.8675487482483256E-3</v>
      </c>
      <c r="T45" s="40">
        <v>1529771.4699999997</v>
      </c>
      <c r="U45" s="39">
        <f t="shared" si="17"/>
        <v>1519063.0697099997</v>
      </c>
      <c r="V45" s="39">
        <v>515752.93</v>
      </c>
      <c r="W45" s="39">
        <f t="shared" si="18"/>
        <v>423433.15552999999</v>
      </c>
      <c r="X45" s="39">
        <f t="shared" si="19"/>
        <v>1942496.2252399996</v>
      </c>
      <c r="Y45" s="14">
        <f t="shared" si="23"/>
        <v>1.5770288343030924E-3</v>
      </c>
      <c r="Z45" s="37">
        <v>446500</v>
      </c>
      <c r="AA45" s="34">
        <f t="shared" si="24"/>
        <v>1.4925373134328358E-2</v>
      </c>
      <c r="AB45" s="37">
        <v>7198991.080000001</v>
      </c>
      <c r="AC45" s="34">
        <f t="shared" si="25"/>
        <v>1.211397819895369E-3</v>
      </c>
      <c r="AD45" s="40">
        <f t="shared" si="5"/>
        <v>7708167.5552399997</v>
      </c>
      <c r="AE45" s="27">
        <f t="shared" si="26"/>
        <v>1.8755259123834464E-3</v>
      </c>
      <c r="AF45" s="14">
        <f t="shared" si="27"/>
        <v>0.18778475201230294</v>
      </c>
      <c r="AG45" s="40">
        <f t="shared" si="8"/>
        <v>14907158.63524</v>
      </c>
      <c r="AH45" s="27">
        <f t="shared" si="28"/>
        <v>1.4829180609261473E-3</v>
      </c>
      <c r="AI45" s="30">
        <f t="shared" si="29"/>
        <v>0.3183657601276082</v>
      </c>
    </row>
    <row r="46" spans="1:35" x14ac:dyDescent="0.2">
      <c r="A46" s="5" t="s">
        <v>63</v>
      </c>
      <c r="B46" s="37">
        <v>196896233.52666679</v>
      </c>
      <c r="C46" s="38">
        <v>38583340.106666684</v>
      </c>
      <c r="D46" s="37">
        <v>2289259.9287999999</v>
      </c>
      <c r="E46" s="39">
        <v>421213.66429999995</v>
      </c>
      <c r="F46" s="39">
        <f t="shared" si="20"/>
        <v>99670.376044903838</v>
      </c>
      <c r="G46" s="39">
        <f t="shared" si="12"/>
        <v>2810143.9691449036</v>
      </c>
      <c r="H46" s="14">
        <f t="shared" si="21"/>
        <v>7.3145692370282951E-5</v>
      </c>
      <c r="I46" s="44">
        <v>183001.36</v>
      </c>
      <c r="J46" s="40">
        <v>-144791.12</v>
      </c>
      <c r="K46" s="39">
        <v>28277.7</v>
      </c>
      <c r="L46" s="39">
        <f t="shared" si="13"/>
        <v>66487.939999999988</v>
      </c>
      <c r="M46" s="39">
        <v>569836.27999999991</v>
      </c>
      <c r="N46" s="39">
        <v>32318.359999999997</v>
      </c>
      <c r="O46" s="39">
        <v>337563.50000000006</v>
      </c>
      <c r="P46" s="39">
        <f t="shared" si="14"/>
        <v>977928.37999999989</v>
      </c>
      <c r="Q46" s="39">
        <f t="shared" si="15"/>
        <v>28277.7</v>
      </c>
      <c r="R46" s="39">
        <f t="shared" si="16"/>
        <v>1006206.0799999998</v>
      </c>
      <c r="S46" s="14">
        <f t="shared" si="22"/>
        <v>3.5327662686583444E-4</v>
      </c>
      <c r="T46" s="40">
        <v>233873.12999999995</v>
      </c>
      <c r="U46" s="39">
        <f t="shared" si="17"/>
        <v>232236.01808999994</v>
      </c>
      <c r="V46" s="39">
        <v>55370.189999999988</v>
      </c>
      <c r="W46" s="39">
        <f t="shared" si="18"/>
        <v>45458.925989999989</v>
      </c>
      <c r="X46" s="39">
        <f t="shared" si="19"/>
        <v>277694.94407999993</v>
      </c>
      <c r="Y46" s="14">
        <f t="shared" si="23"/>
        <v>2.2544853795030526E-4</v>
      </c>
      <c r="Z46" s="37">
        <v>446500</v>
      </c>
      <c r="AA46" s="34">
        <f t="shared" si="24"/>
        <v>1.4925373134328358E-2</v>
      </c>
      <c r="AB46" s="37">
        <v>939465.28999999992</v>
      </c>
      <c r="AC46" s="34">
        <f t="shared" si="25"/>
        <v>1.5808690294604036E-4</v>
      </c>
      <c r="AD46" s="40">
        <f t="shared" si="5"/>
        <v>1730401.0240799999</v>
      </c>
      <c r="AE46" s="27">
        <f t="shared" si="26"/>
        <v>4.2103547129961728E-4</v>
      </c>
      <c r="AF46" s="14">
        <f t="shared" si="27"/>
        <v>0.75587791596345877</v>
      </c>
      <c r="AG46" s="40">
        <f t="shared" si="8"/>
        <v>2669866.3140799999</v>
      </c>
      <c r="AH46" s="27">
        <f t="shared" si="28"/>
        <v>2.65590047995341E-4</v>
      </c>
      <c r="AI46" s="30">
        <f t="shared" si="29"/>
        <v>0.95008168385494196</v>
      </c>
    </row>
    <row r="47" spans="1:35" x14ac:dyDescent="0.2">
      <c r="A47" s="5" t="s">
        <v>3</v>
      </c>
      <c r="B47" s="37">
        <v>456608765.93666679</v>
      </c>
      <c r="C47" s="38">
        <v>144754933.25666681</v>
      </c>
      <c r="D47" s="37">
        <v>8439918.0678000003</v>
      </c>
      <c r="E47" s="39">
        <v>1855082.8919500001</v>
      </c>
      <c r="F47" s="39">
        <f t="shared" si="20"/>
        <v>438962.04018546664</v>
      </c>
      <c r="G47" s="39">
        <f t="shared" si="12"/>
        <v>10733962.999935467</v>
      </c>
      <c r="H47" s="14">
        <f t="shared" si="21"/>
        <v>2.7939606088800845E-4</v>
      </c>
      <c r="I47" s="44">
        <v>593069.89</v>
      </c>
      <c r="J47" s="40">
        <v>0</v>
      </c>
      <c r="K47" s="39">
        <v>152561.53</v>
      </c>
      <c r="L47" s="39">
        <f t="shared" si="13"/>
        <v>745631.42</v>
      </c>
      <c r="M47" s="39">
        <v>1413844.9400000002</v>
      </c>
      <c r="N47" s="39">
        <v>0</v>
      </c>
      <c r="O47" s="39">
        <v>343909.54000000004</v>
      </c>
      <c r="P47" s="39">
        <f t="shared" si="14"/>
        <v>2350824.37</v>
      </c>
      <c r="Q47" s="39">
        <f t="shared" si="15"/>
        <v>152561.53</v>
      </c>
      <c r="R47" s="39">
        <f t="shared" si="16"/>
        <v>2503385.9</v>
      </c>
      <c r="S47" s="14">
        <f t="shared" si="22"/>
        <v>8.7893299799529255E-4</v>
      </c>
      <c r="T47" s="40">
        <v>533950.71</v>
      </c>
      <c r="U47" s="39">
        <f t="shared" si="17"/>
        <v>530213.05502999993</v>
      </c>
      <c r="V47" s="39">
        <v>249450.75999999998</v>
      </c>
      <c r="W47" s="39">
        <f t="shared" si="18"/>
        <v>204799.07395999998</v>
      </c>
      <c r="X47" s="39">
        <f t="shared" si="19"/>
        <v>735012.12898999988</v>
      </c>
      <c r="Y47" s="14">
        <f t="shared" si="23"/>
        <v>5.9672461954798396E-4</v>
      </c>
      <c r="Z47" s="37">
        <v>446500</v>
      </c>
      <c r="AA47" s="34">
        <f t="shared" si="24"/>
        <v>1.4925373134328358E-2</v>
      </c>
      <c r="AB47" s="37">
        <v>3229817.1100000003</v>
      </c>
      <c r="AC47" s="34">
        <f t="shared" si="25"/>
        <v>5.4349190910718017E-4</v>
      </c>
      <c r="AD47" s="40">
        <f t="shared" si="5"/>
        <v>3684898.0289899996</v>
      </c>
      <c r="AE47" s="27">
        <f t="shared" si="26"/>
        <v>8.9659723771355528E-4</v>
      </c>
      <c r="AF47" s="14">
        <f t="shared" si="27"/>
        <v>0.43660353090969367</v>
      </c>
      <c r="AG47" s="40">
        <f t="shared" si="8"/>
        <v>6914715.1389899999</v>
      </c>
      <c r="AH47" s="27">
        <f t="shared" si="28"/>
        <v>6.8785448767733201E-4</v>
      </c>
      <c r="AI47" s="30">
        <f t="shared" si="29"/>
        <v>0.64419032737783533</v>
      </c>
    </row>
    <row r="48" spans="1:35" x14ac:dyDescent="0.2">
      <c r="A48" s="5" t="s">
        <v>19</v>
      </c>
      <c r="B48" s="37">
        <v>21143697546.440002</v>
      </c>
      <c r="C48" s="38">
        <v>9921556244.8799992</v>
      </c>
      <c r="D48" s="37">
        <v>574270228.28680003</v>
      </c>
      <c r="E48" s="39">
        <v>84063636.262999997</v>
      </c>
      <c r="F48" s="39">
        <f t="shared" si="20"/>
        <v>19891696.182172563</v>
      </c>
      <c r="G48" s="39">
        <f t="shared" si="12"/>
        <v>678225560.73197258</v>
      </c>
      <c r="H48" s="14">
        <f t="shared" si="21"/>
        <v>1.7653642933482545E-2</v>
      </c>
      <c r="I48" s="44">
        <v>41452919.609999999</v>
      </c>
      <c r="J48" s="40">
        <v>0</v>
      </c>
      <c r="K48" s="39">
        <v>7974336.8200000003</v>
      </c>
      <c r="L48" s="39">
        <f t="shared" si="13"/>
        <v>49427256.43</v>
      </c>
      <c r="M48" s="39">
        <v>0</v>
      </c>
      <c r="N48" s="39">
        <v>0</v>
      </c>
      <c r="O48" s="39">
        <v>0</v>
      </c>
      <c r="P48" s="39">
        <f t="shared" si="14"/>
        <v>41452919.609999999</v>
      </c>
      <c r="Q48" s="39">
        <f t="shared" si="15"/>
        <v>7974336.8200000003</v>
      </c>
      <c r="R48" s="39">
        <f t="shared" si="16"/>
        <v>49427256.43</v>
      </c>
      <c r="S48" s="14">
        <f t="shared" si="22"/>
        <v>1.7353795384364035E-2</v>
      </c>
      <c r="T48" s="40">
        <v>16638215.709999997</v>
      </c>
      <c r="U48" s="39">
        <f t="shared" si="17"/>
        <v>16521748.200029997</v>
      </c>
      <c r="V48" s="39">
        <v>3726680.12</v>
      </c>
      <c r="W48" s="39">
        <f t="shared" si="18"/>
        <v>3059604.3785199998</v>
      </c>
      <c r="X48" s="39">
        <f t="shared" si="19"/>
        <v>19581352.578549996</v>
      </c>
      <c r="Y48" s="14">
        <f t="shared" si="23"/>
        <v>1.5897254897992513E-2</v>
      </c>
      <c r="Z48" s="37">
        <v>446500</v>
      </c>
      <c r="AA48" s="34">
        <f t="shared" si="24"/>
        <v>1.4925373134328358E-2</v>
      </c>
      <c r="AB48" s="37">
        <v>105965588.52999999</v>
      </c>
      <c r="AC48" s="34">
        <f t="shared" si="25"/>
        <v>1.7831176827791218E-2</v>
      </c>
      <c r="AD48" s="40">
        <f t="shared" si="5"/>
        <v>69455109.008549988</v>
      </c>
      <c r="AE48" s="27">
        <f t="shared" si="26"/>
        <v>1.6899588100468651E-2</v>
      </c>
      <c r="AF48" s="14">
        <f t="shared" si="27"/>
        <v>0.12094499346719217</v>
      </c>
      <c r="AG48" s="40">
        <f t="shared" si="8"/>
        <v>175420697.53854996</v>
      </c>
      <c r="AH48" s="27">
        <f t="shared" si="28"/>
        <v>1.7450308741280167E-2</v>
      </c>
      <c r="AI48" s="30">
        <f t="shared" si="29"/>
        <v>0.25864654429896122</v>
      </c>
    </row>
    <row r="49" spans="1:35" x14ac:dyDescent="0.2">
      <c r="A49" s="5" t="s">
        <v>20</v>
      </c>
      <c r="B49" s="37">
        <v>19679929481.593327</v>
      </c>
      <c r="C49" s="38">
        <v>8358326388.5333319</v>
      </c>
      <c r="D49" s="37">
        <v>487957813.4224</v>
      </c>
      <c r="E49" s="39">
        <v>78348399.930900007</v>
      </c>
      <c r="F49" s="39">
        <f t="shared" si="20"/>
        <v>18539318.98578563</v>
      </c>
      <c r="G49" s="39">
        <f t="shared" si="12"/>
        <v>584845532.33908558</v>
      </c>
      <c r="H49" s="14">
        <f t="shared" si="21"/>
        <v>1.5223039055051079E-2</v>
      </c>
      <c r="I49" s="44">
        <v>35164781.990000002</v>
      </c>
      <c r="J49" s="40">
        <v>0</v>
      </c>
      <c r="K49" s="39">
        <v>7069480.8900000006</v>
      </c>
      <c r="L49" s="39">
        <f t="shared" si="13"/>
        <v>42234262.880000003</v>
      </c>
      <c r="M49" s="39">
        <v>0</v>
      </c>
      <c r="N49" s="39">
        <v>0</v>
      </c>
      <c r="O49" s="39">
        <v>0</v>
      </c>
      <c r="P49" s="39">
        <f t="shared" si="14"/>
        <v>35164781.990000002</v>
      </c>
      <c r="Q49" s="39">
        <f t="shared" si="15"/>
        <v>7069480.8900000006</v>
      </c>
      <c r="R49" s="39">
        <f t="shared" si="16"/>
        <v>42234262.880000003</v>
      </c>
      <c r="S49" s="14">
        <f t="shared" si="22"/>
        <v>1.4828351989695118E-2</v>
      </c>
      <c r="T49" s="40">
        <v>14739000.250000002</v>
      </c>
      <c r="U49" s="39">
        <f t="shared" si="17"/>
        <v>14635827.248250002</v>
      </c>
      <c r="V49" s="39">
        <v>3569954.4299999997</v>
      </c>
      <c r="W49" s="39">
        <f t="shared" si="18"/>
        <v>2930932.5870299996</v>
      </c>
      <c r="X49" s="39">
        <f t="shared" si="19"/>
        <v>17566759.835280001</v>
      </c>
      <c r="Y49" s="14">
        <f t="shared" si="23"/>
        <v>1.4261694012862858E-2</v>
      </c>
      <c r="Z49" s="37">
        <v>446500</v>
      </c>
      <c r="AA49" s="34">
        <f t="shared" si="24"/>
        <v>1.4925373134328358E-2</v>
      </c>
      <c r="AB49" s="37">
        <v>97874586.319999978</v>
      </c>
      <c r="AC49" s="34">
        <f t="shared" si="25"/>
        <v>1.6469677371958775E-2</v>
      </c>
      <c r="AD49" s="40">
        <f t="shared" si="5"/>
        <v>60247522.715280004</v>
      </c>
      <c r="AE49" s="27">
        <f t="shared" si="26"/>
        <v>1.4659228564978921E-2</v>
      </c>
      <c r="AF49" s="14">
        <f t="shared" si="27"/>
        <v>0.12346871196245569</v>
      </c>
      <c r="AG49" s="40">
        <f t="shared" si="8"/>
        <v>158122109.03527999</v>
      </c>
      <c r="AH49" s="27">
        <f t="shared" si="28"/>
        <v>1.5729498629325826E-2</v>
      </c>
      <c r="AI49" s="30">
        <f t="shared" si="29"/>
        <v>0.27036559277946731</v>
      </c>
    </row>
    <row r="50" spans="1:35" x14ac:dyDescent="0.2">
      <c r="A50" s="5" t="s">
        <v>30</v>
      </c>
      <c r="B50" s="37">
        <v>9899858255.8266621</v>
      </c>
      <c r="C50" s="38">
        <v>4981056765.3166637</v>
      </c>
      <c r="D50" s="37">
        <v>287681682.17259997</v>
      </c>
      <c r="E50" s="39">
        <v>30184297.228849996</v>
      </c>
      <c r="F50" s="39">
        <f t="shared" si="20"/>
        <v>7142408.9730097316</v>
      </c>
      <c r="G50" s="39">
        <f t="shared" si="12"/>
        <v>325008388.37445968</v>
      </c>
      <c r="H50" s="14">
        <f t="shared" si="21"/>
        <v>8.4596959639165852E-3</v>
      </c>
      <c r="I50" s="44">
        <v>20981644.59</v>
      </c>
      <c r="J50" s="40">
        <v>0</v>
      </c>
      <c r="K50" s="39">
        <v>4056447.5100000002</v>
      </c>
      <c r="L50" s="39">
        <f t="shared" si="13"/>
        <v>25038092.100000001</v>
      </c>
      <c r="M50" s="39">
        <v>0</v>
      </c>
      <c r="N50" s="39">
        <v>0</v>
      </c>
      <c r="O50" s="39">
        <v>0</v>
      </c>
      <c r="P50" s="39">
        <f t="shared" si="14"/>
        <v>20981644.59</v>
      </c>
      <c r="Q50" s="39">
        <f t="shared" si="15"/>
        <v>4056447.5100000002</v>
      </c>
      <c r="R50" s="39">
        <f t="shared" si="16"/>
        <v>25038092.100000001</v>
      </c>
      <c r="S50" s="14">
        <f t="shared" si="22"/>
        <v>8.7908162115697998E-3</v>
      </c>
      <c r="T50" s="40">
        <v>6708574.6800000016</v>
      </c>
      <c r="U50" s="39">
        <f t="shared" si="17"/>
        <v>6661614.6572400015</v>
      </c>
      <c r="V50" s="39">
        <v>1302308.7199999997</v>
      </c>
      <c r="W50" s="39">
        <f t="shared" si="18"/>
        <v>1069195.4591199998</v>
      </c>
      <c r="X50" s="39">
        <f t="shared" si="19"/>
        <v>7730810.1163600013</v>
      </c>
      <c r="Y50" s="14">
        <f t="shared" si="23"/>
        <v>6.2763110206381255E-3</v>
      </c>
      <c r="Z50" s="37">
        <v>446500</v>
      </c>
      <c r="AA50" s="34">
        <f t="shared" si="24"/>
        <v>1.4925373134328358E-2</v>
      </c>
      <c r="AB50" s="37">
        <v>33809493.770000003</v>
      </c>
      <c r="AC50" s="34">
        <f t="shared" si="25"/>
        <v>5.6892343093088065E-3</v>
      </c>
      <c r="AD50" s="40">
        <f t="shared" si="5"/>
        <v>33215402.216360003</v>
      </c>
      <c r="AE50" s="27">
        <f t="shared" si="26"/>
        <v>8.0818621417580346E-3</v>
      </c>
      <c r="AF50" s="14">
        <f t="shared" si="27"/>
        <v>0.11545887094900886</v>
      </c>
      <c r="AG50" s="40">
        <f t="shared" si="8"/>
        <v>67024895.986360006</v>
      </c>
      <c r="AH50" s="27">
        <f t="shared" si="28"/>
        <v>6.6674294694167588E-3</v>
      </c>
      <c r="AI50" s="30">
        <f t="shared" si="29"/>
        <v>0.20622512643931212</v>
      </c>
    </row>
    <row r="51" spans="1:35" x14ac:dyDescent="0.2">
      <c r="A51" s="5" t="s">
        <v>65</v>
      </c>
      <c r="B51" s="37">
        <v>248063959359.18323</v>
      </c>
      <c r="C51" s="38">
        <v>77891737413.763306</v>
      </c>
      <c r="D51" s="37">
        <v>4352668286.8193998</v>
      </c>
      <c r="E51" s="39">
        <v>692059914.77469993</v>
      </c>
      <c r="F51" s="39">
        <f t="shared" si="20"/>
        <v>163759815.49846044</v>
      </c>
      <c r="G51" s="39">
        <f t="shared" si="12"/>
        <v>5208488017.0925608</v>
      </c>
      <c r="H51" s="14">
        <f t="shared" si="21"/>
        <v>0.13557257791617172</v>
      </c>
      <c r="I51" s="44">
        <v>226950255.00999999</v>
      </c>
      <c r="J51" s="40">
        <v>0</v>
      </c>
      <c r="K51" s="39">
        <v>157980791.11000001</v>
      </c>
      <c r="L51" s="39">
        <f t="shared" si="13"/>
        <v>384931046.12</v>
      </c>
      <c r="M51" s="39">
        <v>0</v>
      </c>
      <c r="N51" s="39">
        <v>0</v>
      </c>
      <c r="O51" s="39">
        <v>0</v>
      </c>
      <c r="P51" s="39">
        <f t="shared" si="14"/>
        <v>226950255.00999999</v>
      </c>
      <c r="Q51" s="39">
        <f t="shared" si="15"/>
        <v>157980791.11000001</v>
      </c>
      <c r="R51" s="39">
        <f t="shared" si="16"/>
        <v>384931046.12</v>
      </c>
      <c r="S51" s="14">
        <f t="shared" si="22"/>
        <v>0.13514839976837603</v>
      </c>
      <c r="T51" s="40">
        <v>89298616.390000001</v>
      </c>
      <c r="U51" s="39">
        <f t="shared" si="17"/>
        <v>88673526.075269997</v>
      </c>
      <c r="V51" s="39">
        <v>119287976.92</v>
      </c>
      <c r="W51" s="39">
        <f t="shared" si="18"/>
        <v>97935429.051320001</v>
      </c>
      <c r="X51" s="39">
        <f t="shared" si="19"/>
        <v>186608955.12659001</v>
      </c>
      <c r="Y51" s="14">
        <f t="shared" si="23"/>
        <v>0.15149975539203145</v>
      </c>
      <c r="Z51" s="37">
        <v>446500</v>
      </c>
      <c r="AA51" s="34">
        <f t="shared" si="24"/>
        <v>1.4925373134328358E-2</v>
      </c>
      <c r="AB51" s="37">
        <v>839308966.5200001</v>
      </c>
      <c r="AC51" s="34">
        <f t="shared" si="25"/>
        <v>0.14123327018498863</v>
      </c>
      <c r="AD51" s="40">
        <f t="shared" si="5"/>
        <v>571986501.24659002</v>
      </c>
      <c r="AE51" s="27">
        <f t="shared" si="26"/>
        <v>0.13917386939678744</v>
      </c>
      <c r="AF51" s="14">
        <f t="shared" si="27"/>
        <v>0.13141054258112428</v>
      </c>
      <c r="AG51" s="40">
        <f t="shared" si="8"/>
        <v>1411295467.7665901</v>
      </c>
      <c r="AH51" s="27">
        <f t="shared" si="28"/>
        <v>0.14039131062219343</v>
      </c>
      <c r="AI51" s="30">
        <f t="shared" si="29"/>
        <v>0.2709606824735275</v>
      </c>
    </row>
    <row r="52" spans="1:35" x14ac:dyDescent="0.2">
      <c r="A52" s="5" t="s">
        <v>34</v>
      </c>
      <c r="B52" s="37">
        <v>7111246923.7266655</v>
      </c>
      <c r="C52" s="38">
        <v>5163711373.5966663</v>
      </c>
      <c r="D52" s="37">
        <v>303395309.44300002</v>
      </c>
      <c r="E52" s="39">
        <v>72783223.568549991</v>
      </c>
      <c r="F52" s="39">
        <f t="shared" si="20"/>
        <v>17222449.97653009</v>
      </c>
      <c r="G52" s="39">
        <f t="shared" si="12"/>
        <v>393400982.98808008</v>
      </c>
      <c r="H52" s="14">
        <f t="shared" si="21"/>
        <v>1.0239897882729875E-2</v>
      </c>
      <c r="I52" s="44">
        <v>16014049.119999997</v>
      </c>
      <c r="J52" s="40">
        <v>-900384</v>
      </c>
      <c r="K52" s="39">
        <v>10435383.459999997</v>
      </c>
      <c r="L52" s="39">
        <f t="shared" si="13"/>
        <v>25549048.579999994</v>
      </c>
      <c r="M52" s="39">
        <v>0</v>
      </c>
      <c r="N52" s="39">
        <v>0</v>
      </c>
      <c r="O52" s="39">
        <v>0</v>
      </c>
      <c r="P52" s="39">
        <f t="shared" si="14"/>
        <v>15113665.119999997</v>
      </c>
      <c r="Q52" s="39">
        <f t="shared" si="15"/>
        <v>10435383.459999997</v>
      </c>
      <c r="R52" s="39">
        <f t="shared" si="16"/>
        <v>25549048.579999994</v>
      </c>
      <c r="S52" s="14">
        <f t="shared" si="22"/>
        <v>8.9702118496180587E-3</v>
      </c>
      <c r="T52" s="40">
        <v>4088075.05</v>
      </c>
      <c r="U52" s="39">
        <f t="shared" si="17"/>
        <v>4059458.5246499996</v>
      </c>
      <c r="V52" s="39">
        <v>3034946.1100000003</v>
      </c>
      <c r="W52" s="39">
        <f t="shared" si="18"/>
        <v>2491690.7563100001</v>
      </c>
      <c r="X52" s="39">
        <f t="shared" si="19"/>
        <v>6551149.2809599992</v>
      </c>
      <c r="Y52" s="14">
        <f t="shared" si="23"/>
        <v>5.3185953103313905E-3</v>
      </c>
      <c r="Z52" s="37">
        <v>446500</v>
      </c>
      <c r="AA52" s="34">
        <f t="shared" si="24"/>
        <v>1.4925373134328358E-2</v>
      </c>
      <c r="AB52" s="37">
        <v>81607476.909999996</v>
      </c>
      <c r="AC52" s="34">
        <f t="shared" si="25"/>
        <v>1.3732357564740259E-2</v>
      </c>
      <c r="AD52" s="40">
        <f t="shared" si="5"/>
        <v>32546697.860959992</v>
      </c>
      <c r="AE52" s="27">
        <f t="shared" si="26"/>
        <v>7.9191552030091743E-3</v>
      </c>
      <c r="AF52" s="14">
        <f t="shared" si="27"/>
        <v>0.10727488806834919</v>
      </c>
      <c r="AG52" s="40">
        <f t="shared" si="8"/>
        <v>114154174.77095999</v>
      </c>
      <c r="AH52" s="27">
        <f t="shared" si="28"/>
        <v>1.1355704439731492E-2</v>
      </c>
      <c r="AI52" s="30">
        <f t="shared" si="29"/>
        <v>0.29017257126278917</v>
      </c>
    </row>
    <row r="53" spans="1:35" x14ac:dyDescent="0.2">
      <c r="A53" s="5" t="s">
        <v>38</v>
      </c>
      <c r="B53" s="37">
        <v>3422361382.3933334</v>
      </c>
      <c r="C53" s="38">
        <v>1843515894.4733334</v>
      </c>
      <c r="D53" s="37">
        <v>107037075.61800002</v>
      </c>
      <c r="E53" s="39">
        <v>17248544.0572</v>
      </c>
      <c r="F53" s="39">
        <f t="shared" si="20"/>
        <v>4081465.1045692954</v>
      </c>
      <c r="G53" s="39">
        <f t="shared" si="12"/>
        <v>128367084.77976932</v>
      </c>
      <c r="H53" s="14">
        <f t="shared" si="21"/>
        <v>3.3412876339670812E-3</v>
      </c>
      <c r="I53" s="44">
        <v>7900478.5200000005</v>
      </c>
      <c r="J53" s="40">
        <v>0</v>
      </c>
      <c r="K53" s="39">
        <v>1534265.3299999998</v>
      </c>
      <c r="L53" s="39">
        <f t="shared" si="13"/>
        <v>9434743.8499999996</v>
      </c>
      <c r="M53" s="39">
        <v>0</v>
      </c>
      <c r="N53" s="39">
        <v>0</v>
      </c>
      <c r="O53" s="39">
        <v>0</v>
      </c>
      <c r="P53" s="39">
        <f t="shared" si="14"/>
        <v>7900478.5200000005</v>
      </c>
      <c r="Q53" s="39">
        <f t="shared" si="15"/>
        <v>1534265.3299999998</v>
      </c>
      <c r="R53" s="39">
        <f t="shared" si="16"/>
        <v>9434743.8499999996</v>
      </c>
      <c r="S53" s="14">
        <f t="shared" si="22"/>
        <v>3.3125167387889135E-3</v>
      </c>
      <c r="T53" s="40">
        <v>3626538.0500000003</v>
      </c>
      <c r="U53" s="39">
        <f t="shared" si="17"/>
        <v>3601152.2836500001</v>
      </c>
      <c r="V53" s="39">
        <v>695005.08</v>
      </c>
      <c r="W53" s="39">
        <f t="shared" si="18"/>
        <v>570599.17067999998</v>
      </c>
      <c r="X53" s="39">
        <f t="shared" si="19"/>
        <v>4171751.4543300001</v>
      </c>
      <c r="Y53" s="14">
        <f t="shared" si="23"/>
        <v>3.3868649254190568E-3</v>
      </c>
      <c r="Z53" s="37">
        <v>446500</v>
      </c>
      <c r="AA53" s="34">
        <f t="shared" si="24"/>
        <v>1.4925373134328358E-2</v>
      </c>
      <c r="AB53" s="37">
        <v>22457934.650000002</v>
      </c>
      <c r="AC53" s="34">
        <f t="shared" si="25"/>
        <v>3.7790702574898405E-3</v>
      </c>
      <c r="AD53" s="40">
        <f t="shared" si="5"/>
        <v>14052995.304329999</v>
      </c>
      <c r="AE53" s="27">
        <f t="shared" si="26"/>
        <v>3.4193284786546356E-3</v>
      </c>
      <c r="AF53" s="14">
        <f t="shared" si="27"/>
        <v>0.13129091226747566</v>
      </c>
      <c r="AG53" s="40">
        <f t="shared" si="8"/>
        <v>36510929.954329997</v>
      </c>
      <c r="AH53" s="27">
        <f t="shared" si="28"/>
        <v>3.6319944514774227E-3</v>
      </c>
      <c r="AI53" s="30">
        <f t="shared" si="29"/>
        <v>0.28442594935430154</v>
      </c>
    </row>
    <row r="54" spans="1:35" x14ac:dyDescent="0.2">
      <c r="A54" s="5" t="s">
        <v>24</v>
      </c>
      <c r="B54" s="37">
        <v>16969329244.593328</v>
      </c>
      <c r="C54" s="38">
        <v>6321387467.9533339</v>
      </c>
      <c r="D54" s="37">
        <v>368304590.8348</v>
      </c>
      <c r="E54" s="39">
        <v>55590050.591299996</v>
      </c>
      <c r="F54" s="39">
        <f t="shared" si="20"/>
        <v>13154087.144817492</v>
      </c>
      <c r="G54" s="39">
        <f t="shared" si="12"/>
        <v>437048728.57091749</v>
      </c>
      <c r="H54" s="14">
        <f t="shared" si="21"/>
        <v>1.1376012119620764E-2</v>
      </c>
      <c r="I54" s="44">
        <v>21578360.589999996</v>
      </c>
      <c r="J54" s="40">
        <v>0</v>
      </c>
      <c r="K54" s="39">
        <v>10567092.09</v>
      </c>
      <c r="L54" s="39">
        <f t="shared" si="13"/>
        <v>32145452.679999996</v>
      </c>
      <c r="M54" s="39">
        <v>0</v>
      </c>
      <c r="N54" s="39">
        <v>0</v>
      </c>
      <c r="O54" s="39">
        <v>0</v>
      </c>
      <c r="P54" s="39">
        <f t="shared" si="14"/>
        <v>21578360.589999996</v>
      </c>
      <c r="Q54" s="39">
        <f t="shared" si="15"/>
        <v>10567092.09</v>
      </c>
      <c r="R54" s="39">
        <f t="shared" si="16"/>
        <v>32145452.679999996</v>
      </c>
      <c r="S54" s="14">
        <f t="shared" si="22"/>
        <v>1.1286194068580561E-2</v>
      </c>
      <c r="T54" s="40">
        <v>7868215.8999999985</v>
      </c>
      <c r="U54" s="39">
        <f t="shared" si="17"/>
        <v>7813138.3886999981</v>
      </c>
      <c r="V54" s="39">
        <v>4918479.68</v>
      </c>
      <c r="W54" s="39">
        <f t="shared" si="18"/>
        <v>4038071.8172799996</v>
      </c>
      <c r="X54" s="39">
        <f t="shared" si="19"/>
        <v>11851210.205979997</v>
      </c>
      <c r="Y54" s="14">
        <f t="shared" si="23"/>
        <v>9.6214859897132601E-3</v>
      </c>
      <c r="Z54" s="37">
        <v>446500</v>
      </c>
      <c r="AA54" s="34">
        <f t="shared" si="24"/>
        <v>1.4925373134328358E-2</v>
      </c>
      <c r="AB54" s="37">
        <v>67066047.5</v>
      </c>
      <c r="AC54" s="34">
        <f t="shared" si="25"/>
        <v>1.1285423586119966E-2</v>
      </c>
      <c r="AD54" s="40">
        <f t="shared" si="5"/>
        <v>44443162.885979995</v>
      </c>
      <c r="AE54" s="27">
        <f t="shared" si="26"/>
        <v>1.0813763845113828E-2</v>
      </c>
      <c r="AF54" s="14">
        <f t="shared" si="27"/>
        <v>0.12066958705359883</v>
      </c>
      <c r="AG54" s="40">
        <f t="shared" si="8"/>
        <v>111509210.38598</v>
      </c>
      <c r="AH54" s="27">
        <f t="shared" si="28"/>
        <v>1.1092591558667682E-2</v>
      </c>
      <c r="AI54" s="30">
        <f t="shared" si="29"/>
        <v>0.25514136776143487</v>
      </c>
    </row>
    <row r="55" spans="1:35" x14ac:dyDescent="0.2">
      <c r="A55" s="5" t="s">
        <v>4</v>
      </c>
      <c r="B55" s="37">
        <v>2215913017.3633351</v>
      </c>
      <c r="C55" s="38">
        <v>783846423.31333351</v>
      </c>
      <c r="D55" s="37">
        <v>46113696.983599998</v>
      </c>
      <c r="E55" s="39">
        <v>7179445.936999999</v>
      </c>
      <c r="F55" s="39">
        <f t="shared" si="20"/>
        <v>1698848.2021922076</v>
      </c>
      <c r="G55" s="39">
        <f t="shared" si="12"/>
        <v>54991991.122792207</v>
      </c>
      <c r="H55" s="14">
        <f t="shared" si="21"/>
        <v>1.4313954408254289E-3</v>
      </c>
      <c r="I55" s="44">
        <v>3370485.9800000004</v>
      </c>
      <c r="J55" s="40">
        <v>0</v>
      </c>
      <c r="K55" s="39">
        <v>502981.89999999997</v>
      </c>
      <c r="L55" s="39">
        <f t="shared" si="13"/>
        <v>3873467.8800000004</v>
      </c>
      <c r="M55" s="39">
        <v>0</v>
      </c>
      <c r="N55" s="39">
        <v>0</v>
      </c>
      <c r="O55" s="39">
        <v>289608.03999999998</v>
      </c>
      <c r="P55" s="39">
        <f t="shared" si="14"/>
        <v>3660094.0200000005</v>
      </c>
      <c r="Q55" s="39">
        <f t="shared" si="15"/>
        <v>502981.89999999997</v>
      </c>
      <c r="R55" s="39">
        <f t="shared" si="16"/>
        <v>4163075.9200000004</v>
      </c>
      <c r="S55" s="14">
        <f t="shared" si="22"/>
        <v>1.461646324383153E-3</v>
      </c>
      <c r="T55" s="40">
        <v>1437939.83</v>
      </c>
      <c r="U55" s="39">
        <f t="shared" si="17"/>
        <v>1427874.25119</v>
      </c>
      <c r="V55" s="39">
        <v>296377.94999999995</v>
      </c>
      <c r="W55" s="39">
        <f t="shared" si="18"/>
        <v>243326.29694999996</v>
      </c>
      <c r="X55" s="39">
        <f t="shared" si="19"/>
        <v>1671200.5481399999</v>
      </c>
      <c r="Y55" s="14">
        <f t="shared" si="23"/>
        <v>1.3567755849792128E-3</v>
      </c>
      <c r="Z55" s="37">
        <v>446500</v>
      </c>
      <c r="AA55" s="34">
        <f t="shared" si="24"/>
        <v>1.4925373134328358E-2</v>
      </c>
      <c r="AB55" s="37">
        <v>9003772.5299999993</v>
      </c>
      <c r="AC55" s="34">
        <f t="shared" si="25"/>
        <v>1.5150943086980194E-3</v>
      </c>
      <c r="AD55" s="40">
        <f t="shared" si="5"/>
        <v>6280776.4681400005</v>
      </c>
      <c r="AE55" s="27">
        <f t="shared" si="26"/>
        <v>1.5282178197951722E-3</v>
      </c>
      <c r="AF55" s="14">
        <f t="shared" si="27"/>
        <v>0.1362019720599221</v>
      </c>
      <c r="AG55" s="40">
        <f t="shared" si="8"/>
        <v>15284548.99814</v>
      </c>
      <c r="AH55" s="27">
        <f t="shared" si="28"/>
        <v>1.5204596876611655E-3</v>
      </c>
      <c r="AI55" s="30">
        <f t="shared" si="29"/>
        <v>0.2779413635707601</v>
      </c>
    </row>
    <row r="56" spans="1:35" x14ac:dyDescent="0.2">
      <c r="A56" s="5" t="s">
        <v>12</v>
      </c>
      <c r="B56" s="37">
        <v>156914461059.92999</v>
      </c>
      <c r="C56" s="38">
        <v>69940207160.980011</v>
      </c>
      <c r="D56" s="37">
        <v>4037579397.3628006</v>
      </c>
      <c r="E56" s="39">
        <v>336980940.71934998</v>
      </c>
      <c r="F56" s="39">
        <f t="shared" si="20"/>
        <v>79738669.298110574</v>
      </c>
      <c r="G56" s="39">
        <f t="shared" si="12"/>
        <v>4454299007.3802614</v>
      </c>
      <c r="H56" s="14">
        <f t="shared" si="21"/>
        <v>0.11594167006974899</v>
      </c>
      <c r="I56" s="44">
        <v>244850981.41</v>
      </c>
      <c r="J56" s="40">
        <v>0</v>
      </c>
      <c r="K56" s="39">
        <v>104390105.09999999</v>
      </c>
      <c r="L56" s="39">
        <f t="shared" si="13"/>
        <v>349241086.50999999</v>
      </c>
      <c r="M56" s="39">
        <v>0</v>
      </c>
      <c r="N56" s="39">
        <v>0</v>
      </c>
      <c r="O56" s="39">
        <v>0</v>
      </c>
      <c r="P56" s="39">
        <f t="shared" si="14"/>
        <v>244850981.41</v>
      </c>
      <c r="Q56" s="39">
        <f t="shared" si="15"/>
        <v>104390105.09999999</v>
      </c>
      <c r="R56" s="39">
        <f t="shared" si="16"/>
        <v>349241086.50999999</v>
      </c>
      <c r="S56" s="14">
        <f t="shared" si="22"/>
        <v>0.12261773751676386</v>
      </c>
      <c r="T56" s="40">
        <v>66195388.959999993</v>
      </c>
      <c r="U56" s="39">
        <f t="shared" si="17"/>
        <v>65732021.237279996</v>
      </c>
      <c r="V56" s="39">
        <v>36636207.649999999</v>
      </c>
      <c r="W56" s="39">
        <f t="shared" si="18"/>
        <v>30078326.480649997</v>
      </c>
      <c r="X56" s="39">
        <f t="shared" si="19"/>
        <v>95810347.717929989</v>
      </c>
      <c r="Y56" s="14">
        <f t="shared" si="23"/>
        <v>7.7784285504654146E-2</v>
      </c>
      <c r="Z56" s="37">
        <v>446500</v>
      </c>
      <c r="AA56" s="34">
        <f t="shared" si="24"/>
        <v>1.4925373134328358E-2</v>
      </c>
      <c r="AB56" s="37">
        <v>379451018.51999998</v>
      </c>
      <c r="AC56" s="34">
        <f t="shared" si="25"/>
        <v>6.385146633522501E-2</v>
      </c>
      <c r="AD56" s="40">
        <f t="shared" si="5"/>
        <v>445497934.22792995</v>
      </c>
      <c r="AE56" s="27">
        <f t="shared" si="26"/>
        <v>0.10839708835724234</v>
      </c>
      <c r="AF56" s="14">
        <f t="shared" si="27"/>
        <v>0.11033787583692173</v>
      </c>
      <c r="AG56" s="40">
        <f t="shared" si="8"/>
        <v>824948952.74792993</v>
      </c>
      <c r="AH56" s="27">
        <f t="shared" si="28"/>
        <v>8.2063371787035461E-2</v>
      </c>
      <c r="AI56" s="30">
        <f t="shared" si="29"/>
        <v>0.18520286837077715</v>
      </c>
    </row>
    <row r="57" spans="1:35" x14ac:dyDescent="0.2">
      <c r="A57" s="5" t="s">
        <v>25</v>
      </c>
      <c r="B57" s="37">
        <v>26816654165.886673</v>
      </c>
      <c r="C57" s="38">
        <v>8425986065.1966658</v>
      </c>
      <c r="D57" s="37">
        <v>487780473.83820003</v>
      </c>
      <c r="E57" s="39">
        <v>117432711.2068</v>
      </c>
      <c r="F57" s="39">
        <f t="shared" si="20"/>
        <v>27787708.41968232</v>
      </c>
      <c r="G57" s="39">
        <f t="shared" si="12"/>
        <v>633000893.46468234</v>
      </c>
      <c r="H57" s="14">
        <f t="shared" si="21"/>
        <v>1.6476482746743716E-2</v>
      </c>
      <c r="I57" s="44">
        <v>30715219.77</v>
      </c>
      <c r="J57" s="40">
        <v>0</v>
      </c>
      <c r="K57" s="39">
        <v>11456119.449999999</v>
      </c>
      <c r="L57" s="39">
        <f t="shared" si="13"/>
        <v>42171339.219999999</v>
      </c>
      <c r="M57" s="39">
        <v>0</v>
      </c>
      <c r="N57" s="39">
        <v>0</v>
      </c>
      <c r="O57" s="39">
        <v>0</v>
      </c>
      <c r="P57" s="39">
        <f t="shared" si="14"/>
        <v>30715219.77</v>
      </c>
      <c r="Q57" s="39">
        <f t="shared" si="15"/>
        <v>11456119.449999999</v>
      </c>
      <c r="R57" s="39">
        <f t="shared" si="16"/>
        <v>42171339.219999999</v>
      </c>
      <c r="S57" s="14">
        <f t="shared" si="22"/>
        <v>1.4806259638240778E-2</v>
      </c>
      <c r="T57" s="40">
        <v>14678035.4</v>
      </c>
      <c r="U57" s="39">
        <f t="shared" si="17"/>
        <v>14575289.1522</v>
      </c>
      <c r="V57" s="39">
        <v>7317825.709999999</v>
      </c>
      <c r="W57" s="39">
        <f t="shared" si="18"/>
        <v>6007934.9079099987</v>
      </c>
      <c r="X57" s="39">
        <f t="shared" si="19"/>
        <v>20583224.060109999</v>
      </c>
      <c r="Y57" s="14">
        <f t="shared" si="23"/>
        <v>1.6710631106479547E-2</v>
      </c>
      <c r="Z57" s="37">
        <v>446500</v>
      </c>
      <c r="AA57" s="34">
        <f t="shared" si="24"/>
        <v>1.4925373134328358E-2</v>
      </c>
      <c r="AB57" s="37">
        <v>149160089.78</v>
      </c>
      <c r="AC57" s="34">
        <f t="shared" si="25"/>
        <v>2.5099657100129298E-2</v>
      </c>
      <c r="AD57" s="40">
        <f t="shared" si="5"/>
        <v>63201063.280110002</v>
      </c>
      <c r="AE57" s="27">
        <f t="shared" si="26"/>
        <v>1.5377874316114494E-2</v>
      </c>
      <c r="AF57" s="14">
        <f t="shared" si="27"/>
        <v>0.1295686618670886</v>
      </c>
      <c r="AG57" s="40">
        <f t="shared" si="8"/>
        <v>212361153.06011</v>
      </c>
      <c r="AH57" s="27">
        <f t="shared" si="28"/>
        <v>2.1125031068462169E-2</v>
      </c>
      <c r="AI57" s="30">
        <f t="shared" si="29"/>
        <v>0.33548318059674032</v>
      </c>
    </row>
    <row r="58" spans="1:35" x14ac:dyDescent="0.2">
      <c r="A58" s="5" t="s">
        <v>5</v>
      </c>
      <c r="B58" s="37">
        <v>98231510046.013367</v>
      </c>
      <c r="C58" s="38">
        <v>40991064658.763351</v>
      </c>
      <c r="D58" s="37">
        <v>2324057164.473</v>
      </c>
      <c r="E58" s="39">
        <v>357836745.72779995</v>
      </c>
      <c r="F58" s="39">
        <f t="shared" si="20"/>
        <v>84673708.457787246</v>
      </c>
      <c r="G58" s="39">
        <f t="shared" si="12"/>
        <v>2766567618.658587</v>
      </c>
      <c r="H58" s="14">
        <f t="shared" si="21"/>
        <v>7.2011436487919162E-2</v>
      </c>
      <c r="I58" s="44">
        <v>120431909.27000001</v>
      </c>
      <c r="J58" s="40">
        <v>0</v>
      </c>
      <c r="K58" s="39">
        <v>83258249.599999994</v>
      </c>
      <c r="L58" s="39">
        <f t="shared" si="13"/>
        <v>203690158.87</v>
      </c>
      <c r="M58" s="39">
        <v>0</v>
      </c>
      <c r="N58" s="39">
        <v>0</v>
      </c>
      <c r="O58" s="39">
        <v>0</v>
      </c>
      <c r="P58" s="39">
        <f t="shared" si="14"/>
        <v>120431909.27000001</v>
      </c>
      <c r="Q58" s="39">
        <f t="shared" si="15"/>
        <v>83258249.599999994</v>
      </c>
      <c r="R58" s="39">
        <f t="shared" si="16"/>
        <v>203690158.87</v>
      </c>
      <c r="S58" s="14">
        <f t="shared" si="22"/>
        <v>7.1515143549281221E-2</v>
      </c>
      <c r="T58" s="40">
        <v>48843564.259999998</v>
      </c>
      <c r="U58" s="39">
        <f t="shared" si="17"/>
        <v>48501659.310180001</v>
      </c>
      <c r="V58" s="39">
        <v>40737495.75</v>
      </c>
      <c r="W58" s="39">
        <f t="shared" si="18"/>
        <v>33445484.010749999</v>
      </c>
      <c r="X58" s="39">
        <f t="shared" si="19"/>
        <v>81947143.320930004</v>
      </c>
      <c r="Y58" s="14">
        <f t="shared" si="23"/>
        <v>6.6529348282212325E-2</v>
      </c>
      <c r="Z58" s="37">
        <v>446500</v>
      </c>
      <c r="AA58" s="34">
        <f t="shared" si="24"/>
        <v>1.4925373134328358E-2</v>
      </c>
      <c r="AB58" s="37">
        <v>436359114.70999992</v>
      </c>
      <c r="AC58" s="34">
        <f t="shared" si="25"/>
        <v>7.3427578167129359E-2</v>
      </c>
      <c r="AD58" s="40">
        <f t="shared" si="5"/>
        <v>286083802.19093001</v>
      </c>
      <c r="AE58" s="27">
        <f t="shared" si="26"/>
        <v>6.9608967407243039E-2</v>
      </c>
      <c r="AF58" s="14">
        <f t="shared" si="27"/>
        <v>0.123096714901934</v>
      </c>
      <c r="AG58" s="40">
        <f t="shared" si="8"/>
        <v>722442916.90092993</v>
      </c>
      <c r="AH58" s="27">
        <f t="shared" si="28"/>
        <v>7.1866388201436676E-2</v>
      </c>
      <c r="AI58" s="30">
        <f t="shared" si="29"/>
        <v>0.26113329456636147</v>
      </c>
    </row>
    <row r="59" spans="1:35" x14ac:dyDescent="0.2">
      <c r="A59" s="5" t="s">
        <v>17</v>
      </c>
      <c r="B59" s="37">
        <v>20147876828.353329</v>
      </c>
      <c r="C59" s="38">
        <v>10381130912.913334</v>
      </c>
      <c r="D59" s="37">
        <v>602057899.58640003</v>
      </c>
      <c r="E59" s="39">
        <v>82759932.429099992</v>
      </c>
      <c r="F59" s="39">
        <f t="shared" si="20"/>
        <v>19583205.118398692</v>
      </c>
      <c r="G59" s="39">
        <f t="shared" si="12"/>
        <v>704401037.13389874</v>
      </c>
      <c r="H59" s="14">
        <f t="shared" si="21"/>
        <v>1.8334968646884872E-2</v>
      </c>
      <c r="I59" s="44">
        <v>48462760.990000002</v>
      </c>
      <c r="J59" s="40">
        <v>-9029631.959999999</v>
      </c>
      <c r="K59" s="39">
        <v>4258066.8999999985</v>
      </c>
      <c r="L59" s="39">
        <f t="shared" si="13"/>
        <v>43691195.93</v>
      </c>
      <c r="M59" s="39">
        <v>0</v>
      </c>
      <c r="N59" s="39">
        <v>0</v>
      </c>
      <c r="O59" s="39">
        <v>0</v>
      </c>
      <c r="P59" s="39">
        <f t="shared" si="14"/>
        <v>39433129.030000001</v>
      </c>
      <c r="Q59" s="39">
        <f t="shared" si="15"/>
        <v>4258066.8999999985</v>
      </c>
      <c r="R59" s="39">
        <f t="shared" si="16"/>
        <v>43691195.93</v>
      </c>
      <c r="S59" s="14">
        <f t="shared" si="22"/>
        <v>1.5339877812987054E-2</v>
      </c>
      <c r="T59" s="40">
        <v>22871064.600000001</v>
      </c>
      <c r="U59" s="39">
        <f t="shared" si="17"/>
        <v>22710967.147800002</v>
      </c>
      <c r="V59" s="39">
        <v>3164702.81</v>
      </c>
      <c r="W59" s="39">
        <f t="shared" si="18"/>
        <v>2598221.0070099998</v>
      </c>
      <c r="X59" s="39">
        <f t="shared" si="19"/>
        <v>25309188.154810004</v>
      </c>
      <c r="Y59" s="14">
        <f t="shared" si="23"/>
        <v>2.0547437351136309E-2</v>
      </c>
      <c r="Z59" s="37">
        <v>446500</v>
      </c>
      <c r="AA59" s="34">
        <f t="shared" si="24"/>
        <v>1.4925373134328358E-2</v>
      </c>
      <c r="AB59" s="37">
        <v>113001419.45</v>
      </c>
      <c r="AC59" s="34">
        <f t="shared" si="25"/>
        <v>1.9015119152892758E-2</v>
      </c>
      <c r="AD59" s="40">
        <f t="shared" si="5"/>
        <v>69446884.084810004</v>
      </c>
      <c r="AE59" s="27">
        <f t="shared" si="26"/>
        <v>1.6897586839145367E-2</v>
      </c>
      <c r="AF59" s="14">
        <f t="shared" si="27"/>
        <v>0.11534917843037758</v>
      </c>
      <c r="AG59" s="40">
        <f t="shared" si="8"/>
        <v>182448303.53481001</v>
      </c>
      <c r="AH59" s="27">
        <f t="shared" si="28"/>
        <v>1.8149393262477331E-2</v>
      </c>
      <c r="AI59" s="30">
        <f t="shared" si="29"/>
        <v>0.25901197459499004</v>
      </c>
    </row>
    <row r="60" spans="1:35" x14ac:dyDescent="0.2">
      <c r="A60" s="5" t="s">
        <v>11</v>
      </c>
      <c r="B60" s="37">
        <v>55870643518.246666</v>
      </c>
      <c r="C60" s="38">
        <v>22807965327.116665</v>
      </c>
      <c r="D60" s="37">
        <v>1314297211.4314001</v>
      </c>
      <c r="E60" s="39">
        <v>190834351.4752</v>
      </c>
      <c r="F60" s="39">
        <f t="shared" si="20"/>
        <v>45156492.264865346</v>
      </c>
      <c r="G60" s="39">
        <f t="shared" si="12"/>
        <v>1550288055.1714654</v>
      </c>
      <c r="H60" s="14">
        <f t="shared" si="21"/>
        <v>4.0352698799058929E-2</v>
      </c>
      <c r="I60" s="44">
        <v>59099128.670000002</v>
      </c>
      <c r="J60" s="40">
        <v>-12143859.959999999</v>
      </c>
      <c r="K60" s="39">
        <v>55633259.790000007</v>
      </c>
      <c r="L60" s="39">
        <f t="shared" si="13"/>
        <v>102588528.5</v>
      </c>
      <c r="M60" s="39">
        <v>0</v>
      </c>
      <c r="N60" s="39">
        <v>0</v>
      </c>
      <c r="O60" s="39">
        <v>0</v>
      </c>
      <c r="P60" s="39">
        <f t="shared" si="14"/>
        <v>46955268.710000001</v>
      </c>
      <c r="Q60" s="39">
        <f t="shared" si="15"/>
        <v>55633259.790000007</v>
      </c>
      <c r="R60" s="39">
        <f t="shared" si="16"/>
        <v>102588528.5</v>
      </c>
      <c r="S60" s="14">
        <f t="shared" si="22"/>
        <v>3.6018595021418999E-2</v>
      </c>
      <c r="T60" s="40">
        <v>26638289.720000003</v>
      </c>
      <c r="U60" s="39">
        <f t="shared" si="17"/>
        <v>26451821.691960003</v>
      </c>
      <c r="V60" s="39">
        <v>32184873.760000002</v>
      </c>
      <c r="W60" s="39">
        <f t="shared" si="18"/>
        <v>26423781.356959999</v>
      </c>
      <c r="X60" s="39">
        <f t="shared" si="19"/>
        <v>52875603.048920006</v>
      </c>
      <c r="Y60" s="14">
        <f t="shared" si="23"/>
        <v>4.2927419655092919E-2</v>
      </c>
      <c r="Z60" s="37">
        <v>446500</v>
      </c>
      <c r="AA60" s="34">
        <f t="shared" si="24"/>
        <v>1.4925373134328358E-2</v>
      </c>
      <c r="AB60" s="37">
        <v>241451573.34999999</v>
      </c>
      <c r="AC60" s="34">
        <f t="shared" si="25"/>
        <v>4.0629847476696235E-2</v>
      </c>
      <c r="AD60" s="40">
        <f t="shared" si="5"/>
        <v>155910631.54892001</v>
      </c>
      <c r="AE60" s="27">
        <f t="shared" si="26"/>
        <v>3.7935660763793941E-2</v>
      </c>
      <c r="AF60" s="14">
        <f t="shared" si="27"/>
        <v>0.11862661671412805</v>
      </c>
      <c r="AG60" s="40">
        <f t="shared" si="8"/>
        <v>397362204.89892</v>
      </c>
      <c r="AH60" s="27">
        <f t="shared" si="28"/>
        <v>3.9528363841320191E-2</v>
      </c>
      <c r="AI60" s="30">
        <f t="shared" si="29"/>
        <v>0.25631507871933568</v>
      </c>
    </row>
    <row r="61" spans="1:35" x14ac:dyDescent="0.2">
      <c r="A61" s="5" t="s">
        <v>14</v>
      </c>
      <c r="B61" s="37">
        <v>65886756469.116669</v>
      </c>
      <c r="C61" s="38">
        <v>15022829371.77667</v>
      </c>
      <c r="D61" s="37">
        <v>870308917.76780009</v>
      </c>
      <c r="E61" s="39">
        <v>124159372.98290001</v>
      </c>
      <c r="F61" s="39">
        <f t="shared" si="20"/>
        <v>29379415.825150665</v>
      </c>
      <c r="G61" s="39">
        <f t="shared" si="12"/>
        <v>1023847706.5758507</v>
      </c>
      <c r="H61" s="14">
        <f t="shared" si="21"/>
        <v>2.6649897728195447E-2</v>
      </c>
      <c r="I61" s="44">
        <v>52269077.440000005</v>
      </c>
      <c r="J61" s="40">
        <v>0</v>
      </c>
      <c r="K61" s="39">
        <v>23961039.219999999</v>
      </c>
      <c r="L61" s="39">
        <f t="shared" si="13"/>
        <v>76230116.659999996</v>
      </c>
      <c r="M61" s="39">
        <v>0</v>
      </c>
      <c r="N61" s="39">
        <v>0</v>
      </c>
      <c r="O61" s="39">
        <v>0</v>
      </c>
      <c r="P61" s="39">
        <f t="shared" si="14"/>
        <v>52269077.440000005</v>
      </c>
      <c r="Q61" s="39">
        <f t="shared" si="15"/>
        <v>23961039.219999999</v>
      </c>
      <c r="R61" s="39">
        <f t="shared" si="16"/>
        <v>76230116.659999996</v>
      </c>
      <c r="S61" s="14">
        <f t="shared" si="22"/>
        <v>2.6764217603648204E-2</v>
      </c>
      <c r="T61" s="40">
        <v>25413222.400000002</v>
      </c>
      <c r="U61" s="39">
        <f t="shared" si="17"/>
        <v>25235329.843200002</v>
      </c>
      <c r="V61" s="39">
        <v>15081564.25</v>
      </c>
      <c r="W61" s="39">
        <f t="shared" si="18"/>
        <v>12381964.249249998</v>
      </c>
      <c r="X61" s="39">
        <f t="shared" si="19"/>
        <v>37617294.09245</v>
      </c>
      <c r="Y61" s="14">
        <f t="shared" si="23"/>
        <v>3.053985726274628E-2</v>
      </c>
      <c r="Z61" s="37">
        <v>446500</v>
      </c>
      <c r="AA61" s="34">
        <f t="shared" si="24"/>
        <v>1.4925373134328358E-2</v>
      </c>
      <c r="AB61" s="37">
        <v>165073426.92000002</v>
      </c>
      <c r="AC61" s="34">
        <f t="shared" si="25"/>
        <v>2.7777446488174495E-2</v>
      </c>
      <c r="AD61" s="40">
        <f t="shared" si="5"/>
        <v>114293910.75244999</v>
      </c>
      <c r="AE61" s="27">
        <f t="shared" si="26"/>
        <v>2.7809617487899386E-2</v>
      </c>
      <c r="AF61" s="14">
        <f t="shared" si="27"/>
        <v>0.13132568036369793</v>
      </c>
      <c r="AG61" s="40">
        <f t="shared" si="8"/>
        <v>279367337.67245001</v>
      </c>
      <c r="AH61" s="27">
        <f t="shared" si="28"/>
        <v>2.7790599188230885E-2</v>
      </c>
      <c r="AI61" s="30">
        <f t="shared" si="29"/>
        <v>0.27286024657589381</v>
      </c>
    </row>
    <row r="62" spans="1:35" x14ac:dyDescent="0.2">
      <c r="A62" s="5" t="s">
        <v>36</v>
      </c>
      <c r="B62" s="37">
        <v>2823200769.4500003</v>
      </c>
      <c r="C62" s="38">
        <v>949684317.15999997</v>
      </c>
      <c r="D62" s="37">
        <v>55817914.322799996</v>
      </c>
      <c r="E62" s="39">
        <v>7870899.8139999993</v>
      </c>
      <c r="F62" s="39">
        <f t="shared" si="20"/>
        <v>1862464.6130055373</v>
      </c>
      <c r="G62" s="39">
        <f t="shared" si="12"/>
        <v>65551278.749805525</v>
      </c>
      <c r="H62" s="14">
        <f t="shared" si="21"/>
        <v>1.706244848149522E-3</v>
      </c>
      <c r="I62" s="44">
        <v>3956454.5799999996</v>
      </c>
      <c r="J62" s="40">
        <v>0</v>
      </c>
      <c r="K62" s="39">
        <v>861833.48</v>
      </c>
      <c r="L62" s="39">
        <f t="shared" si="13"/>
        <v>4818288.0599999996</v>
      </c>
      <c r="M62" s="39">
        <v>0</v>
      </c>
      <c r="N62" s="39">
        <v>0</v>
      </c>
      <c r="O62" s="39">
        <v>320165.3</v>
      </c>
      <c r="P62" s="39">
        <f t="shared" si="14"/>
        <v>4276619.88</v>
      </c>
      <c r="Q62" s="39">
        <f t="shared" si="15"/>
        <v>861833.48</v>
      </c>
      <c r="R62" s="39">
        <f t="shared" si="16"/>
        <v>5138453.3599999994</v>
      </c>
      <c r="S62" s="14">
        <f t="shared" si="22"/>
        <v>1.8040990870659549E-3</v>
      </c>
      <c r="T62" s="40">
        <v>2512120.4800000004</v>
      </c>
      <c r="U62" s="39">
        <f t="shared" si="17"/>
        <v>2494535.6366400006</v>
      </c>
      <c r="V62" s="39">
        <v>680116.86</v>
      </c>
      <c r="W62" s="39">
        <f t="shared" si="18"/>
        <v>558375.94205999991</v>
      </c>
      <c r="X62" s="39">
        <f t="shared" si="19"/>
        <v>3052911.5787000004</v>
      </c>
      <c r="Y62" s="14">
        <f t="shared" si="23"/>
        <v>2.4785271269151784E-3</v>
      </c>
      <c r="Z62" s="37">
        <v>446500</v>
      </c>
      <c r="AA62" s="34">
        <f t="shared" si="24"/>
        <v>1.4925373134328358E-2</v>
      </c>
      <c r="AB62" s="37">
        <v>11600424.93</v>
      </c>
      <c r="AC62" s="34">
        <f t="shared" si="25"/>
        <v>1.9520415171929738E-3</v>
      </c>
      <c r="AD62" s="40">
        <f t="shared" si="5"/>
        <v>8637864.9386999998</v>
      </c>
      <c r="AE62" s="27">
        <f t="shared" si="26"/>
        <v>2.1017368141131284E-3</v>
      </c>
      <c r="AF62" s="14">
        <f t="shared" si="27"/>
        <v>0.15475076493805293</v>
      </c>
      <c r="AG62" s="40">
        <f t="shared" si="8"/>
        <v>20238289.868699998</v>
      </c>
      <c r="AH62" s="27">
        <f t="shared" si="28"/>
        <v>2.0132425167601843E-3</v>
      </c>
      <c r="AI62" s="30">
        <f t="shared" si="29"/>
        <v>0.30873981796670963</v>
      </c>
    </row>
    <row r="63" spans="1:35" x14ac:dyDescent="0.2">
      <c r="A63" s="42" t="s">
        <v>115</v>
      </c>
      <c r="B63" s="37">
        <v>12821213292.033321</v>
      </c>
      <c r="C63" s="38">
        <v>6560676884.163332</v>
      </c>
      <c r="D63" s="37">
        <v>379759130.48979998</v>
      </c>
      <c r="E63" s="39">
        <v>32965904.476499997</v>
      </c>
      <c r="F63" s="39">
        <f t="shared" si="20"/>
        <v>7800611.3626288977</v>
      </c>
      <c r="G63" s="39">
        <f t="shared" si="12"/>
        <v>420525646.32892883</v>
      </c>
      <c r="H63" s="14">
        <f t="shared" si="21"/>
        <v>1.0945930136650637E-2</v>
      </c>
      <c r="I63" s="44">
        <v>30968915.309999995</v>
      </c>
      <c r="J63" s="40">
        <v>0</v>
      </c>
      <c r="K63" s="39">
        <v>2275605.94</v>
      </c>
      <c r="L63" s="39">
        <f t="shared" si="13"/>
        <v>33244521.249999996</v>
      </c>
      <c r="M63" s="39">
        <v>0</v>
      </c>
      <c r="N63" s="39">
        <v>0</v>
      </c>
      <c r="O63" s="39">
        <v>0</v>
      </c>
      <c r="P63" s="39">
        <f t="shared" si="14"/>
        <v>30968915.309999995</v>
      </c>
      <c r="Q63" s="39">
        <f t="shared" si="15"/>
        <v>2275605.94</v>
      </c>
      <c r="R63" s="39">
        <f t="shared" si="16"/>
        <v>33244521.249999996</v>
      </c>
      <c r="S63" s="14">
        <f t="shared" si="22"/>
        <v>1.1672074500851311E-2</v>
      </c>
      <c r="T63" s="40">
        <v>12348294.459999999</v>
      </c>
      <c r="U63" s="39">
        <f t="shared" si="17"/>
        <v>12261856.398779999</v>
      </c>
      <c r="V63" s="39">
        <v>1822280.5399999996</v>
      </c>
      <c r="W63" s="39">
        <f t="shared" si="18"/>
        <v>1496092.3233399997</v>
      </c>
      <c r="X63" s="39">
        <f t="shared" si="19"/>
        <v>13757948.722119998</v>
      </c>
      <c r="Y63" s="14">
        <f t="shared" si="23"/>
        <v>1.1169484683537003E-2</v>
      </c>
      <c r="Z63" s="37">
        <v>446500</v>
      </c>
      <c r="AA63" s="34">
        <f t="shared" si="24"/>
        <v>1.4925373134328358E-2</v>
      </c>
      <c r="AB63" s="37">
        <v>40588321.780000001</v>
      </c>
      <c r="AC63" s="34">
        <f t="shared" si="25"/>
        <v>6.8299299125543179E-3</v>
      </c>
      <c r="AD63" s="40">
        <f t="shared" si="5"/>
        <v>47448969.972119994</v>
      </c>
      <c r="AE63" s="27">
        <f t="shared" si="26"/>
        <v>1.1545126913869256E-2</v>
      </c>
      <c r="AF63" s="14">
        <f t="shared" si="27"/>
        <v>0.1249449089240382</v>
      </c>
      <c r="AG63" s="40">
        <f t="shared" si="8"/>
        <v>88037291.752119988</v>
      </c>
      <c r="AH63" s="27">
        <f t="shared" si="28"/>
        <v>8.7576776479471215E-3</v>
      </c>
      <c r="AI63" s="30">
        <f t="shared" si="29"/>
        <v>0.20935058900844908</v>
      </c>
    </row>
    <row r="64" spans="1:35" x14ac:dyDescent="0.2">
      <c r="A64" s="42" t="s">
        <v>116</v>
      </c>
      <c r="B64" s="37">
        <v>12603486794.870001</v>
      </c>
      <c r="C64" s="38">
        <v>6057578453.7300014</v>
      </c>
      <c r="D64" s="37">
        <v>351040722.12380004</v>
      </c>
      <c r="E64" s="39">
        <v>48900534.903749995</v>
      </c>
      <c r="F64" s="39">
        <f t="shared" si="20"/>
        <v>11571169.493642917</v>
      </c>
      <c r="G64" s="39">
        <f t="shared" si="12"/>
        <v>411512426.52119297</v>
      </c>
      <c r="H64" s="14">
        <f t="shared" si="21"/>
        <v>1.0711323578922209E-2</v>
      </c>
      <c r="I64" s="44">
        <v>14891450.029999999</v>
      </c>
      <c r="J64" s="40">
        <v>0</v>
      </c>
      <c r="K64" s="39">
        <v>15820656.219999999</v>
      </c>
      <c r="L64" s="39">
        <f t="shared" si="13"/>
        <v>30712106.25</v>
      </c>
      <c r="M64" s="39">
        <v>0</v>
      </c>
      <c r="N64" s="39">
        <v>0</v>
      </c>
      <c r="O64" s="39">
        <v>0</v>
      </c>
      <c r="P64" s="39">
        <f t="shared" si="14"/>
        <v>14891450.029999999</v>
      </c>
      <c r="Q64" s="39">
        <f t="shared" si="15"/>
        <v>15820656.219999999</v>
      </c>
      <c r="R64" s="39">
        <f t="shared" si="16"/>
        <v>30712106.25</v>
      </c>
      <c r="S64" s="14">
        <f t="shared" si="22"/>
        <v>1.0782949453003815E-2</v>
      </c>
      <c r="T64" s="40">
        <v>8339424.4299999997</v>
      </c>
      <c r="U64" s="39">
        <f t="shared" si="17"/>
        <v>8281048.4589899993</v>
      </c>
      <c r="V64" s="39">
        <v>12466231.890000001</v>
      </c>
      <c r="W64" s="39">
        <f t="shared" si="18"/>
        <v>10234776.381689999</v>
      </c>
      <c r="X64" s="39">
        <f t="shared" si="19"/>
        <v>18515824.840679999</v>
      </c>
      <c r="Y64" s="14">
        <f t="shared" si="23"/>
        <v>1.5032198922831936E-2</v>
      </c>
      <c r="Z64" s="37">
        <v>446500</v>
      </c>
      <c r="AA64" s="34">
        <f t="shared" si="24"/>
        <v>1.4925373134328358E-2</v>
      </c>
      <c r="AB64" s="37">
        <v>66983945.5</v>
      </c>
      <c r="AC64" s="34">
        <f t="shared" si="25"/>
        <v>1.1271608013534336E-2</v>
      </c>
      <c r="AD64" s="40">
        <f t="shared" si="5"/>
        <v>49674431.090680003</v>
      </c>
      <c r="AE64" s="27">
        <f t="shared" si="26"/>
        <v>1.2086618774930804E-2</v>
      </c>
      <c r="AF64" s="14">
        <f t="shared" si="27"/>
        <v>0.14150617851441616</v>
      </c>
      <c r="AG64" s="40">
        <f t="shared" si="8"/>
        <v>116658376.59068</v>
      </c>
      <c r="AH64" s="27">
        <f t="shared" si="28"/>
        <v>1.1604814695919971E-2</v>
      </c>
      <c r="AI64" s="30">
        <f t="shared" si="29"/>
        <v>0.28348688659751098</v>
      </c>
    </row>
    <row r="65" spans="1:35" x14ac:dyDescent="0.2">
      <c r="A65" s="5" t="s">
        <v>32</v>
      </c>
      <c r="B65" s="37">
        <v>5119937917.6366663</v>
      </c>
      <c r="C65" s="38">
        <v>2502873283.0466657</v>
      </c>
      <c r="D65" s="37">
        <v>146270928.43880004</v>
      </c>
      <c r="E65" s="39">
        <v>22612588.317500003</v>
      </c>
      <c r="F65" s="39">
        <f t="shared" si="20"/>
        <v>5350740.8993944768</v>
      </c>
      <c r="G65" s="39">
        <f t="shared" si="12"/>
        <v>174234257.65569451</v>
      </c>
      <c r="H65" s="14">
        <f t="shared" si="21"/>
        <v>4.5351717032227562E-3</v>
      </c>
      <c r="I65" s="44">
        <v>11841749.780000001</v>
      </c>
      <c r="J65" s="40">
        <v>0</v>
      </c>
      <c r="K65" s="39">
        <v>1056874</v>
      </c>
      <c r="L65" s="39">
        <f t="shared" si="13"/>
        <v>12898623.780000001</v>
      </c>
      <c r="M65" s="39">
        <v>0</v>
      </c>
      <c r="N65" s="39">
        <v>0</v>
      </c>
      <c r="O65" s="39">
        <v>0</v>
      </c>
      <c r="P65" s="39">
        <f t="shared" si="14"/>
        <v>11841749.780000001</v>
      </c>
      <c r="Q65" s="39">
        <f t="shared" si="15"/>
        <v>1056874</v>
      </c>
      <c r="R65" s="39">
        <f t="shared" si="16"/>
        <v>12898623.780000001</v>
      </c>
      <c r="S65" s="14">
        <f t="shared" si="22"/>
        <v>4.5286769686482516E-3</v>
      </c>
      <c r="T65" s="40">
        <v>7115652.4499999993</v>
      </c>
      <c r="U65" s="39">
        <f t="shared" si="17"/>
        <v>7065842.8828499988</v>
      </c>
      <c r="V65" s="39">
        <v>733784.32</v>
      </c>
      <c r="W65" s="39">
        <f t="shared" si="18"/>
        <v>602436.92671999987</v>
      </c>
      <c r="X65" s="39">
        <f t="shared" si="19"/>
        <v>7668279.8095699986</v>
      </c>
      <c r="Y65" s="14">
        <f t="shared" si="23"/>
        <v>6.2255453637764403E-3</v>
      </c>
      <c r="Z65" s="37">
        <v>446500</v>
      </c>
      <c r="AA65" s="34">
        <f t="shared" si="24"/>
        <v>1.4925373134328358E-2</v>
      </c>
      <c r="AB65" s="37">
        <v>32758315.639999993</v>
      </c>
      <c r="AC65" s="34">
        <f t="shared" si="25"/>
        <v>5.5123491206965566E-3</v>
      </c>
      <c r="AD65" s="40">
        <f t="shared" si="5"/>
        <v>21013403.589570001</v>
      </c>
      <c r="AE65" s="27">
        <f t="shared" si="26"/>
        <v>5.1129120711469493E-3</v>
      </c>
      <c r="AF65" s="14">
        <f t="shared" si="27"/>
        <v>0.1436608341374003</v>
      </c>
      <c r="AG65" s="40">
        <f t="shared" si="8"/>
        <v>53771719.229569994</v>
      </c>
      <c r="AH65" s="27">
        <f t="shared" si="28"/>
        <v>5.3490444130700294E-3</v>
      </c>
      <c r="AI65" s="30">
        <f t="shared" si="29"/>
        <v>0.3086173749816104</v>
      </c>
    </row>
    <row r="66" spans="1:35" x14ac:dyDescent="0.2">
      <c r="A66" s="5" t="s">
        <v>7</v>
      </c>
      <c r="B66" s="37">
        <v>25003598572.243317</v>
      </c>
      <c r="C66" s="38">
        <v>13458112519.113325</v>
      </c>
      <c r="D66" s="37">
        <v>780574515.16119993</v>
      </c>
      <c r="E66" s="39">
        <v>110996041.29239999</v>
      </c>
      <c r="F66" s="39">
        <f t="shared" si="20"/>
        <v>26264620.81541067</v>
      </c>
      <c r="G66" s="39">
        <f t="shared" si="12"/>
        <v>917835177.26901054</v>
      </c>
      <c r="H66" s="14">
        <f t="shared" si="21"/>
        <v>2.3890480438115001E-2</v>
      </c>
      <c r="I66" s="44">
        <v>47415547.119999997</v>
      </c>
      <c r="J66" s="40">
        <v>0</v>
      </c>
      <c r="K66" s="39">
        <v>20535155.950000003</v>
      </c>
      <c r="L66" s="39">
        <f t="shared" si="13"/>
        <v>67950703.069999993</v>
      </c>
      <c r="M66" s="39">
        <v>0</v>
      </c>
      <c r="N66" s="39">
        <v>0</v>
      </c>
      <c r="O66" s="39">
        <v>0</v>
      </c>
      <c r="P66" s="39">
        <f t="shared" si="14"/>
        <v>47415547.119999997</v>
      </c>
      <c r="Q66" s="39">
        <f t="shared" si="15"/>
        <v>20535155.950000003</v>
      </c>
      <c r="R66" s="39">
        <f t="shared" si="16"/>
        <v>67950703.069999993</v>
      </c>
      <c r="S66" s="14">
        <f t="shared" si="22"/>
        <v>2.3857334646329609E-2</v>
      </c>
      <c r="T66" s="40">
        <v>17002582.949999999</v>
      </c>
      <c r="U66" s="39">
        <f t="shared" si="17"/>
        <v>16883564.869349997</v>
      </c>
      <c r="V66" s="39">
        <v>9249527.2400000002</v>
      </c>
      <c r="W66" s="39">
        <f t="shared" si="18"/>
        <v>7593861.8640399994</v>
      </c>
      <c r="X66" s="39">
        <f t="shared" si="19"/>
        <v>24477426.733389996</v>
      </c>
      <c r="Y66" s="14">
        <f t="shared" si="23"/>
        <v>1.987216615740299E-2</v>
      </c>
      <c r="Z66" s="37">
        <v>446500</v>
      </c>
      <c r="AA66" s="34">
        <f t="shared" si="24"/>
        <v>1.4925373134328358E-2</v>
      </c>
      <c r="AB66" s="37">
        <v>134635559.69</v>
      </c>
      <c r="AC66" s="34">
        <f t="shared" si="25"/>
        <v>2.2655566825463935E-2</v>
      </c>
      <c r="AD66" s="40">
        <f t="shared" si="5"/>
        <v>92874629.803389996</v>
      </c>
      <c r="AE66" s="27">
        <f t="shared" si="26"/>
        <v>2.2597948675994285E-2</v>
      </c>
      <c r="AF66" s="14">
        <f t="shared" si="27"/>
        <v>0.1189824007823392</v>
      </c>
      <c r="AG66" s="40">
        <f t="shared" si="8"/>
        <v>227510189.49338999</v>
      </c>
      <c r="AH66" s="27">
        <f t="shared" si="28"/>
        <v>2.2632010385059308E-2</v>
      </c>
      <c r="AI66" s="30">
        <f t="shared" si="29"/>
        <v>0.24787695561019937</v>
      </c>
    </row>
    <row r="67" spans="1:35" x14ac:dyDescent="0.2">
      <c r="A67" s="5" t="s">
        <v>6</v>
      </c>
      <c r="B67" s="37">
        <v>23919107787.660004</v>
      </c>
      <c r="C67" s="38">
        <v>9561754187.960001</v>
      </c>
      <c r="D67" s="37">
        <v>544869831.204</v>
      </c>
      <c r="E67" s="39">
        <v>79204942.200199991</v>
      </c>
      <c r="F67" s="39">
        <f t="shared" si="20"/>
        <v>18741999.708932064</v>
      </c>
      <c r="G67" s="39">
        <f t="shared" si="12"/>
        <v>642816773.113132</v>
      </c>
      <c r="H67" s="14">
        <f t="shared" si="21"/>
        <v>1.6731981867426738E-2</v>
      </c>
      <c r="I67" s="44">
        <v>29052559.670000002</v>
      </c>
      <c r="J67" s="40">
        <v>0</v>
      </c>
      <c r="K67" s="39">
        <v>18434426.170000002</v>
      </c>
      <c r="L67" s="39">
        <f t="shared" si="13"/>
        <v>47486985.840000004</v>
      </c>
      <c r="M67" s="39">
        <v>0</v>
      </c>
      <c r="N67" s="39">
        <v>0</v>
      </c>
      <c r="O67" s="39">
        <v>0</v>
      </c>
      <c r="P67" s="39">
        <f t="shared" si="14"/>
        <v>29052559.670000002</v>
      </c>
      <c r="Q67" s="39">
        <f t="shared" si="15"/>
        <v>18434426.170000002</v>
      </c>
      <c r="R67" s="39">
        <f t="shared" si="16"/>
        <v>47486985.840000004</v>
      </c>
      <c r="S67" s="14">
        <f t="shared" si="22"/>
        <v>1.6672570868962396E-2</v>
      </c>
      <c r="T67" s="40">
        <v>14528605.970000001</v>
      </c>
      <c r="U67" s="39">
        <f t="shared" si="17"/>
        <v>14426905.72821</v>
      </c>
      <c r="V67" s="39">
        <v>10483910.600000001</v>
      </c>
      <c r="W67" s="39">
        <f t="shared" si="18"/>
        <v>8607290.6026000008</v>
      </c>
      <c r="X67" s="39">
        <f t="shared" si="19"/>
        <v>23034196.330810003</v>
      </c>
      <c r="Y67" s="14">
        <f t="shared" si="23"/>
        <v>1.870046969290649E-2</v>
      </c>
      <c r="Z67" s="37">
        <v>446500</v>
      </c>
      <c r="AA67" s="34">
        <f t="shared" si="24"/>
        <v>1.4925373134328358E-2</v>
      </c>
      <c r="AB67" s="37">
        <v>104031065.81</v>
      </c>
      <c r="AC67" s="34">
        <f t="shared" si="25"/>
        <v>1.7505648350327675E-2</v>
      </c>
      <c r="AD67" s="40">
        <f t="shared" si="5"/>
        <v>70967682.170810014</v>
      </c>
      <c r="AE67" s="27">
        <f t="shared" si="26"/>
        <v>1.7267622414702772E-2</v>
      </c>
      <c r="AF67" s="14">
        <f t="shared" si="27"/>
        <v>0.13024703902947349</v>
      </c>
      <c r="AG67" s="40">
        <f t="shared" si="8"/>
        <v>174998747.98081002</v>
      </c>
      <c r="AH67" s="27">
        <f t="shared" si="28"/>
        <v>1.740833450358116E-2</v>
      </c>
      <c r="AI67" s="30">
        <f t="shared" si="29"/>
        <v>0.27223737043030027</v>
      </c>
    </row>
    <row r="68" spans="1:35" x14ac:dyDescent="0.2">
      <c r="A68" s="5" t="s">
        <v>41</v>
      </c>
      <c r="B68" s="37">
        <v>6383705295.9899979</v>
      </c>
      <c r="C68" s="38">
        <v>2707220507.749999</v>
      </c>
      <c r="D68" s="37">
        <v>156325381.21219999</v>
      </c>
      <c r="E68" s="39">
        <v>21934982.680599999</v>
      </c>
      <c r="F68" s="39">
        <f t="shared" si="20"/>
        <v>5190401.3511696877</v>
      </c>
      <c r="G68" s="39">
        <f t="shared" si="12"/>
        <v>183450765.24396965</v>
      </c>
      <c r="H68" s="14">
        <f t="shared" si="21"/>
        <v>4.7750696715056721E-3</v>
      </c>
      <c r="I68" s="44">
        <v>10772961.699999999</v>
      </c>
      <c r="J68" s="40">
        <v>-1073796.9599999997</v>
      </c>
      <c r="K68" s="39">
        <v>2831604.55</v>
      </c>
      <c r="L68" s="39">
        <f t="shared" si="13"/>
        <v>12530769.289999999</v>
      </c>
      <c r="M68" s="39">
        <v>0</v>
      </c>
      <c r="N68" s="39">
        <v>0</v>
      </c>
      <c r="O68" s="39">
        <v>0</v>
      </c>
      <c r="P68" s="39">
        <f t="shared" si="14"/>
        <v>9699164.7400000002</v>
      </c>
      <c r="Q68" s="39">
        <f t="shared" si="15"/>
        <v>2831604.55</v>
      </c>
      <c r="R68" s="39">
        <f t="shared" si="16"/>
        <v>12530769.289999999</v>
      </c>
      <c r="S68" s="14">
        <f t="shared" si="22"/>
        <v>4.399524108227598E-3</v>
      </c>
      <c r="T68" s="40">
        <v>5130078.4800000014</v>
      </c>
      <c r="U68" s="39">
        <f t="shared" si="17"/>
        <v>5094167.9306400018</v>
      </c>
      <c r="V68" s="39">
        <v>1411303.81</v>
      </c>
      <c r="W68" s="39">
        <f t="shared" si="18"/>
        <v>1158680.4280099999</v>
      </c>
      <c r="X68" s="39">
        <f t="shared" si="19"/>
        <v>6252848.3586500017</v>
      </c>
      <c r="Y68" s="14">
        <f t="shared" si="23"/>
        <v>5.0764176681462941E-3</v>
      </c>
      <c r="Z68" s="37">
        <v>446500</v>
      </c>
      <c r="AA68" s="34">
        <f t="shared" si="24"/>
        <v>1.4925373134328358E-2</v>
      </c>
      <c r="AB68" s="37">
        <v>28874694.119999997</v>
      </c>
      <c r="AC68" s="34">
        <f t="shared" si="25"/>
        <v>4.858839401022514E-3</v>
      </c>
      <c r="AD68" s="40">
        <f t="shared" si="5"/>
        <v>19230117.648650002</v>
      </c>
      <c r="AE68" s="27">
        <f t="shared" si="26"/>
        <v>4.6790088162662353E-3</v>
      </c>
      <c r="AF68" s="14">
        <f t="shared" si="27"/>
        <v>0.12301340639333902</v>
      </c>
      <c r="AG68" s="40">
        <f t="shared" si="8"/>
        <v>48104811.768649995</v>
      </c>
      <c r="AH68" s="27">
        <f t="shared" si="28"/>
        <v>4.7853179760594458E-3</v>
      </c>
      <c r="AI68" s="30">
        <f t="shared" si="29"/>
        <v>0.26222191935081768</v>
      </c>
    </row>
    <row r="69" spans="1:35" x14ac:dyDescent="0.2">
      <c r="A69" s="5" t="s">
        <v>44</v>
      </c>
      <c r="B69" s="37">
        <v>2756168782.7033339</v>
      </c>
      <c r="C69" s="38">
        <v>659566619.38333344</v>
      </c>
      <c r="D69" s="37">
        <v>39102645.785800003</v>
      </c>
      <c r="E69" s="39">
        <v>5760330.0131999999</v>
      </c>
      <c r="F69" s="39">
        <f t="shared" si="20"/>
        <v>1363047.5628385022</v>
      </c>
      <c r="G69" s="39">
        <f t="shared" si="12"/>
        <v>46226023.361838505</v>
      </c>
      <c r="H69" s="14">
        <f t="shared" si="21"/>
        <v>1.2032246466558883E-3</v>
      </c>
      <c r="I69" s="44">
        <v>2809996.88</v>
      </c>
      <c r="J69" s="40">
        <v>0</v>
      </c>
      <c r="K69" s="39">
        <v>526529.97000000009</v>
      </c>
      <c r="L69" s="39">
        <f t="shared" si="13"/>
        <v>3336526.85</v>
      </c>
      <c r="M69" s="39">
        <v>2334437.5900000003</v>
      </c>
      <c r="N69" s="39">
        <v>0</v>
      </c>
      <c r="O69" s="39">
        <v>325809.03000000003</v>
      </c>
      <c r="P69" s="39">
        <f t="shared" si="14"/>
        <v>5470243.5000000009</v>
      </c>
      <c r="Q69" s="39">
        <f t="shared" si="15"/>
        <v>526529.97000000009</v>
      </c>
      <c r="R69" s="39">
        <f t="shared" si="16"/>
        <v>5996773.4700000007</v>
      </c>
      <c r="S69" s="14">
        <f t="shared" si="22"/>
        <v>2.1054532919937492E-3</v>
      </c>
      <c r="T69" s="40">
        <v>1508264.5000000005</v>
      </c>
      <c r="U69" s="39">
        <f t="shared" si="17"/>
        <v>1497706.6485000004</v>
      </c>
      <c r="V69" s="39">
        <v>424735.22</v>
      </c>
      <c r="W69" s="39">
        <f t="shared" si="18"/>
        <v>348707.61561999994</v>
      </c>
      <c r="X69" s="39">
        <f t="shared" si="19"/>
        <v>1846414.2641200004</v>
      </c>
      <c r="Y69" s="14">
        <f t="shared" si="23"/>
        <v>1.4990240376019271E-3</v>
      </c>
      <c r="Z69" s="37">
        <v>446500</v>
      </c>
      <c r="AA69" s="34">
        <f t="shared" si="24"/>
        <v>1.4925373134328358E-2</v>
      </c>
      <c r="AB69" s="37">
        <v>7949086.7100000009</v>
      </c>
      <c r="AC69" s="34">
        <f t="shared" si="25"/>
        <v>1.3376188695948836E-3</v>
      </c>
      <c r="AD69" s="40">
        <f t="shared" si="5"/>
        <v>8289687.7341200011</v>
      </c>
      <c r="AE69" s="27">
        <f t="shared" si="26"/>
        <v>2.0170194847853426E-3</v>
      </c>
      <c r="AF69" s="14">
        <f t="shared" si="27"/>
        <v>0.21199812870796517</v>
      </c>
      <c r="AG69" s="40">
        <f t="shared" si="8"/>
        <v>16238774.444120001</v>
      </c>
      <c r="AH69" s="27">
        <f t="shared" si="28"/>
        <v>1.6153830853832471E-3</v>
      </c>
      <c r="AI69" s="30">
        <f t="shared" si="29"/>
        <v>0.35129075060187376</v>
      </c>
    </row>
    <row r="70" spans="1:35" x14ac:dyDescent="0.2">
      <c r="A70" s="5" t="s">
        <v>52</v>
      </c>
      <c r="B70" s="37">
        <v>836070711.62666667</v>
      </c>
      <c r="C70" s="38">
        <v>377793646.43666667</v>
      </c>
      <c r="D70" s="37">
        <v>22347863.074200001</v>
      </c>
      <c r="E70" s="39">
        <v>2478310.2876999998</v>
      </c>
      <c r="F70" s="39">
        <f t="shared" si="20"/>
        <v>586434.24766743218</v>
      </c>
      <c r="G70" s="39">
        <f t="shared" si="12"/>
        <v>25412607.609567434</v>
      </c>
      <c r="H70" s="14">
        <f t="shared" si="21"/>
        <v>6.6146887808803286E-4</v>
      </c>
      <c r="I70" s="44">
        <v>1398167.42</v>
      </c>
      <c r="J70" s="40">
        <v>0</v>
      </c>
      <c r="K70" s="39">
        <v>550085.36</v>
      </c>
      <c r="L70" s="39">
        <f t="shared" si="13"/>
        <v>1948252.7799999998</v>
      </c>
      <c r="M70" s="39">
        <v>0</v>
      </c>
      <c r="N70" s="39">
        <v>0</v>
      </c>
      <c r="O70" s="39">
        <v>262189.39</v>
      </c>
      <c r="P70" s="39">
        <f t="shared" si="14"/>
        <v>1660356.81</v>
      </c>
      <c r="Q70" s="39">
        <f t="shared" si="15"/>
        <v>550085.36</v>
      </c>
      <c r="R70" s="39">
        <f t="shared" si="16"/>
        <v>2210442.17</v>
      </c>
      <c r="S70" s="14">
        <f t="shared" si="22"/>
        <v>7.7608113210724731E-4</v>
      </c>
      <c r="T70" s="40">
        <v>683872.29999999993</v>
      </c>
      <c r="U70" s="39">
        <f t="shared" si="17"/>
        <v>679085.19389999995</v>
      </c>
      <c r="V70" s="39">
        <v>413697.38</v>
      </c>
      <c r="W70" s="39">
        <f t="shared" si="18"/>
        <v>339645.54897999996</v>
      </c>
      <c r="X70" s="39">
        <f t="shared" si="19"/>
        <v>1018730.7428799999</v>
      </c>
      <c r="Y70" s="14">
        <f t="shared" si="23"/>
        <v>8.2706351499564677E-4</v>
      </c>
      <c r="Z70" s="37">
        <v>446500</v>
      </c>
      <c r="AA70" s="34">
        <f t="shared" si="24"/>
        <v>1.4925373134328358E-2</v>
      </c>
      <c r="AB70" s="37">
        <v>3659274.3899999997</v>
      </c>
      <c r="AC70" s="34">
        <f t="shared" si="25"/>
        <v>6.1575809293056591E-4</v>
      </c>
      <c r="AD70" s="40">
        <f t="shared" si="5"/>
        <v>3675672.9128799997</v>
      </c>
      <c r="AE70" s="27">
        <f t="shared" si="26"/>
        <v>8.9435261288086222E-4</v>
      </c>
      <c r="AF70" s="14">
        <f t="shared" si="27"/>
        <v>0.16447536396101622</v>
      </c>
      <c r="AG70" s="40">
        <f t="shared" si="8"/>
        <v>7334947.3028799994</v>
      </c>
      <c r="AH70" s="27">
        <f t="shared" si="28"/>
        <v>7.2965788434485015E-4</v>
      </c>
      <c r="AI70" s="30">
        <f t="shared" si="29"/>
        <v>0.28863418565981835</v>
      </c>
    </row>
    <row r="71" spans="1:35" x14ac:dyDescent="0.2">
      <c r="A71" s="5" t="s">
        <v>58</v>
      </c>
      <c r="B71" s="37">
        <v>205702854.86666659</v>
      </c>
      <c r="C71" s="38">
        <v>92233720.806666642</v>
      </c>
      <c r="D71" s="37">
        <v>5481313.4551999997</v>
      </c>
      <c r="E71" s="39">
        <v>765185.02069999999</v>
      </c>
      <c r="F71" s="39">
        <f t="shared" si="20"/>
        <v>181063.1639499178</v>
      </c>
      <c r="G71" s="39">
        <f t="shared" si="12"/>
        <v>6427561.639849918</v>
      </c>
      <c r="H71" s="14">
        <f t="shared" si="21"/>
        <v>1.6730404262617002E-4</v>
      </c>
      <c r="I71" s="44">
        <v>395906.11999999994</v>
      </c>
      <c r="J71" s="40">
        <v>0</v>
      </c>
      <c r="K71" s="39">
        <v>98284.470000000016</v>
      </c>
      <c r="L71" s="39">
        <f t="shared" si="13"/>
        <v>494190.58999999997</v>
      </c>
      <c r="M71" s="39">
        <v>993405.79</v>
      </c>
      <c r="N71" s="39">
        <v>95854.41</v>
      </c>
      <c r="O71" s="39">
        <v>543015.06000000006</v>
      </c>
      <c r="P71" s="39">
        <f t="shared" si="14"/>
        <v>2028181.38</v>
      </c>
      <c r="Q71" s="39">
        <f t="shared" si="15"/>
        <v>98284.470000000016</v>
      </c>
      <c r="R71" s="39">
        <f t="shared" si="16"/>
        <v>2126465.85</v>
      </c>
      <c r="S71" s="14">
        <f t="shared" si="22"/>
        <v>7.4659724043149253E-4</v>
      </c>
      <c r="T71" s="40">
        <v>361179.13000000006</v>
      </c>
      <c r="U71" s="39">
        <f t="shared" si="17"/>
        <v>358650.87609000003</v>
      </c>
      <c r="V71" s="39">
        <v>191870.47000000003</v>
      </c>
      <c r="W71" s="39">
        <f t="shared" si="18"/>
        <v>157525.65587000002</v>
      </c>
      <c r="X71" s="39">
        <f t="shared" si="19"/>
        <v>516176.53196000005</v>
      </c>
      <c r="Y71" s="14">
        <f t="shared" si="23"/>
        <v>4.1906144470932875E-4</v>
      </c>
      <c r="Z71" s="37">
        <v>446500</v>
      </c>
      <c r="AA71" s="34">
        <f t="shared" si="24"/>
        <v>1.4925373134328358E-2</v>
      </c>
      <c r="AB71" s="37">
        <v>1400754.13</v>
      </c>
      <c r="AC71" s="34">
        <f t="shared" si="25"/>
        <v>2.3570948768163134E-4</v>
      </c>
      <c r="AD71" s="40">
        <f t="shared" si="5"/>
        <v>3089142.3819599999</v>
      </c>
      <c r="AE71" s="27">
        <f t="shared" si="26"/>
        <v>7.5163993814188798E-4</v>
      </c>
      <c r="AF71" s="14">
        <f t="shared" si="27"/>
        <v>0.56357703444771978</v>
      </c>
      <c r="AG71" s="40">
        <f t="shared" si="8"/>
        <v>4489896.5119599998</v>
      </c>
      <c r="AH71" s="27">
        <f t="shared" si="28"/>
        <v>4.4664102611312968E-4</v>
      </c>
      <c r="AI71" s="30">
        <f t="shared" si="29"/>
        <v>0.69853807143961322</v>
      </c>
    </row>
    <row r="72" spans="1:35" x14ac:dyDescent="0.2">
      <c r="A72" s="5" t="s">
        <v>16</v>
      </c>
      <c r="B72" s="37">
        <v>23714765590.489998</v>
      </c>
      <c r="C72" s="38">
        <v>11353061282.610001</v>
      </c>
      <c r="D72" s="37">
        <v>659647276.94620001</v>
      </c>
      <c r="E72" s="39">
        <v>52038645.785149999</v>
      </c>
      <c r="F72" s="39">
        <f t="shared" si="20"/>
        <v>12313730.141905684</v>
      </c>
      <c r="G72" s="39">
        <f t="shared" si="12"/>
        <v>723999652.87325573</v>
      </c>
      <c r="H72" s="14">
        <f t="shared" si="21"/>
        <v>1.884510418922529E-2</v>
      </c>
      <c r="I72" s="44">
        <v>27372399.470000003</v>
      </c>
      <c r="J72" s="40">
        <v>0</v>
      </c>
      <c r="K72" s="39">
        <v>29849249.009999998</v>
      </c>
      <c r="L72" s="39">
        <f t="shared" si="13"/>
        <v>57221648.480000004</v>
      </c>
      <c r="M72" s="39">
        <v>0</v>
      </c>
      <c r="N72" s="39">
        <v>0</v>
      </c>
      <c r="O72" s="39">
        <v>0</v>
      </c>
      <c r="P72" s="39">
        <f t="shared" si="14"/>
        <v>27372399.470000003</v>
      </c>
      <c r="Q72" s="39">
        <f t="shared" si="15"/>
        <v>29849249.009999998</v>
      </c>
      <c r="R72" s="39">
        <f t="shared" si="16"/>
        <v>57221648.480000004</v>
      </c>
      <c r="S72" s="14">
        <f t="shared" si="22"/>
        <v>2.00903884010688E-2</v>
      </c>
      <c r="T72" s="40">
        <v>13860065.489999998</v>
      </c>
      <c r="U72" s="39">
        <f t="shared" si="17"/>
        <v>13763045.031569999</v>
      </c>
      <c r="V72" s="39">
        <v>22328683.919999998</v>
      </c>
      <c r="W72" s="39">
        <f t="shared" si="18"/>
        <v>18331849.498319998</v>
      </c>
      <c r="X72" s="39">
        <f t="shared" si="19"/>
        <v>32094894.529889997</v>
      </c>
      <c r="Y72" s="14">
        <f t="shared" si="23"/>
        <v>2.6056459441150051E-2</v>
      </c>
      <c r="Z72" s="37">
        <v>446500</v>
      </c>
      <c r="AA72" s="34">
        <f t="shared" si="24"/>
        <v>1.4925373134328358E-2</v>
      </c>
      <c r="AB72" s="37">
        <v>66271056.339999996</v>
      </c>
      <c r="AC72" s="34">
        <f t="shared" si="25"/>
        <v>1.1151647818466134E-2</v>
      </c>
      <c r="AD72" s="40">
        <f t="shared" si="5"/>
        <v>89763043.009890005</v>
      </c>
      <c r="AE72" s="27">
        <f t="shared" si="26"/>
        <v>2.1840847637645402E-2</v>
      </c>
      <c r="AF72" s="14">
        <f t="shared" si="27"/>
        <v>0.13607733427695323</v>
      </c>
      <c r="AG72" s="40">
        <f t="shared" si="8"/>
        <v>156034099.34988999</v>
      </c>
      <c r="AH72" s="27">
        <f t="shared" si="28"/>
        <v>1.5521789880152534E-2</v>
      </c>
      <c r="AI72" s="30">
        <f t="shared" si="29"/>
        <v>0.21551681514024912</v>
      </c>
    </row>
    <row r="73" spans="1:35" x14ac:dyDescent="0.2">
      <c r="A73" s="5" t="s">
        <v>51</v>
      </c>
      <c r="B73" s="37">
        <v>644906299.65666687</v>
      </c>
      <c r="C73" s="38">
        <v>339581685.71666682</v>
      </c>
      <c r="D73" s="37">
        <v>19952260.583799995</v>
      </c>
      <c r="E73" s="39">
        <v>4328987.1058499999</v>
      </c>
      <c r="F73" s="39">
        <f>(E73/E$76)*F$76</f>
        <v>1024353.6933937247</v>
      </c>
      <c r="G73" s="39">
        <f t="shared" si="12"/>
        <v>25305601.383043721</v>
      </c>
      <c r="H73" s="14">
        <f>(G73/G$76)</f>
        <v>6.5868359569220246E-4</v>
      </c>
      <c r="I73" s="44">
        <v>1497257.8299999998</v>
      </c>
      <c r="J73" s="40">
        <v>0</v>
      </c>
      <c r="K73" s="39">
        <v>35131.649999999994</v>
      </c>
      <c r="L73" s="39">
        <f t="shared" si="13"/>
        <v>1532389.4799999997</v>
      </c>
      <c r="M73" s="39">
        <v>2500084.9700000002</v>
      </c>
      <c r="N73" s="39">
        <v>0</v>
      </c>
      <c r="O73" s="39">
        <v>285987.95000000007</v>
      </c>
      <c r="P73" s="39">
        <f t="shared" si="14"/>
        <v>4283330.75</v>
      </c>
      <c r="Q73" s="39">
        <f t="shared" si="15"/>
        <v>35131.649999999994</v>
      </c>
      <c r="R73" s="39">
        <f t="shared" si="16"/>
        <v>4318462.4000000004</v>
      </c>
      <c r="S73" s="14">
        <f>(R73/R$76)</f>
        <v>1.5162021580300293E-3</v>
      </c>
      <c r="T73" s="40">
        <v>1209356.1900000002</v>
      </c>
      <c r="U73" s="39">
        <f t="shared" si="17"/>
        <v>1200890.6966700002</v>
      </c>
      <c r="V73" s="39">
        <v>61132.759999999995</v>
      </c>
      <c r="W73" s="39">
        <f t="shared" si="18"/>
        <v>50189.995959999993</v>
      </c>
      <c r="X73" s="39">
        <f t="shared" si="19"/>
        <v>1251080.6926300002</v>
      </c>
      <c r="Y73" s="14">
        <f>(X73/X$76)</f>
        <v>1.0156984094389309E-3</v>
      </c>
      <c r="Z73" s="37">
        <v>446500</v>
      </c>
      <c r="AA73" s="34">
        <f>(Z73/Z$76)</f>
        <v>1.4925373134328358E-2</v>
      </c>
      <c r="AB73" s="37">
        <v>7083866.5300000003</v>
      </c>
      <c r="AC73" s="34">
        <f>(AB73/AB$76)</f>
        <v>1.1920254346073965E-3</v>
      </c>
      <c r="AD73" s="40">
        <f t="shared" ref="AD73:AD75" si="30">(R73+X73+Z73)</f>
        <v>6016043.0926300008</v>
      </c>
      <c r="AE73" s="27">
        <f>(AD73/AD$76)</f>
        <v>1.4638037678063552E-3</v>
      </c>
      <c r="AF73" s="14">
        <f t="shared" si="27"/>
        <v>0.30152187855418533</v>
      </c>
      <c r="AG73" s="40">
        <f t="shared" ref="AG73:AG75" si="31">(R73+X73+Z73+AB73)</f>
        <v>13099909.62263</v>
      </c>
      <c r="AH73" s="27">
        <f>(AG73/AG$76)</f>
        <v>1.303138515610591E-3</v>
      </c>
      <c r="AI73" s="30">
        <f t="shared" si="29"/>
        <v>0.51766837801403642</v>
      </c>
    </row>
    <row r="74" spans="1:35" x14ac:dyDescent="0.2">
      <c r="A74" s="5" t="s">
        <v>43</v>
      </c>
      <c r="B74" s="37">
        <v>6336709105.8133326</v>
      </c>
      <c r="C74" s="38">
        <v>4360826714.2333336</v>
      </c>
      <c r="D74" s="37">
        <v>254675824.50960004</v>
      </c>
      <c r="E74" s="39">
        <v>40686469.882500008</v>
      </c>
      <c r="F74" s="39">
        <f>(E74/E$76)*F$76</f>
        <v>9627502.8491007853</v>
      </c>
      <c r="G74" s="39">
        <f t="shared" si="12"/>
        <v>304989797.2412008</v>
      </c>
      <c r="H74" s="14">
        <f>(G74/G$76)</f>
        <v>7.9386288140490327E-3</v>
      </c>
      <c r="I74" s="44">
        <v>17922147.82</v>
      </c>
      <c r="J74" s="40">
        <v>0</v>
      </c>
      <c r="K74" s="39">
        <v>3608706.9000000004</v>
      </c>
      <c r="L74" s="39">
        <f t="shared" si="13"/>
        <v>21530854.719999999</v>
      </c>
      <c r="M74" s="39">
        <v>0</v>
      </c>
      <c r="N74" s="39">
        <v>0</v>
      </c>
      <c r="O74" s="39">
        <v>0</v>
      </c>
      <c r="P74" s="39">
        <f t="shared" si="14"/>
        <v>17922147.82</v>
      </c>
      <c r="Q74" s="39">
        <f t="shared" si="15"/>
        <v>3608706.9000000004</v>
      </c>
      <c r="R74" s="39">
        <f t="shared" si="16"/>
        <v>21530854.719999999</v>
      </c>
      <c r="S74" s="14">
        <f>(R74/R$76)</f>
        <v>7.559433281321388E-3</v>
      </c>
      <c r="T74" s="40">
        <v>4166228.5999999996</v>
      </c>
      <c r="U74" s="39">
        <f t="shared" si="17"/>
        <v>4137064.9997999994</v>
      </c>
      <c r="V74" s="39">
        <v>1165088.7699999998</v>
      </c>
      <c r="W74" s="39">
        <f t="shared" si="18"/>
        <v>956537.88016999979</v>
      </c>
      <c r="X74" s="39">
        <f t="shared" si="19"/>
        <v>5093602.8799699992</v>
      </c>
      <c r="Y74" s="14">
        <f>(X74/X$76)</f>
        <v>4.1352763046988662E-3</v>
      </c>
      <c r="Z74" s="37">
        <v>446500</v>
      </c>
      <c r="AA74" s="34">
        <f>(Z74/Z$76)</f>
        <v>1.4925373134328358E-2</v>
      </c>
      <c r="AB74" s="37">
        <v>45872854.529999994</v>
      </c>
      <c r="AC74" s="34">
        <f>(AB74/AB$76)</f>
        <v>7.7191755556418034E-3</v>
      </c>
      <c r="AD74" s="40">
        <f t="shared" si="30"/>
        <v>27070957.599969998</v>
      </c>
      <c r="AE74" s="27">
        <f>(AD74/AD$76)</f>
        <v>6.5868161385856756E-3</v>
      </c>
      <c r="AF74" s="14">
        <f t="shared" si="27"/>
        <v>0.10629574932013051</v>
      </c>
      <c r="AG74" s="40">
        <f t="shared" si="31"/>
        <v>72943812.129969984</v>
      </c>
      <c r="AH74" s="27">
        <f>(AG74/AG$76)</f>
        <v>7.2562249511873376E-3</v>
      </c>
      <c r="AI74" s="30">
        <f t="shared" si="29"/>
        <v>0.23916804034032149</v>
      </c>
    </row>
    <row r="75" spans="1:35" x14ac:dyDescent="0.2">
      <c r="A75" s="5" t="s">
        <v>49</v>
      </c>
      <c r="B75" s="37">
        <v>618812378.54999983</v>
      </c>
      <c r="C75" s="38">
        <v>269326154.94999987</v>
      </c>
      <c r="D75" s="37">
        <v>15923868.362999998</v>
      </c>
      <c r="E75" s="39">
        <v>3242772.3244500002</v>
      </c>
      <c r="F75" s="39">
        <f>(E75/E$76)*F$76</f>
        <v>767326.33435115858</v>
      </c>
      <c r="G75" s="39">
        <f>SUM(D75:F75)</f>
        <v>19933967.021801159</v>
      </c>
      <c r="H75" s="14">
        <f>(G75/G$76)</f>
        <v>5.188644551687194E-4</v>
      </c>
      <c r="I75" s="44">
        <v>1038414.4400000001</v>
      </c>
      <c r="J75" s="40">
        <v>-468795.25</v>
      </c>
      <c r="K75" s="39">
        <v>257422.88999999998</v>
      </c>
      <c r="L75" s="39">
        <f>SUM(I75:K75)</f>
        <v>827042.08000000007</v>
      </c>
      <c r="M75" s="39">
        <v>1714611.1500000001</v>
      </c>
      <c r="N75" s="39">
        <v>0</v>
      </c>
      <c r="O75" s="39">
        <v>307708.53000000003</v>
      </c>
      <c r="P75" s="39">
        <f t="shared" ref="P75" si="32">(I75+J75+M75+N75+O75)</f>
        <v>2591938.87</v>
      </c>
      <c r="Q75" s="39">
        <f t="shared" ref="Q75" si="33">K75</f>
        <v>257422.88999999998</v>
      </c>
      <c r="R75" s="39">
        <f t="shared" ref="R75" si="34">SUM(P75:Q75)</f>
        <v>2849361.7600000002</v>
      </c>
      <c r="S75" s="14">
        <f>(R75/R$76)</f>
        <v>1.0004043220383815E-3</v>
      </c>
      <c r="T75" s="40">
        <v>773417.44000000018</v>
      </c>
      <c r="U75" s="39">
        <f t="shared" ref="U75" si="35">(T75*0.993)</f>
        <v>768003.51792000013</v>
      </c>
      <c r="V75" s="39">
        <v>262983.34999999998</v>
      </c>
      <c r="W75" s="39">
        <f t="shared" ref="W75" si="36">(V75*0.821)</f>
        <v>215909.33034999997</v>
      </c>
      <c r="X75" s="39">
        <f t="shared" ref="X75" si="37">(U75+W75)</f>
        <v>983912.84827000007</v>
      </c>
      <c r="Y75" s="14">
        <f>(X75/X$76)</f>
        <v>7.9879636933212722E-4</v>
      </c>
      <c r="Z75" s="37">
        <v>446500</v>
      </c>
      <c r="AA75" s="34">
        <f>(Z75/Z$76)</f>
        <v>1.4925373134328358E-2</v>
      </c>
      <c r="AB75" s="37">
        <v>5155388.129999999</v>
      </c>
      <c r="AC75" s="34">
        <f>(AB75/AB$76)</f>
        <v>8.6751405467729243E-4</v>
      </c>
      <c r="AD75" s="40">
        <f t="shared" si="30"/>
        <v>4279774.6082700007</v>
      </c>
      <c r="AE75" s="27">
        <f>(AD75/AD$76)</f>
        <v>1.0413406454189589E-3</v>
      </c>
      <c r="AF75" s="14">
        <f t="shared" si="27"/>
        <v>0.26876475682342976</v>
      </c>
      <c r="AG75" s="40">
        <f t="shared" si="31"/>
        <v>9435162.7382699996</v>
      </c>
      <c r="AH75" s="27">
        <f>(AG75/AG$76)</f>
        <v>9.3858082379846667E-4</v>
      </c>
      <c r="AI75" s="30">
        <f t="shared" si="29"/>
        <v>0.4733208762686853</v>
      </c>
    </row>
    <row r="76" spans="1:35" x14ac:dyDescent="0.2">
      <c r="A76" s="17" t="s">
        <v>72</v>
      </c>
      <c r="B76" s="18">
        <f>SUM(B9:B75)</f>
        <v>1463810940558.52</v>
      </c>
      <c r="C76" s="35">
        <f>SUM(C9:C75)</f>
        <v>569917224604.1897</v>
      </c>
      <c r="D76" s="18">
        <f>SUM(D9:D75)</f>
        <v>32689954650.891804</v>
      </c>
      <c r="E76" s="19">
        <f>SUM(E9:E75)</f>
        <v>4632354674.5201998</v>
      </c>
      <c r="F76" s="19">
        <v>1096138543.25</v>
      </c>
      <c r="G76" s="19">
        <f>SUM(D76:F76)</f>
        <v>38418447868.662003</v>
      </c>
      <c r="H76" s="20">
        <f>(G76/G$76)</f>
        <v>1</v>
      </c>
      <c r="I76" s="45">
        <f t="shared" ref="I76:P76" si="38">SUM(I9:I75)</f>
        <v>1902405567.3900001</v>
      </c>
      <c r="J76" s="21">
        <f t="shared" si="38"/>
        <v>-48190918.409999996</v>
      </c>
      <c r="K76" s="19">
        <f t="shared" si="38"/>
        <v>949366803.35000014</v>
      </c>
      <c r="L76" s="19">
        <f t="shared" si="38"/>
        <v>2803581452.3300004</v>
      </c>
      <c r="M76" s="19">
        <f t="shared" si="38"/>
        <v>34532010.789999999</v>
      </c>
      <c r="N76" s="19">
        <f t="shared" si="38"/>
        <v>592958</v>
      </c>
      <c r="O76" s="19">
        <f t="shared" si="38"/>
        <v>9503744.7399999984</v>
      </c>
      <c r="P76" s="19">
        <f t="shared" si="38"/>
        <v>1898843362.5099998</v>
      </c>
      <c r="Q76" s="19">
        <f t="shared" ref="Q76:R76" si="39">SUM(Q9:Q75)</f>
        <v>949366803.35000014</v>
      </c>
      <c r="R76" s="19">
        <f t="shared" si="39"/>
        <v>2848210165.8600006</v>
      </c>
      <c r="S76" s="20">
        <f>(R76/R$76)</f>
        <v>1</v>
      </c>
      <c r="T76" s="21">
        <f>SUM(T9:T75)</f>
        <v>747744492.88000023</v>
      </c>
      <c r="U76" s="19">
        <f>SUM(U9:U75)</f>
        <v>742510281.42983973</v>
      </c>
      <c r="V76" s="19">
        <f>SUM(V9:V75)</f>
        <v>595900103.99000013</v>
      </c>
      <c r="W76" s="19">
        <f>SUM(W9:W75)</f>
        <v>489233985.37578988</v>
      </c>
      <c r="X76" s="19">
        <f>(U76+W76)</f>
        <v>1231744266.8056297</v>
      </c>
      <c r="Y76" s="20">
        <f>(X76/X$76)</f>
        <v>1</v>
      </c>
      <c r="Z76" s="18">
        <f>SUM(Z9:Z75)</f>
        <v>29915500</v>
      </c>
      <c r="AA76" s="36">
        <f>(Z76/Z$76)</f>
        <v>1</v>
      </c>
      <c r="AB76" s="18">
        <f>SUM(AB9:AB75)</f>
        <v>5942714244.4600019</v>
      </c>
      <c r="AC76" s="36">
        <f>(AB76/$AB76)</f>
        <v>1</v>
      </c>
      <c r="AD76" s="18">
        <f>SUM(AD9:AD75)</f>
        <v>4109869932.6656303</v>
      </c>
      <c r="AE76" s="28">
        <f>(AD76/AD$76)</f>
        <v>1</v>
      </c>
      <c r="AF76" s="25">
        <f t="shared" si="27"/>
        <v>0.12572271746952424</v>
      </c>
      <c r="AG76" s="18">
        <f>SUM(AG9:AG75)</f>
        <v>10052584177.125624</v>
      </c>
      <c r="AH76" s="28">
        <f>(AG76/AG$76)</f>
        <v>1</v>
      </c>
      <c r="AI76" s="22">
        <f t="shared" si="29"/>
        <v>0.26166034118534848</v>
      </c>
    </row>
    <row r="77" spans="1:35" x14ac:dyDescent="0.2">
      <c r="A77" s="7"/>
      <c r="B77" s="9"/>
      <c r="C77" s="9"/>
      <c r="D77" s="9"/>
      <c r="E77" s="9"/>
      <c r="F77" s="9"/>
      <c r="G77" s="9"/>
      <c r="H77" s="10"/>
      <c r="I77" s="9"/>
      <c r="J77" s="9"/>
      <c r="K77" s="9"/>
      <c r="L77" s="9"/>
      <c r="M77" s="9"/>
      <c r="N77" s="9"/>
      <c r="O77" s="9"/>
      <c r="P77" s="9"/>
      <c r="Q77" s="9"/>
      <c r="R77" s="9"/>
      <c r="S77" s="10"/>
      <c r="T77" s="9"/>
      <c r="U77" s="9"/>
      <c r="V77" s="9"/>
      <c r="W77" s="9"/>
      <c r="X77" s="9"/>
      <c r="Y77" s="10"/>
      <c r="Z77" s="10"/>
      <c r="AA77" s="10"/>
      <c r="AB77" s="9"/>
      <c r="AC77" s="10"/>
      <c r="AD77" s="10"/>
      <c r="AE77" s="10"/>
      <c r="AF77" s="10"/>
      <c r="AG77" s="10"/>
      <c r="AH77" s="10"/>
      <c r="AI77" s="11"/>
    </row>
    <row r="78" spans="1:35" x14ac:dyDescent="0.2">
      <c r="A78" s="7" t="s">
        <v>96</v>
      </c>
      <c r="B78" s="8"/>
      <c r="C78" s="8"/>
      <c r="D78" s="10"/>
      <c r="E78" s="10"/>
      <c r="F78" s="10"/>
      <c r="G78" s="10"/>
      <c r="H78" s="10"/>
      <c r="I78" s="10"/>
      <c r="J78" s="10"/>
      <c r="K78" s="10"/>
      <c r="L78" s="9"/>
      <c r="M78" s="10"/>
      <c r="N78" s="10"/>
      <c r="O78" s="10"/>
      <c r="P78" s="10"/>
      <c r="Q78" s="10"/>
      <c r="R78" s="10"/>
      <c r="S78" s="10"/>
      <c r="T78" s="10"/>
      <c r="U78" s="10"/>
      <c r="V78" s="10"/>
      <c r="W78" s="10"/>
      <c r="X78" s="10"/>
      <c r="Y78" s="10"/>
      <c r="Z78" s="10"/>
      <c r="AA78" s="10"/>
      <c r="AB78" s="10"/>
      <c r="AC78" s="10"/>
      <c r="AD78" s="10"/>
      <c r="AE78" s="10"/>
      <c r="AF78" s="10"/>
      <c r="AG78" s="10"/>
      <c r="AH78" s="10"/>
      <c r="AI78" s="11"/>
    </row>
    <row r="79" spans="1:35" x14ac:dyDescent="0.2">
      <c r="A79" s="46" t="s">
        <v>124</v>
      </c>
      <c r="B79" s="9"/>
      <c r="C79" s="9"/>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1"/>
    </row>
    <row r="80" spans="1:35" x14ac:dyDescent="0.2">
      <c r="A80" s="46" t="s">
        <v>125</v>
      </c>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1"/>
    </row>
    <row r="81" spans="1:35" x14ac:dyDescent="0.2">
      <c r="A81" s="7" t="s">
        <v>107</v>
      </c>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1"/>
    </row>
    <row r="82" spans="1:35" x14ac:dyDescent="0.2">
      <c r="A82" s="7" t="s">
        <v>104</v>
      </c>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1"/>
    </row>
    <row r="83" spans="1:35" ht="13.5" thickBot="1" x14ac:dyDescent="0.25">
      <c r="A83" s="41" t="s">
        <v>117</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31"/>
    </row>
  </sheetData>
  <mergeCells count="12">
    <mergeCell ref="AB4:AC4"/>
    <mergeCell ref="Z3:AA3"/>
    <mergeCell ref="Z4:AA4"/>
    <mergeCell ref="AB3:AC3"/>
    <mergeCell ref="A1:AI1"/>
    <mergeCell ref="A2:AI2"/>
    <mergeCell ref="B3:C3"/>
    <mergeCell ref="D3:H3"/>
    <mergeCell ref="I3:S3"/>
    <mergeCell ref="B4:C4"/>
    <mergeCell ref="T3:Y3"/>
    <mergeCell ref="AD3:AI3"/>
  </mergeCells>
  <phoneticPr fontId="0" type="noConversion"/>
  <printOptions horizontalCentered="1"/>
  <pageMargins left="0.25" right="0.25" top="0.5" bottom="0.5" header="0.3" footer="0.3"/>
  <pageSetup paperSize="5" scale="34" fitToHeight="0" orientation="landscape" r:id="rId1"/>
  <headerFooter>
    <oddFooter>&amp;L&amp;14Office of Economic and Demographic Research&amp;R&amp;14Page &amp;P of &amp;N</oddFooter>
  </headerFooter>
  <ignoredErrors>
    <ignoredError sqref="Z76:AA76 AD9:AD10 AD11:AD75" formula="1"/>
  </ignoredErrors>
  <legacyDrawing r:id="rId2"/>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Summary</vt:lpstr>
      <vt:lpstr>Data Worksheet</vt:lpstr>
      <vt:lpstr>'Data Worksheet'!Print_Area</vt:lpstr>
      <vt:lpstr>Summary!Print_Area</vt:lpstr>
      <vt:lpstr>'Data Worksheet'!Print_Titles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Florida Counties and Cities</dc:title>
  <dc:subject>used for Official Population Estimate List</dc:subject>
  <dc:creator>Executive Office of The Govern</dc:creator>
  <cp:lastModifiedBy>O'Cain, Steve</cp:lastModifiedBy>
  <cp:lastPrinted>2026-05-05T15:49:07Z</cp:lastPrinted>
  <dcterms:created xsi:type="dcterms:W3CDTF">2000-01-10T21:55:04Z</dcterms:created>
  <dcterms:modified xsi:type="dcterms:W3CDTF">2026-05-05T15:50:38Z</dcterms:modified>
</cp:coreProperties>
</file>