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floridalegislature-my.sharepoint.com/personal/ocain_steve_leg_state_fl_us/Documents/Documents/EDR/Revenue Data/special tabulations/"/>
    </mc:Choice>
  </mc:AlternateContent>
  <xr:revisionPtr revIDLastSave="51" documentId="8_{97AA1E8F-1704-4CC5-8626-01C9F1A11773}" xr6:coauthVersionLast="47" xr6:coauthVersionMax="47" xr10:uidLastSave="{A679DA09-4CF7-4EE6-A1C1-3BE359F65E7C}"/>
  <bookViews>
    <workbookView xWindow="-120" yWindow="-120" windowWidth="29040" windowHeight="15720" tabRatio="604" xr2:uid="{00000000-000D-0000-FFFF-FFFF00000000}"/>
  </bookViews>
  <sheets>
    <sheet name="Summary" sheetId="7" r:id="rId1"/>
    <sheet name="Data Worksheet" sheetId="4" r:id="rId2"/>
  </sheets>
  <definedNames>
    <definedName name="_xlnm.Print_Area" localSheetId="1">'Data Worksheet'!$A$1:$AI$83</definedName>
    <definedName name="_xlnm.Print_Area" localSheetId="0">Summary!$A$1:$L$81</definedName>
    <definedName name="_xlnm.Print_Titles" localSheetId="1">'Data Worksheet'!$1:$8</definedName>
    <definedName name="_xlnm.Print_Titles" localSheetId="0">Summary!$1:$7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1" i="4" l="1"/>
  <c r="W12" i="4"/>
  <c r="W13" i="4"/>
  <c r="W14" i="4"/>
  <c r="W15" i="4"/>
  <c r="W16" i="4"/>
  <c r="W17" i="4"/>
  <c r="W18" i="4"/>
  <c r="W19" i="4"/>
  <c r="W20" i="4"/>
  <c r="W21" i="4"/>
  <c r="W22" i="4"/>
  <c r="W23" i="4"/>
  <c r="W24" i="4"/>
  <c r="W25" i="4"/>
  <c r="W26" i="4"/>
  <c r="W27" i="4"/>
  <c r="W28" i="4"/>
  <c r="W29" i="4"/>
  <c r="W30" i="4"/>
  <c r="W31" i="4"/>
  <c r="W32" i="4"/>
  <c r="W33" i="4"/>
  <c r="W34" i="4"/>
  <c r="W35" i="4"/>
  <c r="W36" i="4"/>
  <c r="W37" i="4"/>
  <c r="W38" i="4"/>
  <c r="W39" i="4"/>
  <c r="W40" i="4"/>
  <c r="W41" i="4"/>
  <c r="W42" i="4"/>
  <c r="W43" i="4"/>
  <c r="W44" i="4"/>
  <c r="W45" i="4"/>
  <c r="W46" i="4"/>
  <c r="W47" i="4"/>
  <c r="W48" i="4"/>
  <c r="W49" i="4"/>
  <c r="W50" i="4"/>
  <c r="W51" i="4"/>
  <c r="W52" i="4"/>
  <c r="W53" i="4"/>
  <c r="W54" i="4"/>
  <c r="W55" i="4"/>
  <c r="W56" i="4"/>
  <c r="W57" i="4"/>
  <c r="W58" i="4"/>
  <c r="W59" i="4"/>
  <c r="W60" i="4"/>
  <c r="W61" i="4"/>
  <c r="W62" i="4"/>
  <c r="W63" i="4"/>
  <c r="W64" i="4"/>
  <c r="W65" i="4"/>
  <c r="W66" i="4"/>
  <c r="W67" i="4"/>
  <c r="W68" i="4"/>
  <c r="W69" i="4"/>
  <c r="W70" i="4"/>
  <c r="W71" i="4"/>
  <c r="W72" i="4"/>
  <c r="W73" i="4"/>
  <c r="W74" i="4"/>
  <c r="W75" i="4"/>
  <c r="W10" i="4"/>
  <c r="W9"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U10" i="4"/>
  <c r="U9" i="4"/>
  <c r="E76" i="4"/>
  <c r="Q11" i="4" l="1"/>
  <c r="Q12" i="4"/>
  <c r="Q13" i="4"/>
  <c r="Q14" i="4"/>
  <c r="Q15" i="4"/>
  <c r="Q16" i="4"/>
  <c r="Q17" i="4"/>
  <c r="Q18" i="4"/>
  <c r="Q19" i="4"/>
  <c r="Q20" i="4"/>
  <c r="Q21" i="4"/>
  <c r="Q22" i="4"/>
  <c r="Q23" i="4"/>
  <c r="Q24" i="4"/>
  <c r="Q25" i="4"/>
  <c r="Q26" i="4"/>
  <c r="Q27" i="4"/>
  <c r="Q28" i="4"/>
  <c r="Q29" i="4"/>
  <c r="Q30" i="4"/>
  <c r="Q31" i="4"/>
  <c r="Q32" i="4"/>
  <c r="Q33" i="4"/>
  <c r="Q34" i="4"/>
  <c r="Q35" i="4"/>
  <c r="Q36" i="4"/>
  <c r="Q37" i="4"/>
  <c r="Q38" i="4"/>
  <c r="Q39" i="4"/>
  <c r="Q40" i="4"/>
  <c r="Q41" i="4"/>
  <c r="Q42" i="4"/>
  <c r="Q43" i="4"/>
  <c r="Q44" i="4"/>
  <c r="Q45" i="4"/>
  <c r="Q46" i="4"/>
  <c r="R46" i="4"/>
  <c r="Q47" i="4"/>
  <c r="R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P11" i="4"/>
  <c r="R11" i="4" s="1"/>
  <c r="P12" i="4"/>
  <c r="P13" i="4"/>
  <c r="R13" i="4" s="1"/>
  <c r="P14" i="4"/>
  <c r="P15" i="4"/>
  <c r="R15" i="4" s="1"/>
  <c r="P16" i="4"/>
  <c r="R16" i="4" s="1"/>
  <c r="P17" i="4"/>
  <c r="R17" i="4" s="1"/>
  <c r="P18" i="4"/>
  <c r="R18" i="4" s="1"/>
  <c r="P19" i="4"/>
  <c r="P20" i="4"/>
  <c r="P21" i="4"/>
  <c r="P22" i="4"/>
  <c r="P23" i="4"/>
  <c r="P24" i="4"/>
  <c r="P25" i="4"/>
  <c r="P26" i="4"/>
  <c r="P27" i="4"/>
  <c r="P28" i="4"/>
  <c r="P29" i="4"/>
  <c r="P30" i="4"/>
  <c r="P31" i="4"/>
  <c r="R31" i="4" s="1"/>
  <c r="P32" i="4"/>
  <c r="P33" i="4"/>
  <c r="R33" i="4" s="1"/>
  <c r="P34" i="4"/>
  <c r="R34" i="4" s="1"/>
  <c r="P35" i="4"/>
  <c r="R35" i="4" s="1"/>
  <c r="P36" i="4"/>
  <c r="R36" i="4" s="1"/>
  <c r="P37" i="4"/>
  <c r="R37" i="4" s="1"/>
  <c r="P38" i="4"/>
  <c r="P39" i="4"/>
  <c r="R39" i="4" s="1"/>
  <c r="P40" i="4"/>
  <c r="R40" i="4" s="1"/>
  <c r="P41" i="4"/>
  <c r="R41" i="4" s="1"/>
  <c r="P42" i="4"/>
  <c r="R42" i="4" s="1"/>
  <c r="P43" i="4"/>
  <c r="R43" i="4" s="1"/>
  <c r="P44" i="4"/>
  <c r="P45" i="4"/>
  <c r="P46" i="4"/>
  <c r="P47" i="4"/>
  <c r="P48" i="4"/>
  <c r="P49" i="4"/>
  <c r="R49" i="4" s="1"/>
  <c r="P50" i="4"/>
  <c r="P51" i="4"/>
  <c r="P52" i="4"/>
  <c r="P53" i="4"/>
  <c r="P54" i="4"/>
  <c r="P55" i="4"/>
  <c r="R55" i="4" s="1"/>
  <c r="P56" i="4"/>
  <c r="P57" i="4"/>
  <c r="R57" i="4" s="1"/>
  <c r="P58" i="4"/>
  <c r="R58" i="4" s="1"/>
  <c r="P59" i="4"/>
  <c r="R59" i="4" s="1"/>
  <c r="P60" i="4"/>
  <c r="R60" i="4" s="1"/>
  <c r="P61" i="4"/>
  <c r="R61" i="4" s="1"/>
  <c r="P62" i="4"/>
  <c r="P63" i="4"/>
  <c r="P64" i="4"/>
  <c r="P65" i="4"/>
  <c r="P66" i="4"/>
  <c r="P67" i="4"/>
  <c r="P68" i="4"/>
  <c r="P69" i="4"/>
  <c r="R69" i="4" s="1"/>
  <c r="P70" i="4"/>
  <c r="R70" i="4" s="1"/>
  <c r="P71" i="4"/>
  <c r="R71" i="4" s="1"/>
  <c r="P72" i="4"/>
  <c r="R72" i="4" s="1"/>
  <c r="P73" i="4"/>
  <c r="R73" i="4" s="1"/>
  <c r="P74" i="4"/>
  <c r="P75" i="4"/>
  <c r="R75" i="4" s="1"/>
  <c r="R67" i="4" l="1"/>
  <c r="R48" i="4"/>
  <c r="R27" i="4"/>
  <c r="R45" i="4"/>
  <c r="R30" i="4"/>
  <c r="R29" i="4"/>
  <c r="R28" i="4"/>
  <c r="R66" i="4"/>
  <c r="R50" i="4"/>
  <c r="R51" i="4"/>
  <c r="R38" i="4"/>
  <c r="R52" i="4"/>
  <c r="R25" i="4"/>
  <c r="R64" i="4"/>
  <c r="R24" i="4"/>
  <c r="R14" i="4"/>
  <c r="R54" i="4"/>
  <c r="R53" i="4"/>
  <c r="R23" i="4"/>
  <c r="R65" i="4"/>
  <c r="R22" i="4"/>
  <c r="R21" i="4"/>
  <c r="R12" i="4"/>
  <c r="R63" i="4"/>
  <c r="R19" i="4"/>
  <c r="R68" i="4"/>
  <c r="R26" i="4"/>
  <c r="R56" i="4"/>
  <c r="R44" i="4"/>
  <c r="R32" i="4"/>
  <c r="R20" i="4"/>
  <c r="R74" i="4"/>
  <c r="R62" i="4"/>
  <c r="X75" i="4"/>
  <c r="AG75" i="4" s="1"/>
  <c r="X27" i="4"/>
  <c r="AG27" i="4" s="1"/>
  <c r="X28" i="4"/>
  <c r="AD28" i="4" s="1"/>
  <c r="X29" i="4"/>
  <c r="AD29" i="4" s="1"/>
  <c r="X30" i="4"/>
  <c r="AG30" i="4" s="1"/>
  <c r="X47" i="4"/>
  <c r="AG47" i="4" s="1"/>
  <c r="X48" i="4"/>
  <c r="AD48" i="4" s="1"/>
  <c r="X49" i="4"/>
  <c r="AD49" i="4" s="1"/>
  <c r="X50" i="4"/>
  <c r="X67" i="4"/>
  <c r="AG67" i="4" s="1"/>
  <c r="X68" i="4"/>
  <c r="X69" i="4"/>
  <c r="AD69" i="4" s="1"/>
  <c r="X70" i="4"/>
  <c r="AG70" i="4" s="1"/>
  <c r="AD50" i="4" l="1"/>
  <c r="AD30" i="4"/>
  <c r="AD68" i="4"/>
  <c r="X58" i="4"/>
  <c r="AG58" i="4" s="1"/>
  <c r="X38" i="4"/>
  <c r="AD38" i="4" s="1"/>
  <c r="X18" i="4"/>
  <c r="AD18" i="4" s="1"/>
  <c r="X57" i="4"/>
  <c r="AD57" i="4" s="1"/>
  <c r="X37" i="4"/>
  <c r="AG37" i="4" s="1"/>
  <c r="X17" i="4"/>
  <c r="AG17" i="4" s="1"/>
  <c r="X56" i="4"/>
  <c r="AD56" i="4" s="1"/>
  <c r="X16" i="4"/>
  <c r="AD16" i="4" s="1"/>
  <c r="X35" i="4"/>
  <c r="AG35" i="4" s="1"/>
  <c r="X15" i="4"/>
  <c r="AG15" i="4" s="1"/>
  <c r="X54" i="4"/>
  <c r="AG54" i="4" s="1"/>
  <c r="X34" i="4"/>
  <c r="AD34" i="4" s="1"/>
  <c r="AD47" i="4"/>
  <c r="X53" i="4"/>
  <c r="AG53" i="4" s="1"/>
  <c r="X33" i="4"/>
  <c r="AG33" i="4" s="1"/>
  <c r="X72" i="4"/>
  <c r="AG72" i="4" s="1"/>
  <c r="X52" i="4"/>
  <c r="AD52" i="4" s="1"/>
  <c r="X32" i="4"/>
  <c r="AD32" i="4" s="1"/>
  <c r="X12" i="4"/>
  <c r="AG48" i="4"/>
  <c r="X36" i="4"/>
  <c r="AD36" i="4" s="1"/>
  <c r="AG49" i="4"/>
  <c r="X55" i="4"/>
  <c r="AD55" i="4" s="1"/>
  <c r="X74" i="4"/>
  <c r="AG74" i="4" s="1"/>
  <c r="X14" i="4"/>
  <c r="AG14" i="4" s="1"/>
  <c r="X73" i="4"/>
  <c r="AG73" i="4" s="1"/>
  <c r="X13" i="4"/>
  <c r="AD13" i="4" s="1"/>
  <c r="X71" i="4"/>
  <c r="AD71" i="4" s="1"/>
  <c r="X51" i="4"/>
  <c r="AD51" i="4" s="1"/>
  <c r="X31" i="4"/>
  <c r="AD31" i="4" s="1"/>
  <c r="X11" i="4"/>
  <c r="AD11" i="4" s="1"/>
  <c r="AD27" i="4"/>
  <c r="AD14" i="4"/>
  <c r="AG13" i="4"/>
  <c r="AG71" i="4"/>
  <c r="AG12" i="4"/>
  <c r="AG28" i="4"/>
  <c r="AD75" i="4"/>
  <c r="AG68" i="4"/>
  <c r="AD12" i="4"/>
  <c r="AG69" i="4"/>
  <c r="AG36" i="4"/>
  <c r="AD70" i="4"/>
  <c r="AG18" i="4"/>
  <c r="X26" i="4"/>
  <c r="X65" i="4"/>
  <c r="X64" i="4"/>
  <c r="X63" i="4"/>
  <c r="X42" i="4"/>
  <c r="AD67" i="4"/>
  <c r="AG50" i="4"/>
  <c r="AG38" i="4"/>
  <c r="AD58" i="4"/>
  <c r="X46" i="4"/>
  <c r="X45" i="4"/>
  <c r="X24" i="4"/>
  <c r="X23" i="4"/>
  <c r="X62" i="4"/>
  <c r="AD62" i="4" s="1"/>
  <c r="X41" i="4"/>
  <c r="X21" i="4"/>
  <c r="X66" i="4"/>
  <c r="X43" i="4"/>
  <c r="X40" i="4"/>
  <c r="X20" i="4"/>
  <c r="AG20" i="4"/>
  <c r="AD20" i="4"/>
  <c r="AG29" i="4"/>
  <c r="X25" i="4"/>
  <c r="X44" i="4"/>
  <c r="AD44" i="4" s="1"/>
  <c r="X22" i="4"/>
  <c r="X61" i="4"/>
  <c r="X60" i="4"/>
  <c r="X59" i="4"/>
  <c r="X39" i="4"/>
  <c r="X19" i="4"/>
  <c r="AG16" i="4" l="1"/>
  <c r="AD74" i="4"/>
  <c r="AG31" i="4"/>
  <c r="AG55" i="4"/>
  <c r="AD54" i="4"/>
  <c r="AG57" i="4"/>
  <c r="AD15" i="4"/>
  <c r="AD37" i="4"/>
  <c r="AD73" i="4"/>
  <c r="AD72" i="4"/>
  <c r="AG34" i="4"/>
  <c r="AD53" i="4"/>
  <c r="AG52" i="4"/>
  <c r="AD35" i="4"/>
  <c r="AD33" i="4"/>
  <c r="AG56" i="4"/>
  <c r="AG11" i="4"/>
  <c r="AG32" i="4"/>
  <c r="AG51" i="4"/>
  <c r="AG62" i="4"/>
  <c r="AG44" i="4"/>
  <c r="AD17" i="4"/>
  <c r="AG39" i="4"/>
  <c r="AD39" i="4"/>
  <c r="AD63" i="4"/>
  <c r="AG63" i="4"/>
  <c r="AG22" i="4"/>
  <c r="AD22" i="4"/>
  <c r="AD65" i="4"/>
  <c r="AG65" i="4"/>
  <c r="AG26" i="4"/>
  <c r="AD26" i="4"/>
  <c r="AG23" i="4"/>
  <c r="AD23" i="4"/>
  <c r="AG24" i="4"/>
  <c r="AD24" i="4"/>
  <c r="AD43" i="4"/>
  <c r="AG43" i="4"/>
  <c r="AG19" i="4"/>
  <c r="AD19" i="4"/>
  <c r="AD66" i="4"/>
  <c r="AG66" i="4"/>
  <c r="AG42" i="4"/>
  <c r="AD42" i="4"/>
  <c r="AG59" i="4"/>
  <c r="AD59" i="4"/>
  <c r="AG60" i="4"/>
  <c r="AD60" i="4"/>
  <c r="AG61" i="4"/>
  <c r="AD61" i="4"/>
  <c r="AG64" i="4"/>
  <c r="AD64" i="4"/>
  <c r="AG21" i="4"/>
  <c r="AD21" i="4"/>
  <c r="AD41" i="4"/>
  <c r="AG41" i="4"/>
  <c r="AG25" i="4"/>
  <c r="AD25" i="4"/>
  <c r="AG45" i="4"/>
  <c r="AD45" i="4"/>
  <c r="AG46" i="4"/>
  <c r="AD46" i="4"/>
  <c r="AD40" i="4"/>
  <c r="AG40"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P10" i="4"/>
  <c r="P9" i="4"/>
  <c r="J76" i="4"/>
  <c r="F21" i="4"/>
  <c r="I76" i="4"/>
  <c r="Q9" i="4"/>
  <c r="Q10" i="4"/>
  <c r="B76" i="4"/>
  <c r="C76" i="4"/>
  <c r="D76" i="4"/>
  <c r="B75" i="7" s="1"/>
  <c r="K76" i="4"/>
  <c r="M76" i="4"/>
  <c r="N76" i="4"/>
  <c r="O76" i="4"/>
  <c r="T76" i="4"/>
  <c r="V76" i="4"/>
  <c r="Z76" i="4"/>
  <c r="AA22" i="4" s="1"/>
  <c r="AB76" i="4"/>
  <c r="AC66" i="4" s="1"/>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B52" i="7"/>
  <c r="C52" i="7"/>
  <c r="B53" i="7"/>
  <c r="C53" i="7"/>
  <c r="B54" i="7"/>
  <c r="C54" i="7"/>
  <c r="B55" i="7"/>
  <c r="C55" i="7"/>
  <c r="B56" i="7"/>
  <c r="C56" i="7"/>
  <c r="B57" i="7"/>
  <c r="C57" i="7"/>
  <c r="B58" i="7"/>
  <c r="C58" i="7"/>
  <c r="B59" i="7"/>
  <c r="C59" i="7"/>
  <c r="B60" i="7"/>
  <c r="C60" i="7"/>
  <c r="B61" i="7"/>
  <c r="C61" i="7"/>
  <c r="B62" i="7"/>
  <c r="C62" i="7"/>
  <c r="B63" i="7"/>
  <c r="C63" i="7"/>
  <c r="B64" i="7"/>
  <c r="C64" i="7"/>
  <c r="B65" i="7"/>
  <c r="C65" i="7"/>
  <c r="B66" i="7"/>
  <c r="C66" i="7"/>
  <c r="B67" i="7"/>
  <c r="C67" i="7"/>
  <c r="B68" i="7"/>
  <c r="C68" i="7"/>
  <c r="B69" i="7"/>
  <c r="C69" i="7"/>
  <c r="B70" i="7"/>
  <c r="C70" i="7"/>
  <c r="B71" i="7"/>
  <c r="C71" i="7"/>
  <c r="B72" i="7"/>
  <c r="C72" i="7"/>
  <c r="B73" i="7"/>
  <c r="C73" i="7"/>
  <c r="B74" i="7"/>
  <c r="C74" i="7"/>
  <c r="D75" i="7"/>
  <c r="AA23" i="4"/>
  <c r="AA43" i="4"/>
  <c r="X10" i="4"/>
  <c r="X9" i="4"/>
  <c r="P76" i="4" l="1"/>
  <c r="F13" i="4"/>
  <c r="G13" i="4" s="1"/>
  <c r="F55" i="4"/>
  <c r="D54" i="7" s="1"/>
  <c r="F43" i="4"/>
  <c r="D42" i="7" s="1"/>
  <c r="F18" i="4"/>
  <c r="D17" i="7" s="1"/>
  <c r="L76" i="4"/>
  <c r="F72" i="4"/>
  <c r="G72" i="4" s="1"/>
  <c r="E71" i="7" s="1"/>
  <c r="Q76" i="4"/>
  <c r="AA34" i="4"/>
  <c r="AA55" i="4"/>
  <c r="G43" i="7"/>
  <c r="AF31" i="4"/>
  <c r="I30" i="7" s="1"/>
  <c r="J24" i="7"/>
  <c r="G32" i="7"/>
  <c r="J20" i="7"/>
  <c r="J12" i="7"/>
  <c r="F36" i="4"/>
  <c r="G36" i="4" s="1"/>
  <c r="E35" i="7" s="1"/>
  <c r="F32" i="4"/>
  <c r="D31" i="7" s="1"/>
  <c r="F15" i="4"/>
  <c r="D14" i="7" s="1"/>
  <c r="F48" i="4"/>
  <c r="D47" i="7" s="1"/>
  <c r="F69" i="4"/>
  <c r="G69" i="4" s="1"/>
  <c r="E68" i="7" s="1"/>
  <c r="F30" i="4"/>
  <c r="G30" i="4" s="1"/>
  <c r="E29" i="7" s="1"/>
  <c r="F14" i="4"/>
  <c r="G14" i="4" s="1"/>
  <c r="E13" i="7" s="1"/>
  <c r="F22" i="4"/>
  <c r="G22" i="4" s="1"/>
  <c r="F52" i="4"/>
  <c r="D51" i="7" s="1"/>
  <c r="F63" i="4"/>
  <c r="D62" i="7" s="1"/>
  <c r="F73" i="4"/>
  <c r="G73" i="4" s="1"/>
  <c r="E72" i="7" s="1"/>
  <c r="F41" i="4"/>
  <c r="D40" i="7" s="1"/>
  <c r="F35" i="4"/>
  <c r="D34" i="7" s="1"/>
  <c r="F28" i="4"/>
  <c r="D27" i="7" s="1"/>
  <c r="F71" i="4"/>
  <c r="G71" i="4" s="1"/>
  <c r="E70" i="7" s="1"/>
  <c r="F23" i="4"/>
  <c r="D22" i="7" s="1"/>
  <c r="F42" i="4"/>
  <c r="D41" i="7" s="1"/>
  <c r="F56" i="4"/>
  <c r="G56" i="4" s="1"/>
  <c r="E55" i="7" s="1"/>
  <c r="F39" i="4"/>
  <c r="G39" i="4" s="1"/>
  <c r="E38" i="7" s="1"/>
  <c r="F26" i="4"/>
  <c r="D25" i="7" s="1"/>
  <c r="F70" i="4"/>
  <c r="G70" i="4" s="1"/>
  <c r="F11" i="4"/>
  <c r="D10" i="7" s="1"/>
  <c r="F9" i="4"/>
  <c r="G9" i="4" s="1"/>
  <c r="E8" i="7" s="1"/>
  <c r="F25" i="4"/>
  <c r="D24" i="7" s="1"/>
  <c r="F49" i="4"/>
  <c r="G49" i="4" s="1"/>
  <c r="F53" i="4"/>
  <c r="D52" i="7" s="1"/>
  <c r="F47" i="4"/>
  <c r="G47" i="4" s="1"/>
  <c r="E46" i="7" s="1"/>
  <c r="F60" i="4"/>
  <c r="D59" i="7" s="1"/>
  <c r="F75" i="4"/>
  <c r="G75" i="4" s="1"/>
  <c r="F61" i="4"/>
  <c r="D60" i="7" s="1"/>
  <c r="D13" i="7"/>
  <c r="F16" i="4"/>
  <c r="D15" i="7" s="1"/>
  <c r="F62" i="4"/>
  <c r="G62" i="4" s="1"/>
  <c r="E61" i="7" s="1"/>
  <c r="F34" i="4"/>
  <c r="D33" i="7" s="1"/>
  <c r="F66" i="4"/>
  <c r="G66" i="4" s="1"/>
  <c r="E65" i="7" s="1"/>
  <c r="F65" i="4"/>
  <c r="F10" i="4"/>
  <c r="D9" i="7" s="1"/>
  <c r="F12" i="4"/>
  <c r="G12" i="4" s="1"/>
  <c r="E11" i="7" s="1"/>
  <c r="F19" i="4"/>
  <c r="G19" i="4" s="1"/>
  <c r="E18" i="7" s="1"/>
  <c r="C75" i="7"/>
  <c r="F68" i="4"/>
  <c r="G68" i="4" s="1"/>
  <c r="AI68" i="4" s="1"/>
  <c r="L67" i="7" s="1"/>
  <c r="F17" i="4"/>
  <c r="D16" i="7" s="1"/>
  <c r="F57" i="4"/>
  <c r="G57" i="4" s="1"/>
  <c r="E56" i="7" s="1"/>
  <c r="F67" i="4"/>
  <c r="G76" i="4"/>
  <c r="E75" i="7" s="1"/>
  <c r="AC55" i="4"/>
  <c r="AC57" i="4"/>
  <c r="AC22" i="4"/>
  <c r="AC15" i="4"/>
  <c r="AC42" i="4"/>
  <c r="AC16" i="4"/>
  <c r="AC13" i="4"/>
  <c r="AC62" i="4"/>
  <c r="AC50" i="4"/>
  <c r="AC46" i="4"/>
  <c r="AC29" i="4"/>
  <c r="AC40" i="4"/>
  <c r="AC52" i="4"/>
  <c r="AC56" i="4"/>
  <c r="AC41" i="4"/>
  <c r="AC26" i="4"/>
  <c r="AC68" i="4"/>
  <c r="AC74" i="4"/>
  <c r="AC34" i="4"/>
  <c r="AC33" i="4"/>
  <c r="AC70" i="4"/>
  <c r="AC37" i="4"/>
  <c r="AC51" i="4"/>
  <c r="AC63" i="4"/>
  <c r="AC60" i="4"/>
  <c r="AC28" i="4"/>
  <c r="AC14" i="4"/>
  <c r="AC75" i="4"/>
  <c r="AC44" i="4"/>
  <c r="AC21" i="4"/>
  <c r="AC61" i="4"/>
  <c r="AC9" i="4"/>
  <c r="AC25" i="4"/>
  <c r="AC20" i="4"/>
  <c r="AC23" i="4"/>
  <c r="AC64" i="4"/>
  <c r="AC59" i="4"/>
  <c r="AC67" i="4"/>
  <c r="AC53" i="4"/>
  <c r="AC18" i="4"/>
  <c r="AC27" i="4"/>
  <c r="AC76" i="4"/>
  <c r="AC32" i="4"/>
  <c r="AC71" i="4"/>
  <c r="AC19" i="4"/>
  <c r="AC48" i="4"/>
  <c r="AC45" i="4"/>
  <c r="AC12" i="4"/>
  <c r="AC11" i="4"/>
  <c r="AC47" i="4"/>
  <c r="AC17" i="4"/>
  <c r="AC54" i="4"/>
  <c r="AC24" i="4"/>
  <c r="AC58" i="4"/>
  <c r="AC39" i="4"/>
  <c r="AC49" i="4"/>
  <c r="AC72" i="4"/>
  <c r="AC69" i="4"/>
  <c r="AC38" i="4"/>
  <c r="AC73" i="4"/>
  <c r="AC10" i="4"/>
  <c r="AC43" i="4"/>
  <c r="AC30" i="4"/>
  <c r="AC31" i="4"/>
  <c r="AC65" i="4"/>
  <c r="AC36" i="4"/>
  <c r="AC35" i="4"/>
  <c r="J71" i="7"/>
  <c r="AF58" i="4"/>
  <c r="I57" i="7" s="1"/>
  <c r="J45" i="7"/>
  <c r="G33" i="7"/>
  <c r="J29" i="7"/>
  <c r="AF27" i="4"/>
  <c r="I26" i="7" s="1"/>
  <c r="J40" i="7"/>
  <c r="G20" i="7"/>
  <c r="AF25" i="4"/>
  <c r="I24" i="7" s="1"/>
  <c r="J14" i="7"/>
  <c r="J30" i="7"/>
  <c r="AF13" i="4"/>
  <c r="I12" i="7" s="1"/>
  <c r="J70" i="7"/>
  <c r="J66" i="7"/>
  <c r="J43" i="7"/>
  <c r="AF19" i="4"/>
  <c r="I18" i="7" s="1"/>
  <c r="G27" i="7"/>
  <c r="J27" i="7"/>
  <c r="G13" i="7"/>
  <c r="J13" i="7"/>
  <c r="J36" i="7"/>
  <c r="J61" i="7"/>
  <c r="G29" i="7"/>
  <c r="J52" i="7"/>
  <c r="R10" i="4"/>
  <c r="AG10" i="4" s="1"/>
  <c r="J9" i="7" s="1"/>
  <c r="R9" i="4"/>
  <c r="G60" i="4"/>
  <c r="E59" i="7" s="1"/>
  <c r="F45" i="4"/>
  <c r="F31" i="4"/>
  <c r="G31" i="4" s="1"/>
  <c r="E30" i="7" s="1"/>
  <c r="F64" i="4"/>
  <c r="F44" i="4"/>
  <c r="F74" i="4"/>
  <c r="F38" i="4"/>
  <c r="F20" i="4"/>
  <c r="F54" i="4"/>
  <c r="F33" i="4"/>
  <c r="F58" i="4"/>
  <c r="D46" i="7"/>
  <c r="F40" i="4"/>
  <c r="F59" i="4"/>
  <c r="F46" i="4"/>
  <c r="G46" i="4" s="1"/>
  <c r="E45" i="7" s="1"/>
  <c r="F37" i="4"/>
  <c r="F24" i="4"/>
  <c r="F50" i="4"/>
  <c r="F29" i="4"/>
  <c r="F51" i="4"/>
  <c r="D50" i="7" s="1"/>
  <c r="F27" i="4"/>
  <c r="G53" i="4"/>
  <c r="G55" i="4"/>
  <c r="E54" i="7" s="1"/>
  <c r="D21" i="7"/>
  <c r="E12" i="7"/>
  <c r="D74" i="7"/>
  <c r="G21" i="4"/>
  <c r="D20" i="7"/>
  <c r="AA28" i="4"/>
  <c r="AA51" i="4"/>
  <c r="AA18" i="4"/>
  <c r="AA58" i="4"/>
  <c r="AA31" i="4"/>
  <c r="AA35" i="4"/>
  <c r="AA30" i="4"/>
  <c r="AA48" i="4"/>
  <c r="AA9" i="4"/>
  <c r="AA52" i="4"/>
  <c r="AA75" i="4"/>
  <c r="AA32" i="4"/>
  <c r="AA46" i="4"/>
  <c r="AA13" i="4"/>
  <c r="AA49" i="4"/>
  <c r="AA72" i="4"/>
  <c r="AA74" i="4"/>
  <c r="AA44" i="4"/>
  <c r="AA17" i="4"/>
  <c r="AA45" i="4"/>
  <c r="AA68" i="4"/>
  <c r="AA71" i="4"/>
  <c r="AA40" i="4"/>
  <c r="AA21" i="4"/>
  <c r="AA41" i="4"/>
  <c r="AA64" i="4"/>
  <c r="AA67" i="4"/>
  <c r="AA38" i="4"/>
  <c r="AA25" i="4"/>
  <c r="AA37" i="4"/>
  <c r="AA60" i="4"/>
  <c r="AA12" i="4"/>
  <c r="AA65" i="4"/>
  <c r="AA36" i="4"/>
  <c r="AA29" i="4"/>
  <c r="AA76" i="4"/>
  <c r="AA56" i="4"/>
  <c r="AA14" i="4"/>
  <c r="AA63" i="4"/>
  <c r="AA42" i="4"/>
  <c r="AA33" i="4"/>
  <c r="AA11" i="4"/>
  <c r="AA54" i="4"/>
  <c r="AA16" i="4"/>
  <c r="AA59" i="4"/>
  <c r="AA61" i="4"/>
  <c r="AA73" i="4"/>
  <c r="AA15" i="4"/>
  <c r="AA50" i="4"/>
  <c r="AA20" i="4"/>
  <c r="AA57" i="4"/>
  <c r="AA69" i="4"/>
  <c r="AA70" i="4"/>
  <c r="AA19" i="4"/>
  <c r="AA47" i="4"/>
  <c r="AA10" i="4"/>
  <c r="AA24" i="4"/>
  <c r="AA53" i="4"/>
  <c r="AA26" i="4"/>
  <c r="AA62" i="4"/>
  <c r="AA27" i="4"/>
  <c r="AA39" i="4"/>
  <c r="U76" i="4"/>
  <c r="AA66" i="4"/>
  <c r="D12" i="7"/>
  <c r="W76" i="4"/>
  <c r="AD10" i="4" l="1"/>
  <c r="AF10" i="4" s="1"/>
  <c r="I9" i="7" s="1"/>
  <c r="H70" i="4"/>
  <c r="F69" i="7" s="1"/>
  <c r="H14" i="4"/>
  <c r="F13" i="7" s="1"/>
  <c r="H72" i="4"/>
  <c r="F71" i="7" s="1"/>
  <c r="AI47" i="4"/>
  <c r="L46" i="7" s="1"/>
  <c r="G43" i="4"/>
  <c r="H43" i="4" s="1"/>
  <c r="F42" i="7" s="1"/>
  <c r="D70" i="7"/>
  <c r="D11" i="7"/>
  <c r="E67" i="7"/>
  <c r="D71" i="7"/>
  <c r="G28" i="4"/>
  <c r="AI28" i="4" s="1"/>
  <c r="L27" i="7" s="1"/>
  <c r="H76" i="4"/>
  <c r="F75" i="7" s="1"/>
  <c r="G18" i="4"/>
  <c r="H18" i="4" s="1"/>
  <c r="F17" i="7" s="1"/>
  <c r="D67" i="7"/>
  <c r="D18" i="7"/>
  <c r="D68" i="7"/>
  <c r="D35" i="7"/>
  <c r="H19" i="4"/>
  <c r="F18" i="7" s="1"/>
  <c r="AG9" i="4"/>
  <c r="AG76" i="4" s="1"/>
  <c r="R76" i="4"/>
  <c r="S10" i="4" s="1"/>
  <c r="H9" i="4"/>
  <c r="F8" i="7" s="1"/>
  <c r="G48" i="4"/>
  <c r="E47" i="7" s="1"/>
  <c r="G15" i="4"/>
  <c r="E14" i="7" s="1"/>
  <c r="G41" i="4"/>
  <c r="AI41" i="4" s="1"/>
  <c r="L40" i="7" s="1"/>
  <c r="G30" i="7"/>
  <c r="G44" i="7"/>
  <c r="G58" i="7"/>
  <c r="AF44" i="4"/>
  <c r="I43" i="7" s="1"/>
  <c r="G63" i="7"/>
  <c r="J33" i="7"/>
  <c r="J39" i="7"/>
  <c r="G12" i="7"/>
  <c r="AI69" i="4"/>
  <c r="L68" i="7" s="1"/>
  <c r="J35" i="7"/>
  <c r="J57" i="7"/>
  <c r="G60" i="7"/>
  <c r="G26" i="7"/>
  <c r="G11" i="7"/>
  <c r="G71" i="7"/>
  <c r="J23" i="7"/>
  <c r="AI13" i="4"/>
  <c r="L12" i="7" s="1"/>
  <c r="AF74" i="4"/>
  <c r="I73" i="7" s="1"/>
  <c r="AI73" i="4"/>
  <c r="L72" i="7" s="1"/>
  <c r="AF24" i="4"/>
  <c r="I23" i="7" s="1"/>
  <c r="G46" i="7"/>
  <c r="J58" i="7"/>
  <c r="J69" i="7"/>
  <c r="AI75" i="4"/>
  <c r="L74" i="7" s="1"/>
  <c r="G54" i="7"/>
  <c r="J65" i="7"/>
  <c r="J64" i="7"/>
  <c r="G72" i="7"/>
  <c r="J63" i="7"/>
  <c r="J32" i="7"/>
  <c r="J25" i="7"/>
  <c r="AF45" i="4"/>
  <c r="I44" i="7" s="1"/>
  <c r="AF34" i="4"/>
  <c r="I33" i="7" s="1"/>
  <c r="AI21" i="4"/>
  <c r="L20" i="7" s="1"/>
  <c r="G24" i="7"/>
  <c r="AF21" i="4"/>
  <c r="I20" i="7" s="1"/>
  <c r="G18" i="7"/>
  <c r="AD9" i="4"/>
  <c r="J11" i="7"/>
  <c r="G63" i="4"/>
  <c r="H63" i="4" s="1"/>
  <c r="F62" i="7" s="1"/>
  <c r="G52" i="4"/>
  <c r="E51" i="7" s="1"/>
  <c r="G32" i="4"/>
  <c r="AI32" i="4" s="1"/>
  <c r="L31" i="7" s="1"/>
  <c r="G17" i="4"/>
  <c r="E16" i="7" s="1"/>
  <c r="D29" i="7"/>
  <c r="D65" i="7"/>
  <c r="H30" i="4"/>
  <c r="F29" i="7" s="1"/>
  <c r="AI36" i="4"/>
  <c r="L35" i="7" s="1"/>
  <c r="AI30" i="4"/>
  <c r="L29" i="7" s="1"/>
  <c r="G42" i="4"/>
  <c r="E41" i="7" s="1"/>
  <c r="D72" i="7"/>
  <c r="H49" i="4"/>
  <c r="F48" i="7" s="1"/>
  <c r="G25" i="4"/>
  <c r="E24" i="7" s="1"/>
  <c r="G11" i="4"/>
  <c r="H11" i="4" s="1"/>
  <c r="F10" i="7" s="1"/>
  <c r="D8" i="7"/>
  <c r="H73" i="4"/>
  <c r="F72" i="7" s="1"/>
  <c r="G10" i="4"/>
  <c r="H10" i="4" s="1"/>
  <c r="F9" i="7" s="1"/>
  <c r="G34" i="4"/>
  <c r="H34" i="4" s="1"/>
  <c r="F33" i="7" s="1"/>
  <c r="D48" i="7"/>
  <c r="G35" i="4"/>
  <c r="E34" i="7" s="1"/>
  <c r="D69" i="7"/>
  <c r="G26" i="4"/>
  <c r="H26" i="4" s="1"/>
  <c r="F25" i="7" s="1"/>
  <c r="E69" i="7"/>
  <c r="H39" i="4"/>
  <c r="F38" i="7" s="1"/>
  <c r="E48" i="7"/>
  <c r="G23" i="4"/>
  <c r="H23" i="4" s="1"/>
  <c r="F22" i="7" s="1"/>
  <c r="G61" i="4"/>
  <c r="E60" i="7" s="1"/>
  <c r="AI49" i="4"/>
  <c r="L48" i="7" s="1"/>
  <c r="G67" i="4"/>
  <c r="E66" i="7" s="1"/>
  <c r="D66" i="7"/>
  <c r="D56" i="7"/>
  <c r="D61" i="7"/>
  <c r="G16" i="4"/>
  <c r="E15" i="7" s="1"/>
  <c r="D64" i="7"/>
  <c r="G65" i="4"/>
  <c r="D55" i="7"/>
  <c r="D38" i="7"/>
  <c r="H47" i="4"/>
  <c r="F46" i="7" s="1"/>
  <c r="H62" i="4"/>
  <c r="F61" i="7" s="1"/>
  <c r="H68" i="4"/>
  <c r="F67" i="7" s="1"/>
  <c r="H57" i="4"/>
  <c r="F56" i="7" s="1"/>
  <c r="H71" i="4"/>
  <c r="F70" i="7" s="1"/>
  <c r="H56" i="4"/>
  <c r="F55" i="7" s="1"/>
  <c r="H46" i="4"/>
  <c r="F45" i="7" s="1"/>
  <c r="H66" i="4"/>
  <c r="F65" i="7" s="1"/>
  <c r="H69" i="4"/>
  <c r="F68" i="7" s="1"/>
  <c r="H55" i="4"/>
  <c r="F54" i="7" s="1"/>
  <c r="H13" i="4"/>
  <c r="F12" i="7" s="1"/>
  <c r="H36" i="4"/>
  <c r="F35" i="7" s="1"/>
  <c r="H12" i="4"/>
  <c r="F11" i="7" s="1"/>
  <c r="J67" i="7"/>
  <c r="AI71" i="4"/>
  <c r="L70" i="7" s="1"/>
  <c r="G69" i="7"/>
  <c r="J46" i="7"/>
  <c r="G57" i="7"/>
  <c r="AF33" i="4"/>
  <c r="I32" i="7" s="1"/>
  <c r="J17" i="7"/>
  <c r="G25" i="7"/>
  <c r="J49" i="7"/>
  <c r="AI60" i="4"/>
  <c r="L59" i="7" s="1"/>
  <c r="J48" i="7"/>
  <c r="X76" i="4"/>
  <c r="AI46" i="4"/>
  <c r="L45" i="7" s="1"/>
  <c r="AF46" i="4"/>
  <c r="I45" i="7" s="1"/>
  <c r="AF14" i="4"/>
  <c r="I13" i="7" s="1"/>
  <c r="AF41" i="4"/>
  <c r="I40" i="7" s="1"/>
  <c r="G40" i="7"/>
  <c r="J28" i="7"/>
  <c r="AI72" i="4"/>
  <c r="L71" i="7" s="1"/>
  <c r="AI14" i="4"/>
  <c r="L13" i="7" s="1"/>
  <c r="G37" i="7"/>
  <c r="AF62" i="4"/>
  <c r="I61" i="7" s="1"/>
  <c r="G61" i="7"/>
  <c r="AF67" i="4"/>
  <c r="I66" i="7" s="1"/>
  <c r="G66" i="7"/>
  <c r="AF37" i="4"/>
  <c r="I36" i="7" s="1"/>
  <c r="G36" i="7"/>
  <c r="AI62" i="4"/>
  <c r="L61" i="7" s="1"/>
  <c r="AF30" i="4"/>
  <c r="I29" i="7" s="1"/>
  <c r="AF53" i="4"/>
  <c r="I52" i="7" s="1"/>
  <c r="J42" i="7"/>
  <c r="AF28" i="4"/>
  <c r="I27" i="7" s="1"/>
  <c r="AF36" i="4"/>
  <c r="I35" i="7" s="1"/>
  <c r="G70" i="7"/>
  <c r="AF71" i="4"/>
  <c r="I70" i="7" s="1"/>
  <c r="D45" i="7"/>
  <c r="H60" i="4"/>
  <c r="F59" i="7" s="1"/>
  <c r="AI31" i="4"/>
  <c r="L30" i="7" s="1"/>
  <c r="D36" i="7"/>
  <c r="G37" i="4"/>
  <c r="D44" i="7"/>
  <c r="G45" i="4"/>
  <c r="AI45" i="4" s="1"/>
  <c r="L44" i="7" s="1"/>
  <c r="H31" i="4"/>
  <c r="F30" i="7" s="1"/>
  <c r="D26" i="7"/>
  <c r="G27" i="4"/>
  <c r="AI27" i="4" s="1"/>
  <c r="L26" i="7" s="1"/>
  <c r="D57" i="7"/>
  <c r="G58" i="4"/>
  <c r="D28" i="7"/>
  <c r="G29" i="4"/>
  <c r="G40" i="4"/>
  <c r="D39" i="7"/>
  <c r="D53" i="7"/>
  <c r="G54" i="4"/>
  <c r="G64" i="4"/>
  <c r="D63" i="7"/>
  <c r="G50" i="4"/>
  <c r="D49" i="7"/>
  <c r="G20" i="4"/>
  <c r="D19" i="7"/>
  <c r="D58" i="7"/>
  <c r="G59" i="4"/>
  <c r="D37" i="7"/>
  <c r="G38" i="4"/>
  <c r="AI38" i="4" s="1"/>
  <c r="L37" i="7" s="1"/>
  <c r="G51" i="4"/>
  <c r="E50" i="7" s="1"/>
  <c r="D23" i="7"/>
  <c r="G24" i="4"/>
  <c r="D32" i="7"/>
  <c r="G33" i="4"/>
  <c r="D30" i="7"/>
  <c r="D73" i="7"/>
  <c r="G74" i="4"/>
  <c r="AI74" i="4" s="1"/>
  <c r="L73" i="7" s="1"/>
  <c r="D43" i="7"/>
  <c r="G44" i="4"/>
  <c r="E52" i="7"/>
  <c r="H53" i="4"/>
  <c r="F52" i="7" s="1"/>
  <c r="AI53" i="4"/>
  <c r="L52" i="7" s="1"/>
  <c r="AF16" i="4"/>
  <c r="I15" i="7" s="1"/>
  <c r="G15" i="7"/>
  <c r="AF49" i="4"/>
  <c r="I48" i="7" s="1"/>
  <c r="G48" i="7"/>
  <c r="AI19" i="4"/>
  <c r="L18" i="7" s="1"/>
  <c r="J18" i="7"/>
  <c r="AF18" i="4"/>
  <c r="I17" i="7" s="1"/>
  <c r="G17" i="7"/>
  <c r="J19" i="7"/>
  <c r="J22" i="7"/>
  <c r="G51" i="7"/>
  <c r="AF52" i="4"/>
  <c r="I51" i="7" s="1"/>
  <c r="J34" i="7"/>
  <c r="AF22" i="4"/>
  <c r="I21" i="7" s="1"/>
  <c r="G21" i="7"/>
  <c r="J26" i="7"/>
  <c r="AF63" i="4"/>
  <c r="I62" i="7" s="1"/>
  <c r="G62" i="7"/>
  <c r="J16" i="7"/>
  <c r="E74" i="7"/>
  <c r="H75" i="4"/>
  <c r="F74" i="7" s="1"/>
  <c r="AF35" i="4"/>
  <c r="I34" i="7" s="1"/>
  <c r="G34" i="7"/>
  <c r="G31" i="7"/>
  <c r="AF32" i="4"/>
  <c r="I31" i="7" s="1"/>
  <c r="AI22" i="4"/>
  <c r="L21" i="7" s="1"/>
  <c r="J21" i="7"/>
  <c r="J51" i="7"/>
  <c r="J31" i="7"/>
  <c r="J73" i="7"/>
  <c r="G55" i="7"/>
  <c r="AF56" i="4"/>
  <c r="I55" i="7" s="1"/>
  <c r="J56" i="7"/>
  <c r="AI57" i="4"/>
  <c r="L56" i="7" s="1"/>
  <c r="J37" i="7"/>
  <c r="G39" i="7"/>
  <c r="AF40" i="4"/>
  <c r="I39" i="7" s="1"/>
  <c r="AF50" i="4"/>
  <c r="I49" i="7" s="1"/>
  <c r="G49" i="7"/>
  <c r="AF66" i="4"/>
  <c r="I65" i="7" s="1"/>
  <c r="G65" i="7"/>
  <c r="AI55" i="4"/>
  <c r="L54" i="7" s="1"/>
  <c r="J54" i="7"/>
  <c r="J55" i="7"/>
  <c r="AI56" i="4"/>
  <c r="L55" i="7" s="1"/>
  <c r="E42" i="7"/>
  <c r="G56" i="7"/>
  <c r="AF57" i="4"/>
  <c r="I56" i="7" s="1"/>
  <c r="G47" i="7"/>
  <c r="AF48" i="4"/>
  <c r="I47" i="7" s="1"/>
  <c r="AF39" i="4"/>
  <c r="I38" i="7" s="1"/>
  <c r="G38" i="7"/>
  <c r="J38" i="7"/>
  <c r="AI39" i="4"/>
  <c r="L38" i="7" s="1"/>
  <c r="AF75" i="4"/>
  <c r="I74" i="7" s="1"/>
  <c r="G74" i="7"/>
  <c r="G22" i="7"/>
  <c r="AF23" i="4"/>
  <c r="I22" i="7" s="1"/>
  <c r="AF15" i="4"/>
  <c r="I14" i="7" s="1"/>
  <c r="G14" i="7"/>
  <c r="J44" i="7"/>
  <c r="G59" i="7"/>
  <c r="AF60" i="4"/>
  <c r="I59" i="7" s="1"/>
  <c r="J47" i="7"/>
  <c r="J60" i="7"/>
  <c r="AF65" i="4"/>
  <c r="I64" i="7" s="1"/>
  <c r="G64" i="7"/>
  <c r="E21" i="7"/>
  <c r="H22" i="4"/>
  <c r="F21" i="7" s="1"/>
  <c r="AF69" i="4"/>
  <c r="I68" i="7" s="1"/>
  <c r="G68" i="7"/>
  <c r="H21" i="4"/>
  <c r="F20" i="7" s="1"/>
  <c r="E20" i="7"/>
  <c r="AF29" i="4"/>
  <c r="I28" i="7" s="1"/>
  <c r="G28" i="7"/>
  <c r="G19" i="7"/>
  <c r="AF20" i="4"/>
  <c r="I19" i="7" s="1"/>
  <c r="AF68" i="4"/>
  <c r="I67" i="7" s="1"/>
  <c r="G67" i="7"/>
  <c r="AI9" i="4" l="1"/>
  <c r="L8" i="7" s="1"/>
  <c r="G9" i="7"/>
  <c r="J8" i="7"/>
  <c r="H28" i="4"/>
  <c r="F27" i="7" s="1"/>
  <c r="AI17" i="4"/>
  <c r="L16" i="7" s="1"/>
  <c r="E27" i="7"/>
  <c r="H25" i="4"/>
  <c r="F24" i="7" s="1"/>
  <c r="H32" i="4"/>
  <c r="F31" i="7" s="1"/>
  <c r="AI15" i="4"/>
  <c r="L14" i="7" s="1"/>
  <c r="AI48" i="4"/>
  <c r="L47" i="7" s="1"/>
  <c r="H15" i="4"/>
  <c r="F14" i="7" s="1"/>
  <c r="E40" i="7"/>
  <c r="E31" i="7"/>
  <c r="H48" i="4"/>
  <c r="F47" i="7" s="1"/>
  <c r="AI35" i="4"/>
  <c r="L34" i="7" s="1"/>
  <c r="E33" i="7"/>
  <c r="E17" i="7"/>
  <c r="AI18" i="4"/>
  <c r="L17" i="7" s="1"/>
  <c r="H41" i="4"/>
  <c r="F40" i="7" s="1"/>
  <c r="H35" i="4"/>
  <c r="F34" i="7" s="1"/>
  <c r="AF9" i="4"/>
  <c r="I8" i="7" s="1"/>
  <c r="AD76" i="4"/>
  <c r="AE18" i="4" s="1"/>
  <c r="H17" i="7" s="1"/>
  <c r="AI52" i="4"/>
  <c r="L51" i="7" s="1"/>
  <c r="E62" i="7"/>
  <c r="H17" i="4"/>
  <c r="F16" i="7" s="1"/>
  <c r="AI10" i="4"/>
  <c r="L9" i="7" s="1"/>
  <c r="E9" i="7"/>
  <c r="AI67" i="4"/>
  <c r="L66" i="7" s="1"/>
  <c r="J72" i="7"/>
  <c r="AI40" i="4"/>
  <c r="L39" i="7" s="1"/>
  <c r="AF64" i="4"/>
  <c r="I63" i="7" s="1"/>
  <c r="G73" i="7"/>
  <c r="AF59" i="4"/>
  <c r="I58" i="7" s="1"/>
  <c r="AF61" i="4"/>
  <c r="I60" i="7" s="1"/>
  <c r="AI66" i="4"/>
  <c r="L65" i="7" s="1"/>
  <c r="AI34" i="4"/>
  <c r="L33" i="7" s="1"/>
  <c r="Y24" i="4"/>
  <c r="Y75" i="4"/>
  <c r="G8" i="7"/>
  <c r="J68" i="7"/>
  <c r="AF12" i="4"/>
  <c r="I11" i="7" s="1"/>
  <c r="AI12" i="4"/>
  <c r="L11" i="7" s="1"/>
  <c r="Y59" i="4"/>
  <c r="Y34" i="4"/>
  <c r="AI24" i="4"/>
  <c r="L23" i="7" s="1"/>
  <c r="AF55" i="4"/>
  <c r="I54" i="7" s="1"/>
  <c r="AF72" i="4"/>
  <c r="I71" i="7" s="1"/>
  <c r="Y35" i="4"/>
  <c r="Y10" i="4"/>
  <c r="Y53" i="4"/>
  <c r="Y37" i="4"/>
  <c r="Y31" i="4"/>
  <c r="Y74" i="4"/>
  <c r="Y42" i="4"/>
  <c r="Y54" i="4"/>
  <c r="Y69" i="4"/>
  <c r="Y66" i="4"/>
  <c r="Y45" i="4"/>
  <c r="Y43" i="4"/>
  <c r="Y11" i="4"/>
  <c r="Y50" i="4"/>
  <c r="Y58" i="4"/>
  <c r="Y18" i="4"/>
  <c r="Y25" i="4"/>
  <c r="Y41" i="4"/>
  <c r="Y15" i="4"/>
  <c r="Y60" i="4"/>
  <c r="Y33" i="4"/>
  <c r="Y63" i="4"/>
  <c r="Y61" i="4"/>
  <c r="Y28" i="4"/>
  <c r="Y13" i="4"/>
  <c r="Y22" i="4"/>
  <c r="J74" i="7"/>
  <c r="AI64" i="4"/>
  <c r="L63" i="7" s="1"/>
  <c r="AF47" i="4"/>
  <c r="I46" i="7" s="1"/>
  <c r="AF73" i="4"/>
  <c r="I72" i="7" s="1"/>
  <c r="G23" i="7"/>
  <c r="AI70" i="4"/>
  <c r="L69" i="7" s="1"/>
  <c r="S72" i="4"/>
  <c r="AF70" i="4"/>
  <c r="I69" i="7" s="1"/>
  <c r="S17" i="4"/>
  <c r="AF26" i="4"/>
  <c r="I25" i="7" s="1"/>
  <c r="S39" i="4"/>
  <c r="S23" i="4"/>
  <c r="S30" i="4"/>
  <c r="S49" i="4"/>
  <c r="S52" i="4"/>
  <c r="S41" i="4"/>
  <c r="S35" i="4"/>
  <c r="S19" i="4"/>
  <c r="S70" i="4"/>
  <c r="S60" i="4"/>
  <c r="S56" i="4"/>
  <c r="S11" i="4"/>
  <c r="S40" i="4"/>
  <c r="S32" i="4"/>
  <c r="S76" i="4"/>
  <c r="S50" i="4"/>
  <c r="S48" i="4"/>
  <c r="S53" i="4"/>
  <c r="S43" i="4"/>
  <c r="S21" i="4"/>
  <c r="S54" i="4"/>
  <c r="S15" i="4"/>
  <c r="S55" i="4"/>
  <c r="S58" i="4"/>
  <c r="S12" i="4"/>
  <c r="S59" i="4"/>
  <c r="S20" i="4"/>
  <c r="S42" i="4"/>
  <c r="S22" i="4"/>
  <c r="S31" i="4"/>
  <c r="S33" i="4"/>
  <c r="S37" i="4"/>
  <c r="S62" i="4"/>
  <c r="S67" i="4"/>
  <c r="S44" i="4"/>
  <c r="S36" i="4"/>
  <c r="S75" i="4"/>
  <c r="S47" i="4"/>
  <c r="S68" i="4"/>
  <c r="S38" i="4"/>
  <c r="S51" i="4"/>
  <c r="S25" i="4"/>
  <c r="S64" i="4"/>
  <c r="S46" i="4"/>
  <c r="S65" i="4"/>
  <c r="S26" i="4"/>
  <c r="S27" i="4"/>
  <c r="S66" i="4"/>
  <c r="S16" i="4"/>
  <c r="S61" i="4"/>
  <c r="S18" i="4"/>
  <c r="S57" i="4"/>
  <c r="S9" i="4"/>
  <c r="S69" i="4"/>
  <c r="S24" i="4"/>
  <c r="S73" i="4"/>
  <c r="S71" i="4"/>
  <c r="S13" i="4"/>
  <c r="S29" i="4"/>
  <c r="S45" i="4"/>
  <c r="S28" i="4"/>
  <c r="S14" i="4"/>
  <c r="S63" i="4"/>
  <c r="S74" i="4"/>
  <c r="S34" i="4"/>
  <c r="AF17" i="4"/>
  <c r="I16" i="7" s="1"/>
  <c r="G16" i="7"/>
  <c r="E10" i="7"/>
  <c r="AI25" i="4"/>
  <c r="L24" i="7" s="1"/>
  <c r="H52" i="4"/>
  <c r="F51" i="7" s="1"/>
  <c r="H42" i="4"/>
  <c r="F41" i="7" s="1"/>
  <c r="AI63" i="4"/>
  <c r="L62" i="7" s="1"/>
  <c r="H67" i="4"/>
  <c r="F66" i="7" s="1"/>
  <c r="H16" i="4"/>
  <c r="F15" i="7" s="1"/>
  <c r="E25" i="7"/>
  <c r="AI26" i="4"/>
  <c r="L25" i="7" s="1"/>
  <c r="H61" i="4"/>
  <c r="F60" i="7" s="1"/>
  <c r="E22" i="7"/>
  <c r="E64" i="7"/>
  <c r="H65" i="4"/>
  <c r="F64" i="7" s="1"/>
  <c r="AI23" i="4"/>
  <c r="L22" i="7" s="1"/>
  <c r="AI61" i="4"/>
  <c r="L60" i="7" s="1"/>
  <c r="AI65" i="4"/>
  <c r="L64" i="7" s="1"/>
  <c r="H51" i="4"/>
  <c r="F50" i="7" s="1"/>
  <c r="J59" i="7"/>
  <c r="Y64" i="4"/>
  <c r="Y46" i="4"/>
  <c r="Y56" i="4"/>
  <c r="Y68" i="4"/>
  <c r="Y21" i="4"/>
  <c r="Y38" i="4"/>
  <c r="Y26" i="4"/>
  <c r="Y20" i="4"/>
  <c r="Y30" i="4"/>
  <c r="Y14" i="4"/>
  <c r="Y32" i="4"/>
  <c r="Y29" i="4"/>
  <c r="Y40" i="4"/>
  <c r="G45" i="7"/>
  <c r="Y70" i="4"/>
  <c r="Y73" i="4"/>
  <c r="Y44" i="4"/>
  <c r="Y17" i="4"/>
  <c r="Y48" i="4"/>
  <c r="Y27" i="4"/>
  <c r="Y52" i="4"/>
  <c r="Y23" i="4"/>
  <c r="Y62" i="4"/>
  <c r="Y12" i="4"/>
  <c r="Y19" i="4"/>
  <c r="Y51" i="4"/>
  <c r="Y36" i="4"/>
  <c r="Y55" i="4"/>
  <c r="Y71" i="4"/>
  <c r="Y76" i="4"/>
  <c r="Y72" i="4"/>
  <c r="J62" i="7"/>
  <c r="Y9" i="4"/>
  <c r="Y49" i="4"/>
  <c r="Y39" i="4"/>
  <c r="Y16" i="4"/>
  <c r="Y47" i="4"/>
  <c r="Y57" i="4"/>
  <c r="Y65" i="4"/>
  <c r="Y67" i="4"/>
  <c r="AH64" i="4"/>
  <c r="K63" i="7" s="1"/>
  <c r="G52" i="7"/>
  <c r="AF43" i="4"/>
  <c r="I42" i="7" s="1"/>
  <c r="G42" i="7"/>
  <c r="G35" i="7"/>
  <c r="AI43" i="4"/>
  <c r="L42" i="7" s="1"/>
  <c r="AF38" i="4"/>
  <c r="I37" i="7" s="1"/>
  <c r="E57" i="7"/>
  <c r="H58" i="4"/>
  <c r="F57" i="7" s="1"/>
  <c r="AI58" i="4"/>
  <c r="L57" i="7" s="1"/>
  <c r="E32" i="7"/>
  <c r="AI33" i="4"/>
  <c r="L32" i="7" s="1"/>
  <c r="H33" i="4"/>
  <c r="F32" i="7" s="1"/>
  <c r="E43" i="7"/>
  <c r="H44" i="4"/>
  <c r="F43" i="7" s="1"/>
  <c r="AI44" i="4"/>
  <c r="L43" i="7" s="1"/>
  <c r="E26" i="7"/>
  <c r="H27" i="4"/>
  <c r="F26" i="7" s="1"/>
  <c r="H24" i="4"/>
  <c r="F23" i="7" s="1"/>
  <c r="E23" i="7"/>
  <c r="H50" i="4"/>
  <c r="F49" i="7" s="1"/>
  <c r="E49" i="7"/>
  <c r="E63" i="7"/>
  <c r="H64" i="4"/>
  <c r="F63" i="7" s="1"/>
  <c r="E44" i="7"/>
  <c r="H45" i="4"/>
  <c r="F44" i="7" s="1"/>
  <c r="E73" i="7"/>
  <c r="H74" i="4"/>
  <c r="F73" i="7" s="1"/>
  <c r="H38" i="4"/>
  <c r="F37" i="7" s="1"/>
  <c r="E37" i="7"/>
  <c r="E53" i="7"/>
  <c r="H54" i="4"/>
  <c r="F53" i="7" s="1"/>
  <c r="AI50" i="4"/>
  <c r="L49" i="7" s="1"/>
  <c r="E36" i="7"/>
  <c r="H37" i="4"/>
  <c r="F36" i="7" s="1"/>
  <c r="AI37" i="4"/>
  <c r="L36" i="7" s="1"/>
  <c r="E19" i="7"/>
  <c r="H20" i="4"/>
  <c r="F19" i="7" s="1"/>
  <c r="E58" i="7"/>
  <c r="AI59" i="4"/>
  <c r="L58" i="7" s="1"/>
  <c r="H59" i="4"/>
  <c r="F58" i="7" s="1"/>
  <c r="H29" i="4"/>
  <c r="F28" i="7" s="1"/>
  <c r="E28" i="7"/>
  <c r="AI29" i="4"/>
  <c r="L28" i="7" s="1"/>
  <c r="AI20" i="4"/>
  <c r="L19" i="7" s="1"/>
  <c r="E39" i="7"/>
  <c r="H40" i="4"/>
  <c r="F39" i="7" s="1"/>
  <c r="AF42" i="4"/>
  <c r="I41" i="7" s="1"/>
  <c r="G41" i="7"/>
  <c r="AI42" i="4"/>
  <c r="L41" i="7" s="1"/>
  <c r="J41" i="7"/>
  <c r="J15" i="7"/>
  <c r="AI16" i="4"/>
  <c r="L15" i="7" s="1"/>
  <c r="AI51" i="4"/>
  <c r="L50" i="7" s="1"/>
  <c r="J50" i="7"/>
  <c r="G50" i="7"/>
  <c r="AF51" i="4"/>
  <c r="I50" i="7" s="1"/>
  <c r="AI54" i="4"/>
  <c r="L53" i="7" s="1"/>
  <c r="J53" i="7"/>
  <c r="AF11" i="4"/>
  <c r="I10" i="7" s="1"/>
  <c r="G10" i="7"/>
  <c r="J10" i="7"/>
  <c r="AI11" i="4"/>
  <c r="L10" i="7" s="1"/>
  <c r="G53" i="7"/>
  <c r="AF54" i="4"/>
  <c r="I53" i="7" s="1"/>
  <c r="AE51" i="4" l="1"/>
  <c r="H50" i="7" s="1"/>
  <c r="AE28" i="4"/>
  <c r="H27" i="7" s="1"/>
  <c r="AE23" i="4"/>
  <c r="H22" i="7" s="1"/>
  <c r="AE42" i="4"/>
  <c r="H41" i="7" s="1"/>
  <c r="AE15" i="4"/>
  <c r="H14" i="7" s="1"/>
  <c r="AE67" i="4"/>
  <c r="H66" i="7" s="1"/>
  <c r="AE11" i="4"/>
  <c r="H10" i="7" s="1"/>
  <c r="AE49" i="4"/>
  <c r="H48" i="7" s="1"/>
  <c r="AE61" i="4"/>
  <c r="H60" i="7" s="1"/>
  <c r="AE13" i="4"/>
  <c r="H12" i="7" s="1"/>
  <c r="AE75" i="4"/>
  <c r="H74" i="7" s="1"/>
  <c r="AE46" i="4"/>
  <c r="H45" i="7" s="1"/>
  <c r="AE62" i="4"/>
  <c r="H61" i="7" s="1"/>
  <c r="AE21" i="4"/>
  <c r="H20" i="7" s="1"/>
  <c r="AE39" i="4"/>
  <c r="H38" i="7" s="1"/>
  <c r="AE48" i="4"/>
  <c r="H47" i="7" s="1"/>
  <c r="AE68" i="4"/>
  <c r="H67" i="7" s="1"/>
  <c r="AE65" i="4"/>
  <c r="H64" i="7" s="1"/>
  <c r="AE73" i="4"/>
  <c r="H72" i="7" s="1"/>
  <c r="AE20" i="4"/>
  <c r="H19" i="7" s="1"/>
  <c r="AE74" i="4"/>
  <c r="H73" i="7" s="1"/>
  <c r="AE31" i="4"/>
  <c r="H30" i="7" s="1"/>
  <c r="AE69" i="4"/>
  <c r="H68" i="7" s="1"/>
  <c r="AF76" i="4"/>
  <c r="I75" i="7" s="1"/>
  <c r="G75" i="7"/>
  <c r="AE36" i="4"/>
  <c r="H35" i="7" s="1"/>
  <c r="AE26" i="4"/>
  <c r="H25" i="7" s="1"/>
  <c r="AE17" i="4"/>
  <c r="H16" i="7" s="1"/>
  <c r="AE33" i="4"/>
  <c r="H32" i="7" s="1"/>
  <c r="AE57" i="4"/>
  <c r="H56" i="7" s="1"/>
  <c r="AE32" i="4"/>
  <c r="H31" i="7" s="1"/>
  <c r="AH30" i="4"/>
  <c r="K29" i="7" s="1"/>
  <c r="AE50" i="4"/>
  <c r="H49" i="7" s="1"/>
  <c r="AE54" i="4"/>
  <c r="H53" i="7" s="1"/>
  <c r="AE64" i="4"/>
  <c r="H63" i="7" s="1"/>
  <c r="AE37" i="4"/>
  <c r="H36" i="7" s="1"/>
  <c r="AE12" i="4"/>
  <c r="H11" i="7" s="1"/>
  <c r="AE35" i="4"/>
  <c r="H34" i="7" s="1"/>
  <c r="AE60" i="4"/>
  <c r="H59" i="7" s="1"/>
  <c r="AE53" i="4"/>
  <c r="H52" i="7" s="1"/>
  <c r="AE66" i="4"/>
  <c r="H65" i="7" s="1"/>
  <c r="AE25" i="4"/>
  <c r="H24" i="7" s="1"/>
  <c r="AE41" i="4"/>
  <c r="H40" i="7" s="1"/>
  <c r="AE63" i="4"/>
  <c r="H62" i="7" s="1"/>
  <c r="AH72" i="4"/>
  <c r="K71" i="7" s="1"/>
  <c r="AH67" i="4"/>
  <c r="K66" i="7" s="1"/>
  <c r="AE14" i="4"/>
  <c r="H13" i="7" s="1"/>
  <c r="AE43" i="4"/>
  <c r="H42" i="7" s="1"/>
  <c r="AE27" i="4"/>
  <c r="H26" i="7" s="1"/>
  <c r="AE45" i="4"/>
  <c r="H44" i="7" s="1"/>
  <c r="AE76" i="4"/>
  <c r="H75" i="7" s="1"/>
  <c r="AE29" i="4"/>
  <c r="H28" i="7" s="1"/>
  <c r="AE56" i="4"/>
  <c r="H55" i="7" s="1"/>
  <c r="AE10" i="4"/>
  <c r="H9" i="7" s="1"/>
  <c r="AE71" i="4"/>
  <c r="H70" i="7" s="1"/>
  <c r="AE47" i="4"/>
  <c r="H46" i="7" s="1"/>
  <c r="AE52" i="4"/>
  <c r="H51" i="7" s="1"/>
  <c r="AE72" i="4"/>
  <c r="H71" i="7" s="1"/>
  <c r="AE9" i="4"/>
  <c r="H8" i="7" s="1"/>
  <c r="AE40" i="4"/>
  <c r="H39" i="7" s="1"/>
  <c r="AE19" i="4"/>
  <c r="H18" i="7" s="1"/>
  <c r="AE44" i="4"/>
  <c r="H43" i="7" s="1"/>
  <c r="AE34" i="4"/>
  <c r="H33" i="7" s="1"/>
  <c r="AE22" i="4"/>
  <c r="H21" i="7" s="1"/>
  <c r="AE24" i="4"/>
  <c r="H23" i="7" s="1"/>
  <c r="AH50" i="4"/>
  <c r="K49" i="7" s="1"/>
  <c r="AE16" i="4"/>
  <c r="H15" i="7" s="1"/>
  <c r="AE70" i="4"/>
  <c r="H69" i="7" s="1"/>
  <c r="AE30" i="4"/>
  <c r="H29" i="7" s="1"/>
  <c r="AE58" i="4"/>
  <c r="H57" i="7" s="1"/>
  <c r="AE59" i="4"/>
  <c r="H58" i="7" s="1"/>
  <c r="AE38" i="4"/>
  <c r="H37" i="7" s="1"/>
  <c r="AE55" i="4"/>
  <c r="H54" i="7" s="1"/>
  <c r="AH37" i="4"/>
  <c r="K36" i="7" s="1"/>
  <c r="AH31" i="4"/>
  <c r="K30" i="7" s="1"/>
  <c r="AH40" i="4"/>
  <c r="K39" i="7" s="1"/>
  <c r="AH73" i="4"/>
  <c r="K72" i="7" s="1"/>
  <c r="AH28" i="4"/>
  <c r="K27" i="7" s="1"/>
  <c r="AH24" i="4"/>
  <c r="K23" i="7" s="1"/>
  <c r="AH53" i="4"/>
  <c r="K52" i="7" s="1"/>
  <c r="AH39" i="4"/>
  <c r="K38" i="7" s="1"/>
  <c r="AH11" i="4"/>
  <c r="K10" i="7" s="1"/>
  <c r="AH49" i="4"/>
  <c r="K48" i="7" s="1"/>
  <c r="AH59" i="4"/>
  <c r="K58" i="7" s="1"/>
  <c r="AH47" i="4"/>
  <c r="K46" i="7" s="1"/>
  <c r="AH29" i="4"/>
  <c r="K28" i="7" s="1"/>
  <c r="AH41" i="4"/>
  <c r="K40" i="7" s="1"/>
  <c r="AH51" i="4"/>
  <c r="K50" i="7" s="1"/>
  <c r="AI76" i="4"/>
  <c r="L75" i="7" s="1"/>
  <c r="AH42" i="4"/>
  <c r="K41" i="7" s="1"/>
  <c r="AH33" i="4"/>
  <c r="K32" i="7" s="1"/>
  <c r="AH36" i="4"/>
  <c r="K35" i="7" s="1"/>
  <c r="AH10" i="4"/>
  <c r="K9" i="7" s="1"/>
  <c r="AH32" i="4"/>
  <c r="K31" i="7" s="1"/>
  <c r="AH26" i="4"/>
  <c r="K25" i="7" s="1"/>
  <c r="AH25" i="4"/>
  <c r="K24" i="7" s="1"/>
  <c r="AH54" i="4"/>
  <c r="K53" i="7" s="1"/>
  <c r="AH65" i="4"/>
  <c r="K64" i="7" s="1"/>
  <c r="AH62" i="4"/>
  <c r="K61" i="7" s="1"/>
  <c r="AH27" i="4"/>
  <c r="K26" i="7" s="1"/>
  <c r="AH44" i="4"/>
  <c r="K43" i="7" s="1"/>
  <c r="AH16" i="4"/>
  <c r="K15" i="7" s="1"/>
  <c r="AH57" i="4"/>
  <c r="K56" i="7" s="1"/>
  <c r="AH66" i="4"/>
  <c r="K65" i="7" s="1"/>
  <c r="AH60" i="4"/>
  <c r="K59" i="7" s="1"/>
  <c r="AH38" i="4"/>
  <c r="K37" i="7" s="1"/>
  <c r="AH20" i="4"/>
  <c r="K19" i="7" s="1"/>
  <c r="AH12" i="4"/>
  <c r="K11" i="7" s="1"/>
  <c r="AH48" i="4"/>
  <c r="K47" i="7" s="1"/>
  <c r="AH14" i="4"/>
  <c r="K13" i="7" s="1"/>
  <c r="AH23" i="4"/>
  <c r="K22" i="7" s="1"/>
  <c r="AH45" i="4"/>
  <c r="K44" i="7" s="1"/>
  <c r="AH69" i="4"/>
  <c r="K68" i="7" s="1"/>
  <c r="AH13" i="4"/>
  <c r="K12" i="7" s="1"/>
  <c r="AH21" i="4"/>
  <c r="K20" i="7" s="1"/>
  <c r="AH35" i="4"/>
  <c r="K34" i="7" s="1"/>
  <c r="AH19" i="4"/>
  <c r="K18" i="7" s="1"/>
  <c r="AH55" i="4"/>
  <c r="K54" i="7" s="1"/>
  <c r="AH75" i="4"/>
  <c r="K74" i="7" s="1"/>
  <c r="AH9" i="4"/>
  <c r="K8" i="7" s="1"/>
  <c r="AH58" i="4"/>
  <c r="K57" i="7" s="1"/>
  <c r="AH68" i="4"/>
  <c r="K67" i="7" s="1"/>
  <c r="AH63" i="4"/>
  <c r="K62" i="7" s="1"/>
  <c r="AH74" i="4"/>
  <c r="K73" i="7" s="1"/>
  <c r="AH43" i="4"/>
  <c r="K42" i="7" s="1"/>
  <c r="AH15" i="4"/>
  <c r="K14" i="7" s="1"/>
  <c r="AH22" i="4"/>
  <c r="K21" i="7" s="1"/>
  <c r="AH17" i="4"/>
  <c r="K16" i="7" s="1"/>
  <c r="AH71" i="4"/>
  <c r="K70" i="7" s="1"/>
  <c r="AH56" i="4"/>
  <c r="K55" i="7" s="1"/>
  <c r="J75" i="7"/>
  <c r="AH18" i="4"/>
  <c r="K17" i="7" s="1"/>
  <c r="AH52" i="4"/>
  <c r="K51" i="7" s="1"/>
  <c r="AH46" i="4"/>
  <c r="K45" i="7" s="1"/>
  <c r="AH34" i="4"/>
  <c r="K33" i="7" s="1"/>
  <c r="AH76" i="4"/>
  <c r="K75" i="7" s="1"/>
  <c r="AH70" i="4"/>
  <c r="K69" i="7" s="1"/>
  <c r="AH61" i="4"/>
  <c r="K60"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Ocain.Steve</author>
    <author>Florida Legislature</author>
  </authors>
  <commentList>
    <comment ref="B3" authorId="0" shapeId="0" xr:uid="{00000000-0006-0000-0100-000001000000}">
      <text>
        <r>
          <rPr>
            <sz val="8"/>
            <color indexed="81"/>
            <rFont val="Tahoma"/>
            <family val="2"/>
          </rPr>
          <t>Florida Department of Revenue
Office of Tax Research Collections and Distributions
Sales and Use Tax Data (Form 9)
https://floridarevenue.com/DataPortal/Pages/TaxResearch.aspx</t>
        </r>
      </text>
    </comment>
    <comment ref="I3" authorId="1" shapeId="0" xr:uid="{00000000-0006-0000-0100-000002000000}">
      <text>
        <r>
          <rPr>
            <sz val="8"/>
            <color indexed="81"/>
            <rFont val="Tahoma"/>
            <family val="2"/>
          </rPr>
          <t>Florida Department of Revenue
Office of Tax Research Collections and Distributions
Sales and Use Tax Data (Form 5)
https://floridarevenue.com/DataPortal/Pages/TaxResearch.aspx</t>
        </r>
      </text>
    </comment>
    <comment ref="T3" authorId="1" shapeId="0" xr:uid="{00000000-0006-0000-0100-000003000000}">
      <text>
        <r>
          <rPr>
            <sz val="8"/>
            <color indexed="81"/>
            <rFont val="Tahoma"/>
            <family val="2"/>
          </rPr>
          <t>Florida Department of Revenue
Office of Tax Research Collections and Distributions
Sales and Use Tax Data (Form 6)
https://floridarevenue.com/DataPortal/Pages/TaxResearch.aspx</t>
        </r>
      </text>
    </comment>
    <comment ref="Z4" authorId="1" shapeId="0" xr:uid="{00000000-0006-0000-0100-000004000000}">
      <text>
        <r>
          <rPr>
            <sz val="8"/>
            <color indexed="81"/>
            <rFont val="Tahoma"/>
            <family val="2"/>
          </rPr>
          <t>Assumption: Monies allocated to county governments. However, in some cases, all or a portion of the monies are distributed to municipalities and/or school districts via special act or local ordinance.</t>
        </r>
      </text>
    </comment>
    <comment ref="AB4" authorId="1" shapeId="0" xr:uid="{00000000-0006-0000-0100-000005000000}">
      <text>
        <r>
          <rPr>
            <sz val="8"/>
            <color indexed="81"/>
            <rFont val="Tahoma"/>
            <family val="2"/>
          </rPr>
          <t>Florida Department of Revenue
Office of Tax Research Collections and Distributions
Sales and Use Tax Data (Form 4)
https://floridarevenue.com/DataPortal/Pages/TaxResearch.aspx</t>
        </r>
      </text>
    </comment>
    <comment ref="D8" authorId="1" shapeId="0" xr:uid="{00000000-0006-0000-0100-000006000000}">
      <text>
        <r>
          <rPr>
            <sz val="8"/>
            <color indexed="81"/>
            <rFont val="Tahoma"/>
            <family val="2"/>
          </rPr>
          <t xml:space="preserve">Florida Department of Revenue
Office of Tax Research Collections and Distributions
Sales and Use Tax Data (Form 9)
https://floridarevenue.com/DataPortal/Pages/TaxResearch.aspx
</t>
        </r>
      </text>
    </comment>
    <comment ref="E8" authorId="1" shapeId="0" xr:uid="{00000000-0006-0000-0100-000007000000}">
      <text>
        <r>
          <rPr>
            <sz val="8"/>
            <color indexed="81"/>
            <rFont val="Tahoma"/>
            <family val="2"/>
          </rPr>
          <t xml:space="preserve">Florida Department of Revenue
Office of Tax Research Collections and Distributions
Sales and Use Tax Data (Form 3)
https://floridarevenue.com/DataPortal/Pages/TaxResearch.aspx
</t>
        </r>
      </text>
    </comment>
    <comment ref="F8" authorId="1" shapeId="0" xr:uid="{00000000-0006-0000-0100-000008000000}">
      <text>
        <r>
          <rPr>
            <sz val="8"/>
            <color indexed="81"/>
            <rFont val="Tahoma"/>
            <family val="2"/>
          </rPr>
          <t>County's proportional share of statewide local option sales taxes multiplied by the discretionary pool amount of $983,101,622.</t>
        </r>
      </text>
    </comment>
    <comment ref="U8" authorId="1" shapeId="0" xr:uid="{00000000-0006-0000-0100-000009000000}">
      <text>
        <r>
          <rPr>
            <sz val="8"/>
            <color indexed="81"/>
            <rFont val="Tahoma"/>
            <family val="2"/>
          </rPr>
          <t>The 2.0810 percent of net sales and use tax collections represent 99.2 percent of total County Revenue Sharing program funding in SFY 2023-24.
2023 Local Government Financial Information Handbook, p. 34.</t>
        </r>
      </text>
    </comment>
    <comment ref="W8" authorId="1" shapeId="0" xr:uid="{00000000-0006-0000-0100-00000A000000}">
      <text>
        <r>
          <rPr>
            <sz val="8"/>
            <color indexed="81"/>
            <rFont val="Tahoma"/>
            <family val="2"/>
          </rPr>
          <t>The 1.3653 percent of net sales and use tax collections represents 82.0 percent of total Municipal Revenue Sharing program funding in SFY 2023-24.
2023 Local Government Financial Information Handbook, p. 74.</t>
        </r>
      </text>
    </comment>
    <comment ref="E76" authorId="1" shapeId="0" xr:uid="{00000000-0006-0000-0100-00000B000000}">
      <text>
        <r>
          <rPr>
            <sz val="8"/>
            <color indexed="81"/>
            <rFont val="Tahoma"/>
            <family val="2"/>
          </rPr>
          <t>Excludes discretionary pool amount totaling $983,101,622.</t>
        </r>
      </text>
    </comment>
  </commentList>
</comments>
</file>

<file path=xl/sharedStrings.xml><?xml version="1.0" encoding="utf-8"?>
<sst xmlns="http://schemas.openxmlformats.org/spreadsheetml/2006/main" count="292" uniqueCount="127">
  <si>
    <t>Total</t>
  </si>
  <si>
    <t>Alachua</t>
  </si>
  <si>
    <t>Lee</t>
  </si>
  <si>
    <t>Madison</t>
  </si>
  <si>
    <t>Okeechobee</t>
  </si>
  <si>
    <t>Palm Beach</t>
  </si>
  <si>
    <t>Seminole</t>
  </si>
  <si>
    <t>Sarasota</t>
  </si>
  <si>
    <t>County</t>
  </si>
  <si>
    <t>Broward</t>
  </si>
  <si>
    <t>Hillsborough</t>
  </si>
  <si>
    <t>Pinellas</t>
  </si>
  <si>
    <t>Orange</t>
  </si>
  <si>
    <t>Duval</t>
  </si>
  <si>
    <t>Polk</t>
  </si>
  <si>
    <t>Brevard</t>
  </si>
  <si>
    <t>Volusia</t>
  </si>
  <si>
    <t>Pasco</t>
  </si>
  <si>
    <t>Escambia</t>
  </si>
  <si>
    <t>Manatee</t>
  </si>
  <si>
    <t>Marion</t>
  </si>
  <si>
    <t>Leon</t>
  </si>
  <si>
    <t>Collier</t>
  </si>
  <si>
    <t>Lake</t>
  </si>
  <si>
    <t>Okaloosa</t>
  </si>
  <si>
    <t>Osceola</t>
  </si>
  <si>
    <t>Bay</t>
  </si>
  <si>
    <t>Clay</t>
  </si>
  <si>
    <t>Charlotte</t>
  </si>
  <si>
    <t>Hernando</t>
  </si>
  <si>
    <t>Martin</t>
  </si>
  <si>
    <t>Citrus</t>
  </si>
  <si>
    <t>Santa Rosa</t>
  </si>
  <si>
    <t>Indian River</t>
  </si>
  <si>
    <t>Monroe</t>
  </si>
  <si>
    <t>Highlands</t>
  </si>
  <si>
    <t>Putnam</t>
  </si>
  <si>
    <t>Columbia</t>
  </si>
  <si>
    <t>Nassau</t>
  </si>
  <si>
    <t>Gadsden</t>
  </si>
  <si>
    <t>Jackson</t>
  </si>
  <si>
    <t>Sumter</t>
  </si>
  <si>
    <t>Flagler</t>
  </si>
  <si>
    <t>Walton</t>
  </si>
  <si>
    <t>Suwannee</t>
  </si>
  <si>
    <t>Levy</t>
  </si>
  <si>
    <t>Hendry</t>
  </si>
  <si>
    <t>Bradford</t>
  </si>
  <si>
    <t>Hardee</t>
  </si>
  <si>
    <t>Washington</t>
  </si>
  <si>
    <t>Baker</t>
  </si>
  <si>
    <t>Wakulla</t>
  </si>
  <si>
    <t>Taylor</t>
  </si>
  <si>
    <t>Holmes</t>
  </si>
  <si>
    <t>Gulf</t>
  </si>
  <si>
    <t>Jefferson</t>
  </si>
  <si>
    <t>Hamilton</t>
  </si>
  <si>
    <t>Calhoun</t>
  </si>
  <si>
    <t>Union</t>
  </si>
  <si>
    <t>Dixie</t>
  </si>
  <si>
    <t>Gilchrist</t>
  </si>
  <si>
    <t>Franklin</t>
  </si>
  <si>
    <t>Glades</t>
  </si>
  <si>
    <t>Liberty</t>
  </si>
  <si>
    <t>Lafayette</t>
  </si>
  <si>
    <t>Miami-Dade</t>
  </si>
  <si>
    <t>Countywide</t>
  </si>
  <si>
    <t>Gross</t>
  </si>
  <si>
    <t>Sales</t>
  </si>
  <si>
    <t>Taxable</t>
  </si>
  <si>
    <t>State Sales</t>
  </si>
  <si>
    <t>&amp; Use Taxes</t>
  </si>
  <si>
    <t>Statewide Total</t>
  </si>
  <si>
    <t>% of</t>
  </si>
  <si>
    <t>Distribution</t>
  </si>
  <si>
    <t>Counties</t>
  </si>
  <si>
    <t>Municipalities</t>
  </si>
  <si>
    <t>Ordinary</t>
  </si>
  <si>
    <t>Distribution:</t>
  </si>
  <si>
    <t>Emergency</t>
  </si>
  <si>
    <t>Supplemental</t>
  </si>
  <si>
    <t>Combined</t>
  </si>
  <si>
    <t>Statewide</t>
  </si>
  <si>
    <t>Sales Tax</t>
  </si>
  <si>
    <t>Portion to</t>
  </si>
  <si>
    <t>Local Gov'ts</t>
  </si>
  <si>
    <t>Local Option</t>
  </si>
  <si>
    <t>Sales Taxes</t>
  </si>
  <si>
    <t>Including</t>
  </si>
  <si>
    <t>Excluding</t>
  </si>
  <si>
    <t>Ratio</t>
  </si>
  <si>
    <t>Collections</t>
  </si>
  <si>
    <t>Distributions/</t>
  </si>
  <si>
    <t>State and Local Sales Tax Collections</t>
  </si>
  <si>
    <t>Distributions</t>
  </si>
  <si>
    <t>Distributions of Sales Tax Revenues to Local Governments</t>
  </si>
  <si>
    <t>Notes:</t>
  </si>
  <si>
    <t>Allocation of</t>
  </si>
  <si>
    <t>Discretionary</t>
  </si>
  <si>
    <t>Pool Dollars</t>
  </si>
  <si>
    <t>Gross and Taxable Sales</t>
  </si>
  <si>
    <t>Excluding Local Option Sales Taxes</t>
  </si>
  <si>
    <t>Including Local Option Sales Taxes</t>
  </si>
  <si>
    <t>Distribution per</t>
  </si>
  <si>
    <t>4)  For purposes of this table, local option sales tax distributions are reported as countywide and, in some counties, reflect the sum total of multiple local option sales tax levies.  Some levies authorize distributions to municipalities and/or school districts.</t>
  </si>
  <si>
    <t>County Comparison of Florida State and Local Option Sales Tax Collections to Distributions of Sales Tax Revenues to Local Governments</t>
  </si>
  <si>
    <t>Distribution to</t>
  </si>
  <si>
    <t>3)  With regard to the distribution of sales and use tax revenues to counties totaling $29,915,500, the monies are allocated equally to counties for purposes of this table.  However, in some cases, all or a portion of the monies are distributed to municipalities and/or school districts pursuant to special act or local ordinance.</t>
  </si>
  <si>
    <t>Constrained</t>
  </si>
  <si>
    <t>Fiscally</t>
  </si>
  <si>
    <t>Tax Receipts</t>
  </si>
  <si>
    <t>Local Government Half-cent Sales Tax Program Distributions</t>
  </si>
  <si>
    <t>State Revenue Sharing Program Distributions</t>
  </si>
  <si>
    <t>Local Option Sales Tax</t>
  </si>
  <si>
    <t>4)  These calculations were made using data obtained from the Florida Department of Revenue.</t>
  </si>
  <si>
    <t>St. Johns</t>
  </si>
  <si>
    <t>St. Lucie</t>
  </si>
  <si>
    <t>5)  These calculations were made using data obtained from the Florida Department of Revenue.</t>
  </si>
  <si>
    <t>DeSoto</t>
  </si>
  <si>
    <t>s. 409.915 Adj.</t>
  </si>
  <si>
    <t>3)  The dollar figures reported in the "Distributions of Sales Tax Revenues to Local Governments" columns reflect countywide totals.  The majority of those dollars account for distributions to county and municipal governments; however, it should be noted that some local option sales tax monies are distributed directly to school districts.</t>
  </si>
  <si>
    <t>2)  The "Distributions of Sales Tax Revenues to Local Governments" include the following: Local Government Half-cent Sales Tax Program; County and Municipal Revenue Sharing Programs (only those portions derived from the state sales tax); Sales Tax Distribution pursuant to s. 212.20(6)(d)7.a., F.S.; and the Local Option Sales Taxes.</t>
  </si>
  <si>
    <t>s. 212.20(6)(d)6.a., F.S.</t>
  </si>
  <si>
    <t>State Fiscal Year Ended June 30, 2024</t>
  </si>
  <si>
    <t>1)  Pursuant to law, 2.0810 percent of state sales and use tax collections are transferred into the Revenue Sharing Trust Fund for Counties [s. 212.20(6)(d)5., F.S.].  In state fiscal year ended June 30, 2024, this revenue source was estimated to account for 99.2 percent of total county revenue sharing proceeds.</t>
  </si>
  <si>
    <t>2)  Pursuant to law, 1.3653 percent of state sales and use tax collections are transferred into the Revenue Sharing Trust Fund for Municipalities [s. 212.20(5)(d)6., F.S.].  In state fiscal year ended June 30, 2024, this revenue source was estimated to account for 82.0 percent of total municipal revenue sharing proceeds.</t>
  </si>
  <si>
    <t>1)  The term "Discretionary Pool" consists of local option sales tax monies collected by dealers located in non-tax counties selling into taxing counties.  For purposes of this exercise, the discretionary pool monies are allocated on the basis of each levying county's proportional share of statewide local option sales taxes multiplied by the total discretionary pool amount of $983,101,622.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</si>
</sst>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1" formatCode="_(* #,##0_);_(* \(#,##0\);_(* &quot;-&quot;_);_(@_)"/>
    <numFmt numFmtId="164" formatCode="0.0%"/>
  </numFmts>
  <fonts count="8" x14ac:knownFonts="1">
    <font>
      <sz val="10"/>
      <name val="Arial"/>
    </font>
    <font>
      <sz val="10"/>
      <name val="Arial"/>
      <family val="2"/>
    </font>
    <font>
      <b/>
      <sz val="10"/>
      <name val="Arial"/>
      <family val="2"/>
    </font>
    <font>
      <sz val="10"/>
      <name val="Arial"/>
      <family val="2"/>
    </font>
    <font>
      <b/>
      <sz val="12"/>
      <name val="Arial"/>
      <family val="2"/>
    </font>
    <font>
      <b/>
      <sz val="14"/>
      <name val="Arial"/>
      <family val="2"/>
    </font>
    <font>
      <sz val="8"/>
      <color indexed="81"/>
      <name val="Tahoma"/>
      <family val="2"/>
    </font>
    <font>
      <b/>
      <sz val="18"/>
      <name val="Arial"/>
      <family val="2"/>
    </font>
  </fonts>
  <fills count="4">
    <fill>
      <patternFill patternType="none"/>
    </fill>
    <fill>
      <patternFill patternType="gray125"/>
    </fill>
    <fill>
      <patternFill patternType="solid">
        <fgColor indexed="22"/>
        <bgColor indexed="64"/>
      </patternFill>
    </fill>
    <fill>
      <patternFill patternType="solid">
        <fgColor theme="0" tint="-0.14996795556505021"/>
        <bgColor indexed="64"/>
      </patternFill>
    </fill>
  </fills>
  <borders count="41">
    <border>
      <left/>
      <right/>
      <top/>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13">
    <xf numFmtId="0" fontId="0" fillId="0" borderId="0" xfId="0"/>
    <xf numFmtId="0" fontId="3" fillId="0" borderId="1" xfId="0" applyFont="1" applyBorder="1"/>
    <xf numFmtId="42" fontId="3" fillId="0" borderId="2" xfId="0" applyNumberFormat="1" applyFont="1" applyBorder="1"/>
    <xf numFmtId="0" fontId="3" fillId="0" borderId="3" xfId="0" applyFont="1" applyBorder="1"/>
    <xf numFmtId="164" fontId="3" fillId="0" borderId="4" xfId="1" applyNumberFormat="1" applyFont="1" applyFill="1" applyBorder="1"/>
    <xf numFmtId="0" fontId="3" fillId="0" borderId="5" xfId="0" applyFont="1" applyBorder="1"/>
    <xf numFmtId="164" fontId="3" fillId="0" borderId="6" xfId="1" applyNumberFormat="1" applyFont="1" applyFill="1" applyBorder="1"/>
    <xf numFmtId="0" fontId="3" fillId="0" borderId="7" xfId="0" applyFont="1" applyBorder="1"/>
    <xf numFmtId="41" fontId="3" fillId="0" borderId="0" xfId="0" applyNumberFormat="1" applyFont="1" applyBorder="1"/>
    <xf numFmtId="42" fontId="3" fillId="0" borderId="0" xfId="0" applyNumberFormat="1" applyFont="1" applyBorder="1"/>
    <xf numFmtId="0" fontId="3" fillId="0" borderId="0" xfId="0" applyFont="1" applyBorder="1"/>
    <xf numFmtId="0" fontId="3" fillId="0" borderId="8" xfId="0" applyFont="1" applyBorder="1"/>
    <xf numFmtId="42" fontId="3" fillId="0" borderId="3" xfId="0" applyNumberFormat="1" applyFont="1" applyBorder="1"/>
    <xf numFmtId="164" fontId="3" fillId="0" borderId="4" xfId="0" applyNumberFormat="1" applyFont="1" applyBorder="1"/>
    <xf numFmtId="164" fontId="3" fillId="0" borderId="6" xfId="0" applyNumberFormat="1" applyFont="1" applyBorder="1"/>
    <xf numFmtId="42" fontId="3" fillId="0" borderId="9" xfId="0" applyNumberFormat="1" applyFont="1" applyBorder="1"/>
    <xf numFmtId="42" fontId="3" fillId="0" borderId="10" xfId="0" applyNumberFormat="1" applyFont="1" applyBorder="1"/>
    <xf numFmtId="0" fontId="2" fillId="2" borderId="11" xfId="0" applyFont="1" applyFill="1" applyBorder="1"/>
    <xf numFmtId="42" fontId="2" fillId="2" borderId="11" xfId="0" applyNumberFormat="1" applyFont="1" applyFill="1" applyBorder="1"/>
    <xf numFmtId="42" fontId="2" fillId="2" borderId="12" xfId="0" applyNumberFormat="1" applyFont="1" applyFill="1" applyBorder="1"/>
    <xf numFmtId="9" fontId="2" fillId="2" borderId="13" xfId="0" applyNumberFormat="1" applyFont="1" applyFill="1" applyBorder="1"/>
    <xf numFmtId="42" fontId="2" fillId="2" borderId="14" xfId="0" applyNumberFormat="1" applyFont="1" applyFill="1" applyBorder="1"/>
    <xf numFmtId="164" fontId="2" fillId="2" borderId="13" xfId="1" applyNumberFormat="1" applyFont="1" applyFill="1" applyBorder="1"/>
    <xf numFmtId="164" fontId="3" fillId="0" borderId="4" xfId="0" applyNumberFormat="1" applyFont="1" applyFill="1" applyBorder="1"/>
    <xf numFmtId="164" fontId="3" fillId="0" borderId="6" xfId="0" applyNumberFormat="1" applyFont="1" applyFill="1" applyBorder="1"/>
    <xf numFmtId="164" fontId="2" fillId="2" borderId="13" xfId="0" applyNumberFormat="1" applyFont="1" applyFill="1" applyBorder="1"/>
    <xf numFmtId="164" fontId="3" fillId="0" borderId="9" xfId="0" applyNumberFormat="1" applyFont="1" applyBorder="1"/>
    <xf numFmtId="164" fontId="3" fillId="0" borderId="15" xfId="0" applyNumberFormat="1" applyFont="1" applyBorder="1"/>
    <xf numFmtId="9" fontId="2" fillId="2" borderId="12" xfId="0" applyNumberFormat="1" applyFont="1" applyFill="1" applyBorder="1"/>
    <xf numFmtId="164" fontId="3" fillId="0" borderId="4" xfId="1" applyNumberFormat="1" applyFont="1" applyBorder="1"/>
    <xf numFmtId="164" fontId="3" fillId="0" borderId="6" xfId="1" applyNumberFormat="1" applyFont="1" applyBorder="1"/>
    <xf numFmtId="0" fontId="3" fillId="0" borderId="16" xfId="0" applyFont="1" applyBorder="1"/>
    <xf numFmtId="42" fontId="3" fillId="0" borderId="17" xfId="0" applyNumberFormat="1" applyFont="1" applyBorder="1"/>
    <xf numFmtId="164" fontId="3" fillId="0" borderId="17" xfId="0" applyNumberFormat="1" applyFont="1" applyBorder="1"/>
    <xf numFmtId="164" fontId="3" fillId="0" borderId="18" xfId="0" applyNumberFormat="1" applyFont="1" applyBorder="1"/>
    <xf numFmtId="42" fontId="2" fillId="2" borderId="19" xfId="0" applyNumberFormat="1" applyFont="1" applyFill="1" applyBorder="1"/>
    <xf numFmtId="9" fontId="2" fillId="2" borderId="19" xfId="0" applyNumberFormat="1" applyFont="1" applyFill="1" applyBorder="1"/>
    <xf numFmtId="42" fontId="3" fillId="0" borderId="5" xfId="0" applyNumberFormat="1" applyFont="1" applyBorder="1"/>
    <xf numFmtId="42" fontId="3" fillId="0" borderId="18" xfId="0" applyNumberFormat="1" applyFont="1" applyBorder="1"/>
    <xf numFmtId="42" fontId="3" fillId="0" borderId="15" xfId="0" applyNumberFormat="1" applyFont="1" applyBorder="1"/>
    <xf numFmtId="42" fontId="3" fillId="0" borderId="20" xfId="0" applyNumberFormat="1" applyFont="1" applyBorder="1"/>
    <xf numFmtId="0" fontId="1" fillId="0" borderId="21" xfId="0" applyFont="1" applyBorder="1"/>
    <xf numFmtId="0" fontId="1" fillId="0" borderId="5" xfId="0" applyFont="1" applyBorder="1"/>
    <xf numFmtId="42" fontId="3" fillId="0" borderId="22" xfId="0" applyNumberFormat="1" applyFont="1" applyBorder="1"/>
    <xf numFmtId="42" fontId="3" fillId="0" borderId="23" xfId="0" applyNumberFormat="1" applyFont="1" applyBorder="1"/>
    <xf numFmtId="42" fontId="2" fillId="2" borderId="24" xfId="0" applyNumberFormat="1" applyFont="1" applyFill="1" applyBorder="1"/>
    <xf numFmtId="0" fontId="1" fillId="0" borderId="7" xfId="0" applyFont="1" applyFill="1" applyBorder="1"/>
    <xf numFmtId="0" fontId="2" fillId="3" borderId="25" xfId="0" applyFont="1" applyFill="1" applyBorder="1" applyAlignment="1">
      <alignment horizontal="centerContinuous"/>
    </xf>
    <xf numFmtId="0" fontId="2" fillId="3" borderId="7" xfId="0" applyFont="1" applyFill="1" applyBorder="1" applyAlignment="1">
      <alignment horizontal="centerContinuous"/>
    </xf>
    <xf numFmtId="0" fontId="2" fillId="3" borderId="21" xfId="0" applyFont="1" applyFill="1" applyBorder="1" applyAlignment="1">
      <alignment horizontal="left"/>
    </xf>
    <xf numFmtId="0" fontId="2" fillId="3" borderId="1" xfId="0" applyFont="1" applyFill="1" applyBorder="1" applyAlignment="1">
      <alignment horizontal="left"/>
    </xf>
    <xf numFmtId="0" fontId="2" fillId="3" borderId="16" xfId="0" applyFont="1" applyFill="1" applyBorder="1" applyAlignment="1">
      <alignment horizontal="left"/>
    </xf>
    <xf numFmtId="0" fontId="2" fillId="3" borderId="7" xfId="0" applyFont="1" applyFill="1" applyBorder="1"/>
    <xf numFmtId="0" fontId="2" fillId="3" borderId="7" xfId="0" applyFont="1" applyFill="1" applyBorder="1" applyAlignment="1">
      <alignment horizontal="right"/>
    </xf>
    <xf numFmtId="0" fontId="2" fillId="3" borderId="10" xfId="0" applyFont="1" applyFill="1" applyBorder="1" applyAlignment="1">
      <alignment horizontal="right"/>
    </xf>
    <xf numFmtId="0" fontId="2" fillId="3" borderId="8" xfId="0" applyFont="1" applyFill="1" applyBorder="1" applyAlignment="1">
      <alignment horizontal="right"/>
    </xf>
    <xf numFmtId="0" fontId="2" fillId="3" borderId="0" xfId="0" applyFont="1" applyFill="1" applyBorder="1" applyAlignment="1">
      <alignment horizontal="right"/>
    </xf>
    <xf numFmtId="0" fontId="2" fillId="3" borderId="26" xfId="0" applyFont="1" applyFill="1" applyBorder="1" applyAlignment="1">
      <alignment horizontal="right"/>
    </xf>
    <xf numFmtId="0" fontId="2" fillId="3" borderId="21" xfId="0" applyFont="1" applyFill="1" applyBorder="1"/>
    <xf numFmtId="0" fontId="2" fillId="3" borderId="21" xfId="0" applyFont="1" applyFill="1" applyBorder="1" applyAlignment="1">
      <alignment horizontal="right"/>
    </xf>
    <xf numFmtId="0" fontId="2" fillId="3" borderId="27" xfId="0" applyFont="1" applyFill="1" applyBorder="1" applyAlignment="1">
      <alignment horizontal="right"/>
    </xf>
    <xf numFmtId="0" fontId="2" fillId="3" borderId="16" xfId="0" applyFont="1" applyFill="1" applyBorder="1" applyAlignment="1">
      <alignment horizontal="right"/>
    </xf>
    <xf numFmtId="0" fontId="2" fillId="3" borderId="1" xfId="0" applyFont="1" applyFill="1" applyBorder="1" applyAlignment="1">
      <alignment horizontal="right"/>
    </xf>
    <xf numFmtId="0" fontId="4" fillId="3" borderId="11" xfId="0" applyFont="1" applyFill="1" applyBorder="1" applyAlignment="1">
      <alignment horizontal="left"/>
    </xf>
    <xf numFmtId="0" fontId="4" fillId="3" borderId="14" xfId="0" applyFont="1" applyFill="1" applyBorder="1" applyAlignment="1">
      <alignment horizontal="left"/>
    </xf>
    <xf numFmtId="0" fontId="4" fillId="3" borderId="13" xfId="0" applyFont="1" applyFill="1" applyBorder="1" applyAlignment="1">
      <alignment horizontal="left"/>
    </xf>
    <xf numFmtId="0" fontId="2" fillId="3" borderId="14" xfId="0" applyFont="1" applyFill="1" applyBorder="1" applyAlignment="1">
      <alignment horizontal="left"/>
    </xf>
    <xf numFmtId="0" fontId="2" fillId="3" borderId="13" xfId="0" applyFont="1" applyFill="1" applyBorder="1" applyAlignment="1">
      <alignment horizontal="left"/>
    </xf>
    <xf numFmtId="0" fontId="3" fillId="3" borderId="7" xfId="0" applyFont="1" applyFill="1" applyBorder="1"/>
    <xf numFmtId="0" fontId="2" fillId="3" borderId="28" xfId="0" applyFont="1" applyFill="1" applyBorder="1" applyAlignment="1">
      <alignment horizontal="right"/>
    </xf>
    <xf numFmtId="0" fontId="2" fillId="3" borderId="29" xfId="0" applyFont="1" applyFill="1" applyBorder="1" applyAlignment="1">
      <alignment horizontal="right"/>
    </xf>
    <xf numFmtId="0" fontId="2" fillId="3" borderId="30" xfId="0" applyFont="1" applyFill="1" applyBorder="1" applyAlignment="1">
      <alignment horizontal="right"/>
    </xf>
    <xf numFmtId="0" fontId="2" fillId="3" borderId="31" xfId="0" applyFont="1" applyFill="1" applyBorder="1" applyAlignment="1">
      <alignment horizontal="right"/>
    </xf>
    <xf numFmtId="0" fontId="2" fillId="3" borderId="32" xfId="0" applyFont="1" applyFill="1" applyBorder="1" applyAlignment="1">
      <alignment horizontal="right"/>
    </xf>
    <xf numFmtId="0" fontId="2" fillId="3" borderId="33" xfId="0" applyFont="1" applyFill="1" applyBorder="1" applyAlignment="1">
      <alignment horizontal="right"/>
    </xf>
    <xf numFmtId="15" fontId="2" fillId="3" borderId="7" xfId="0" applyNumberFormat="1" applyFont="1" applyFill="1" applyBorder="1" applyAlignment="1">
      <alignment horizontal="right"/>
    </xf>
    <xf numFmtId="0" fontId="2" fillId="3" borderId="34" xfId="0" applyFont="1" applyFill="1" applyBorder="1" applyAlignment="1">
      <alignment horizontal="right"/>
    </xf>
    <xf numFmtId="0" fontId="2" fillId="3" borderId="35" xfId="0" applyFont="1" applyFill="1" applyBorder="1" applyAlignment="1">
      <alignment horizontal="right"/>
    </xf>
    <xf numFmtId="0" fontId="4" fillId="3" borderId="3" xfId="0" applyFont="1" applyFill="1" applyBorder="1" applyAlignment="1">
      <alignment horizontal="center"/>
    </xf>
    <xf numFmtId="0" fontId="4" fillId="3" borderId="2" xfId="0" applyFont="1" applyFill="1" applyBorder="1" applyAlignment="1">
      <alignment horizontal="center"/>
    </xf>
    <xf numFmtId="0" fontId="4" fillId="3" borderId="4" xfId="0" applyFont="1" applyFill="1" applyBorder="1" applyAlignment="1">
      <alignment horizontal="center"/>
    </xf>
    <xf numFmtId="0" fontId="4" fillId="0" borderId="25" xfId="0" applyFont="1" applyBorder="1" applyAlignment="1">
      <alignment horizontal="center"/>
    </xf>
    <xf numFmtId="0" fontId="4" fillId="0" borderId="36" xfId="0" applyFont="1" applyBorder="1" applyAlignment="1">
      <alignment horizontal="center"/>
    </xf>
    <xf numFmtId="0" fontId="4" fillId="0" borderId="37" xfId="0" applyFont="1" applyBorder="1" applyAlignment="1">
      <alignment horizontal="center"/>
    </xf>
    <xf numFmtId="0" fontId="4" fillId="0" borderId="7" xfId="0" applyFont="1" applyBorder="1" applyAlignment="1">
      <alignment horizontal="center"/>
    </xf>
    <xf numFmtId="0" fontId="4" fillId="0" borderId="0" xfId="0" applyFont="1" applyBorder="1" applyAlignment="1">
      <alignment horizontal="center"/>
    </xf>
    <xf numFmtId="0" fontId="4" fillId="0" borderId="8" xfId="0" applyFont="1" applyBorder="1" applyAlignment="1">
      <alignment horizontal="center"/>
    </xf>
    <xf numFmtId="0" fontId="2" fillId="3" borderId="38" xfId="0" applyFont="1" applyFill="1" applyBorder="1" applyAlignment="1">
      <alignment horizontal="center"/>
    </xf>
    <xf numFmtId="0" fontId="2" fillId="3" borderId="39" xfId="0" applyFont="1" applyFill="1" applyBorder="1" applyAlignment="1">
      <alignment horizontal="center"/>
    </xf>
    <xf numFmtId="0" fontId="2" fillId="3" borderId="40" xfId="0" applyFont="1" applyFill="1" applyBorder="1" applyAlignment="1">
      <alignment horizontal="center"/>
    </xf>
    <xf numFmtId="0" fontId="2" fillId="3" borderId="1" xfId="0" applyFont="1" applyFill="1" applyBorder="1" applyAlignment="1">
      <alignment horizontal="center"/>
    </xf>
    <xf numFmtId="0" fontId="2" fillId="3" borderId="16" xfId="0" applyFont="1" applyFill="1" applyBorder="1" applyAlignment="1">
      <alignment horizontal="center"/>
    </xf>
    <xf numFmtId="0" fontId="4" fillId="3" borderId="25" xfId="0" applyFont="1" applyFill="1" applyBorder="1" applyAlignment="1">
      <alignment horizontal="center"/>
    </xf>
    <xf numFmtId="0" fontId="4" fillId="3" borderId="36" xfId="0" applyFont="1" applyFill="1" applyBorder="1" applyAlignment="1">
      <alignment horizontal="center"/>
    </xf>
    <xf numFmtId="0" fontId="4" fillId="3" borderId="37" xfId="0" applyFont="1" applyFill="1" applyBorder="1" applyAlignment="1">
      <alignment horizontal="center"/>
    </xf>
    <xf numFmtId="0" fontId="1" fillId="0" borderId="21" xfId="0" applyFont="1" applyBorder="1" applyAlignment="1">
      <alignment wrapText="1"/>
    </xf>
    <xf numFmtId="0" fontId="0" fillId="0" borderId="1" xfId="0" applyBorder="1" applyAlignment="1">
      <alignment wrapText="1"/>
    </xf>
    <xf numFmtId="0" fontId="0" fillId="0" borderId="16" xfId="0" applyBorder="1" applyAlignment="1">
      <alignment wrapText="1"/>
    </xf>
    <xf numFmtId="0" fontId="1" fillId="0" borderId="7" xfId="0" applyFont="1" applyBorder="1" applyAlignment="1">
      <alignment wrapText="1"/>
    </xf>
    <xf numFmtId="0" fontId="0" fillId="0" borderId="0" xfId="0" applyAlignment="1">
      <alignment wrapText="1"/>
    </xf>
    <xf numFmtId="0" fontId="0" fillId="0" borderId="8" xfId="0" applyBorder="1" applyAlignment="1">
      <alignment wrapText="1"/>
    </xf>
    <xf numFmtId="0" fontId="1" fillId="0" borderId="7" xfId="0" applyFont="1" applyFill="1" applyBorder="1" applyAlignment="1">
      <alignment wrapText="1"/>
    </xf>
    <xf numFmtId="0" fontId="0" fillId="0" borderId="0" xfId="0" applyFill="1" applyAlignment="1">
      <alignment wrapText="1"/>
    </xf>
    <xf numFmtId="0" fontId="0" fillId="0" borderId="8" xfId="0" applyFill="1" applyBorder="1" applyAlignment="1">
      <alignment wrapText="1"/>
    </xf>
    <xf numFmtId="0" fontId="3" fillId="0" borderId="7" xfId="0" applyFont="1" applyBorder="1" applyAlignment="1">
      <alignment wrapText="1"/>
    </xf>
    <xf numFmtId="0" fontId="4" fillId="3" borderId="11" xfId="0" applyFont="1" applyFill="1" applyBorder="1" applyAlignment="1">
      <alignment horizontal="center"/>
    </xf>
    <xf numFmtId="0" fontId="4" fillId="3" borderId="13" xfId="0" applyFont="1" applyFill="1" applyBorder="1" applyAlignment="1">
      <alignment horizontal="center"/>
    </xf>
    <xf numFmtId="0" fontId="7" fillId="0" borderId="25" xfId="0" applyFont="1" applyBorder="1" applyAlignment="1">
      <alignment horizontal="center"/>
    </xf>
    <xf numFmtId="0" fontId="7" fillId="0" borderId="36" xfId="0" applyFont="1" applyBorder="1" applyAlignment="1">
      <alignment horizontal="center"/>
    </xf>
    <xf numFmtId="0" fontId="7" fillId="0" borderId="37" xfId="0" applyFont="1" applyBorder="1" applyAlignment="1">
      <alignment horizontal="center"/>
    </xf>
    <xf numFmtId="0" fontId="5" fillId="0" borderId="21" xfId="0" applyFont="1" applyBorder="1" applyAlignment="1">
      <alignment horizontal="center"/>
    </xf>
    <xf numFmtId="0" fontId="5" fillId="0" borderId="1" xfId="0" applyFont="1" applyBorder="1" applyAlignment="1">
      <alignment horizontal="center"/>
    </xf>
    <xf numFmtId="0" fontId="5" fillId="0" borderId="16" xfId="0" applyFont="1" applyBorder="1" applyAlignment="1">
      <alignment horizont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1"/>
  <sheetViews>
    <sheetView tabSelected="1" workbookViewId="0">
      <selection sqref="A1:L1"/>
    </sheetView>
  </sheetViews>
  <sheetFormatPr defaultRowHeight="12.75" x14ac:dyDescent="0.2"/>
  <cols>
    <col min="1" max="1" width="15.7109375" customWidth="1"/>
    <col min="2" max="2" width="16.7109375" customWidth="1"/>
    <col min="3" max="4" width="15.7109375" customWidth="1"/>
    <col min="5" max="5" width="16.7109375" customWidth="1"/>
    <col min="6" max="6" width="10.7109375" customWidth="1"/>
    <col min="7" max="7" width="15.7109375" customWidth="1"/>
    <col min="8" max="8" width="10.7109375" customWidth="1"/>
    <col min="9" max="9" width="13.7109375" customWidth="1"/>
    <col min="10" max="10" width="15.7109375" customWidth="1"/>
    <col min="11" max="11" width="10.7109375" customWidth="1"/>
    <col min="12" max="12" width="13.7109375" customWidth="1"/>
  </cols>
  <sheetData>
    <row r="1" spans="1:12" ht="18" customHeight="1" x14ac:dyDescent="0.25">
      <c r="A1" s="81" t="s">
        <v>105</v>
      </c>
      <c r="B1" s="82"/>
      <c r="C1" s="82"/>
      <c r="D1" s="82"/>
      <c r="E1" s="82"/>
      <c r="F1" s="82"/>
      <c r="G1" s="82"/>
      <c r="H1" s="82"/>
      <c r="I1" s="82"/>
      <c r="J1" s="82"/>
      <c r="K1" s="82"/>
      <c r="L1" s="83"/>
    </row>
    <row r="2" spans="1:12" ht="16.5" thickBot="1" x14ac:dyDescent="0.3">
      <c r="A2" s="84" t="s">
        <v>123</v>
      </c>
      <c r="B2" s="85"/>
      <c r="C2" s="85"/>
      <c r="D2" s="85"/>
      <c r="E2" s="85"/>
      <c r="F2" s="85"/>
      <c r="G2" s="85"/>
      <c r="H2" s="85"/>
      <c r="I2" s="85"/>
      <c r="J2" s="85"/>
      <c r="K2" s="85"/>
      <c r="L2" s="86"/>
    </row>
    <row r="3" spans="1:12" ht="15.75" x14ac:dyDescent="0.25">
      <c r="A3" s="47"/>
      <c r="B3" s="92" t="s">
        <v>93</v>
      </c>
      <c r="C3" s="93"/>
      <c r="D3" s="93"/>
      <c r="E3" s="93"/>
      <c r="F3" s="94"/>
      <c r="G3" s="78" t="s">
        <v>95</v>
      </c>
      <c r="H3" s="79"/>
      <c r="I3" s="79"/>
      <c r="J3" s="79"/>
      <c r="K3" s="79"/>
      <c r="L3" s="80"/>
    </row>
    <row r="4" spans="1:12" ht="13.5" thickBot="1" x14ac:dyDescent="0.25">
      <c r="A4" s="48"/>
      <c r="B4" s="49"/>
      <c r="C4" s="50"/>
      <c r="D4" s="50"/>
      <c r="E4" s="50"/>
      <c r="F4" s="51"/>
      <c r="G4" s="87" t="s">
        <v>101</v>
      </c>
      <c r="H4" s="88"/>
      <c r="I4" s="89"/>
      <c r="J4" s="90" t="s">
        <v>102</v>
      </c>
      <c r="K4" s="90"/>
      <c r="L4" s="91"/>
    </row>
    <row r="5" spans="1:12" x14ac:dyDescent="0.2">
      <c r="A5" s="52"/>
      <c r="B5" s="53"/>
      <c r="C5" s="54"/>
      <c r="D5" s="54" t="s">
        <v>97</v>
      </c>
      <c r="E5" s="54"/>
      <c r="F5" s="55" t="s">
        <v>73</v>
      </c>
      <c r="G5" s="53"/>
      <c r="H5" s="54" t="s">
        <v>73</v>
      </c>
      <c r="I5" s="55" t="s">
        <v>92</v>
      </c>
      <c r="J5" s="56"/>
      <c r="K5" s="54" t="s">
        <v>73</v>
      </c>
      <c r="L5" s="55" t="s">
        <v>92</v>
      </c>
    </row>
    <row r="6" spans="1:12" x14ac:dyDescent="0.2">
      <c r="A6" s="52"/>
      <c r="B6" s="53" t="s">
        <v>70</v>
      </c>
      <c r="C6" s="57" t="s">
        <v>86</v>
      </c>
      <c r="D6" s="57" t="s">
        <v>98</v>
      </c>
      <c r="E6" s="57" t="s">
        <v>0</v>
      </c>
      <c r="F6" s="55" t="s">
        <v>82</v>
      </c>
      <c r="G6" s="53" t="s">
        <v>0</v>
      </c>
      <c r="H6" s="57" t="s">
        <v>82</v>
      </c>
      <c r="I6" s="55" t="s">
        <v>91</v>
      </c>
      <c r="J6" s="56" t="s">
        <v>0</v>
      </c>
      <c r="K6" s="57" t="s">
        <v>82</v>
      </c>
      <c r="L6" s="55" t="s">
        <v>91</v>
      </c>
    </row>
    <row r="7" spans="1:12" ht="13.5" thickBot="1" x14ac:dyDescent="0.25">
      <c r="A7" s="58" t="s">
        <v>8</v>
      </c>
      <c r="B7" s="59" t="s">
        <v>71</v>
      </c>
      <c r="C7" s="60" t="s">
        <v>87</v>
      </c>
      <c r="D7" s="60" t="s">
        <v>99</v>
      </c>
      <c r="E7" s="60" t="s">
        <v>91</v>
      </c>
      <c r="F7" s="61" t="s">
        <v>0</v>
      </c>
      <c r="G7" s="59" t="s">
        <v>94</v>
      </c>
      <c r="H7" s="60" t="s">
        <v>0</v>
      </c>
      <c r="I7" s="61" t="s">
        <v>90</v>
      </c>
      <c r="J7" s="62" t="s">
        <v>94</v>
      </c>
      <c r="K7" s="60" t="s">
        <v>0</v>
      </c>
      <c r="L7" s="61" t="s">
        <v>90</v>
      </c>
    </row>
    <row r="8" spans="1:12" x14ac:dyDescent="0.2">
      <c r="A8" s="3" t="s">
        <v>1</v>
      </c>
      <c r="B8" s="12">
        <f>'Data Worksheet'!D9</f>
        <v>374821166.12201399</v>
      </c>
      <c r="C8" s="15">
        <f>'Data Worksheet'!E9</f>
        <v>66237737.717349999</v>
      </c>
      <c r="D8" s="16">
        <f>'Data Worksheet'!F9</f>
        <v>13973076.932866482</v>
      </c>
      <c r="E8" s="15">
        <f>'Data Worksheet'!G9</f>
        <v>455031980.77223045</v>
      </c>
      <c r="F8" s="13">
        <f>'Data Worksheet'!H9</f>
        <v>1.0504906819769419E-2</v>
      </c>
      <c r="G8" s="12">
        <f>'Data Worksheet'!AD9</f>
        <v>39931017.641320005</v>
      </c>
      <c r="H8" s="26">
        <f>'Data Worksheet'!AE9</f>
        <v>9.5252035003432906E-3</v>
      </c>
      <c r="I8" s="23">
        <f>'Data Worksheet'!AF9</f>
        <v>0.10653351851619133</v>
      </c>
      <c r="J8" s="2">
        <f>'Data Worksheet'!AG9</f>
        <v>107257536.98132001</v>
      </c>
      <c r="K8" s="26">
        <f>'Data Worksheet'!AH9</f>
        <v>1.1999445376851405E-2</v>
      </c>
      <c r="L8" s="4">
        <f>'Data Worksheet'!AI9</f>
        <v>0.2357142827616078</v>
      </c>
    </row>
    <row r="9" spans="1:12" x14ac:dyDescent="0.2">
      <c r="A9" s="5" t="s">
        <v>50</v>
      </c>
      <c r="B9" s="37">
        <f>'Data Worksheet'!D10</f>
        <v>20600348.799296867</v>
      </c>
      <c r="C9" s="39">
        <f>'Data Worksheet'!E10</f>
        <v>2559448.2996999999</v>
      </c>
      <c r="D9" s="39">
        <f>'Data Worksheet'!F10</f>
        <v>539924.35777338932</v>
      </c>
      <c r="E9" s="39">
        <f>'Data Worksheet'!G10</f>
        <v>23699721.456770256</v>
      </c>
      <c r="F9" s="14">
        <f>'Data Worksheet'!H10</f>
        <v>5.4713377537848689E-4</v>
      </c>
      <c r="G9" s="37">
        <f>'Data Worksheet'!AD10</f>
        <v>5094463.8861999996</v>
      </c>
      <c r="H9" s="27">
        <f>'Data Worksheet'!AE10</f>
        <v>1.2152408855964382E-3</v>
      </c>
      <c r="I9" s="24">
        <f>'Data Worksheet'!AF10</f>
        <v>0.24729988486281768</v>
      </c>
      <c r="J9" s="40">
        <f>'Data Worksheet'!AG10</f>
        <v>7786305.9061999992</v>
      </c>
      <c r="K9" s="27">
        <f>'Data Worksheet'!AH10</f>
        <v>8.7109358501467719E-4</v>
      </c>
      <c r="L9" s="6">
        <f>'Data Worksheet'!AI10</f>
        <v>0.32853997547619695</v>
      </c>
    </row>
    <row r="10" spans="1:12" x14ac:dyDescent="0.2">
      <c r="A10" s="5" t="s">
        <v>26</v>
      </c>
      <c r="B10" s="37">
        <f>'Data Worksheet'!D11</f>
        <v>438723039.18537909</v>
      </c>
      <c r="C10" s="39">
        <f>'Data Worksheet'!E11</f>
        <v>57778610.186400004</v>
      </c>
      <c r="D10" s="39">
        <f>'Data Worksheet'!F11</f>
        <v>12188595.097462064</v>
      </c>
      <c r="E10" s="39">
        <f>'Data Worksheet'!G11</f>
        <v>508690244.46924114</v>
      </c>
      <c r="F10" s="14">
        <f>'Data Worksheet'!H11</f>
        <v>1.1743666036849294E-2</v>
      </c>
      <c r="G10" s="37">
        <f>'Data Worksheet'!AD11</f>
        <v>46130952.292120002</v>
      </c>
      <c r="H10" s="27">
        <f>'Data Worksheet'!AE11</f>
        <v>1.1004145003116061E-2</v>
      </c>
      <c r="I10" s="24">
        <f>'Data Worksheet'!AF11</f>
        <v>0.10514823287551972</v>
      </c>
      <c r="J10" s="40">
        <f>'Data Worksheet'!AG11</f>
        <v>104706158.25212002</v>
      </c>
      <c r="K10" s="27">
        <f>'Data Worksheet'!AH11</f>
        <v>1.1714009681064098E-2</v>
      </c>
      <c r="L10" s="6">
        <f>'Data Worksheet'!AI11</f>
        <v>0.20583480691942238</v>
      </c>
    </row>
    <row r="11" spans="1:12" x14ac:dyDescent="0.2">
      <c r="A11" s="5" t="s">
        <v>47</v>
      </c>
      <c r="B11" s="37">
        <f>'Data Worksheet'!D12</f>
        <v>29201776.300737359</v>
      </c>
      <c r="C11" s="39">
        <f>'Data Worksheet'!E12</f>
        <v>3388263.9217999997</v>
      </c>
      <c r="D11" s="39">
        <f>'Data Worksheet'!F12</f>
        <v>714765.84315418289</v>
      </c>
      <c r="E11" s="39">
        <f>'Data Worksheet'!G12</f>
        <v>33304806.065691542</v>
      </c>
      <c r="F11" s="14">
        <f>'Data Worksheet'!H12</f>
        <v>7.6887757158701313E-4</v>
      </c>
      <c r="G11" s="37">
        <f>'Data Worksheet'!AD12</f>
        <v>4440740.7992400005</v>
      </c>
      <c r="H11" s="27">
        <f>'Data Worksheet'!AE12</f>
        <v>1.0593008218570369E-3</v>
      </c>
      <c r="I11" s="24">
        <f>'Data Worksheet'!AF12</f>
        <v>0.15207091354671701</v>
      </c>
      <c r="J11" s="40">
        <f>'Data Worksheet'!AG12</f>
        <v>8254196.1692399997</v>
      </c>
      <c r="K11" s="27">
        <f>'Data Worksheet'!AH12</f>
        <v>9.2343884495372402E-4</v>
      </c>
      <c r="L11" s="6">
        <f>'Data Worksheet'!AI12</f>
        <v>0.24783798929677417</v>
      </c>
    </row>
    <row r="12" spans="1:12" x14ac:dyDescent="0.2">
      <c r="A12" s="5" t="s">
        <v>15</v>
      </c>
      <c r="B12" s="37">
        <f>'Data Worksheet'!D13</f>
        <v>823009884.32726061</v>
      </c>
      <c r="C12" s="39">
        <f>'Data Worksheet'!E13</f>
        <v>103911717.75399999</v>
      </c>
      <c r="D12" s="39">
        <f>'Data Worksheet'!F13</f>
        <v>21920531.655214254</v>
      </c>
      <c r="E12" s="39">
        <f>'Data Worksheet'!G13</f>
        <v>948842133.73647487</v>
      </c>
      <c r="F12" s="14">
        <f>'Data Worksheet'!H13</f>
        <v>2.1905049804756833E-2</v>
      </c>
      <c r="G12" s="37">
        <f>'Data Worksheet'!AD13</f>
        <v>90786218.567119986</v>
      </c>
      <c r="H12" s="27">
        <f>'Data Worksheet'!AE13</f>
        <v>2.1656277699860695E-2</v>
      </c>
      <c r="I12" s="24">
        <f>'Data Worksheet'!AF13</f>
        <v>0.11030999784568793</v>
      </c>
      <c r="J12" s="40">
        <f>'Data Worksheet'!AG13</f>
        <v>197707494.83712</v>
      </c>
      <c r="K12" s="27">
        <f>'Data Worksheet'!AH13</f>
        <v>2.2118541518488594E-2</v>
      </c>
      <c r="L12" s="6">
        <f>'Data Worksheet'!AI13</f>
        <v>0.20836711166963204</v>
      </c>
    </row>
    <row r="13" spans="1:12" x14ac:dyDescent="0.2">
      <c r="A13" s="5" t="s">
        <v>9</v>
      </c>
      <c r="B13" s="37">
        <f>'Data Worksheet'!D14</f>
        <v>3468025112.1905823</v>
      </c>
      <c r="C13" s="39">
        <f>'Data Worksheet'!E14</f>
        <v>436532667.13770008</v>
      </c>
      <c r="D13" s="39">
        <f>'Data Worksheet'!F14</f>
        <v>92088056.62495853</v>
      </c>
      <c r="E13" s="39">
        <f>'Data Worksheet'!G14</f>
        <v>3996645835.9532409</v>
      </c>
      <c r="F13" s="14">
        <f>'Data Worksheet'!H14</f>
        <v>9.2266904025200464E-2</v>
      </c>
      <c r="G13" s="37">
        <f>'Data Worksheet'!AD14</f>
        <v>389557043.57879996</v>
      </c>
      <c r="H13" s="27">
        <f>'Data Worksheet'!AE14</f>
        <v>9.2925508395771184E-2</v>
      </c>
      <c r="I13" s="24">
        <f>'Data Worksheet'!AF14</f>
        <v>0.11232820725820401</v>
      </c>
      <c r="J13" s="40">
        <f>'Data Worksheet'!AG14</f>
        <v>831730780.7888</v>
      </c>
      <c r="K13" s="27">
        <f>'Data Worksheet'!AH14</f>
        <v>9.304994644860573E-2</v>
      </c>
      <c r="L13" s="6">
        <f>'Data Worksheet'!AI14</f>
        <v>0.20810720162058685</v>
      </c>
    </row>
    <row r="14" spans="1:12" x14ac:dyDescent="0.2">
      <c r="A14" s="5" t="s">
        <v>57</v>
      </c>
      <c r="B14" s="37">
        <f>'Data Worksheet'!D15</f>
        <v>6217000.829118683</v>
      </c>
      <c r="C14" s="39">
        <f>'Data Worksheet'!E15</f>
        <v>1246064.5590000001</v>
      </c>
      <c r="D14" s="39">
        <f>'Data Worksheet'!F15</f>
        <v>262861.57326995634</v>
      </c>
      <c r="E14" s="39">
        <f>'Data Worksheet'!G15</f>
        <v>7725926.9613886401</v>
      </c>
      <c r="F14" s="14">
        <f>'Data Worksheet'!H15</f>
        <v>1.7836140371495611E-4</v>
      </c>
      <c r="G14" s="37">
        <f>'Data Worksheet'!AD15</f>
        <v>3158459.9350800002</v>
      </c>
      <c r="H14" s="27">
        <f>'Data Worksheet'!AE15</f>
        <v>7.5342366426911674E-4</v>
      </c>
      <c r="I14" s="24">
        <f>'Data Worksheet'!AF15</f>
        <v>0.50803595204405672</v>
      </c>
      <c r="J14" s="40">
        <f>'Data Worksheet'!AG15</f>
        <v>4456192.5050800005</v>
      </c>
      <c r="K14" s="27">
        <f>'Data Worksheet'!AH15</f>
        <v>4.9853688662228703E-4</v>
      </c>
      <c r="L14" s="6">
        <f>'Data Worksheet'!AI15</f>
        <v>0.57678418749626059</v>
      </c>
    </row>
    <row r="15" spans="1:12" x14ac:dyDescent="0.2">
      <c r="A15" s="5" t="s">
        <v>28</v>
      </c>
      <c r="B15" s="37">
        <f>'Data Worksheet'!D16</f>
        <v>310858459.42986673</v>
      </c>
      <c r="C15" s="39">
        <f>'Data Worksheet'!E16</f>
        <v>38394066.516100004</v>
      </c>
      <c r="D15" s="39">
        <f>'Data Worksheet'!F16</f>
        <v>8099359.4238429796</v>
      </c>
      <c r="E15" s="39">
        <f>'Data Worksheet'!G16</f>
        <v>357351885.36980969</v>
      </c>
      <c r="F15" s="14">
        <f>'Data Worksheet'!H16</f>
        <v>8.2498558701478153E-3</v>
      </c>
      <c r="G15" s="37">
        <f>'Data Worksheet'!AD16</f>
        <v>33512681.685960002</v>
      </c>
      <c r="H15" s="27">
        <f>'Data Worksheet'!AE16</f>
        <v>7.9941642301316618E-3</v>
      </c>
      <c r="I15" s="24">
        <f>'Data Worksheet'!AF16</f>
        <v>0.10780688338809982</v>
      </c>
      <c r="J15" s="40">
        <f>'Data Worksheet'!AG16</f>
        <v>72776217.505960003</v>
      </c>
      <c r="K15" s="27">
        <f>'Data Worksheet'!AH16</f>
        <v>8.1418450513991714E-3</v>
      </c>
      <c r="L15" s="6">
        <f>'Data Worksheet'!AI16</f>
        <v>0.20365421447447157</v>
      </c>
    </row>
    <row r="16" spans="1:12" x14ac:dyDescent="0.2">
      <c r="A16" s="5" t="s">
        <v>31</v>
      </c>
      <c r="B16" s="37">
        <f>'Data Worksheet'!D17</f>
        <v>141942732.20404148</v>
      </c>
      <c r="C16" s="39">
        <f>'Data Worksheet'!E17</f>
        <v>991500.16000000015</v>
      </c>
      <c r="D16" s="39">
        <f>'Data Worksheet'!F17</f>
        <v>209160.34411906698</v>
      </c>
      <c r="E16" s="39">
        <f>'Data Worksheet'!G17</f>
        <v>143143392.70816055</v>
      </c>
      <c r="F16" s="14">
        <f>'Data Worksheet'!H17</f>
        <v>3.3046204790110781E-3</v>
      </c>
      <c r="G16" s="37">
        <f>'Data Worksheet'!AD17</f>
        <v>17177226.433400001</v>
      </c>
      <c r="H16" s="27">
        <f>'Data Worksheet'!AE17</f>
        <v>4.0974807809631949E-3</v>
      </c>
      <c r="I16" s="24">
        <f>'Data Worksheet'!AF17</f>
        <v>0.12101518807393311</v>
      </c>
      <c r="J16" s="40">
        <f>'Data Worksheet'!AG17</f>
        <v>17177226.433400001</v>
      </c>
      <c r="K16" s="27">
        <f>'Data Worksheet'!AH17</f>
        <v>1.9217035568259301E-3</v>
      </c>
      <c r="L16" s="6">
        <f>'Data Worksheet'!AI17</f>
        <v>0.12000013488866214</v>
      </c>
    </row>
    <row r="17" spans="1:12" x14ac:dyDescent="0.2">
      <c r="A17" s="5" t="s">
        <v>27</v>
      </c>
      <c r="B17" s="37">
        <f>'Data Worksheet'!D18</f>
        <v>224806641.81443831</v>
      </c>
      <c r="C17" s="39">
        <f>'Data Worksheet'!E18</f>
        <v>40087566.062899999</v>
      </c>
      <c r="D17" s="39">
        <f>'Data Worksheet'!F18</f>
        <v>8456608.9355063681</v>
      </c>
      <c r="E17" s="39">
        <f>'Data Worksheet'!G18</f>
        <v>273350816.81284469</v>
      </c>
      <c r="F17" s="14">
        <f>'Data Worksheet'!H18</f>
        <v>6.3106000920057437E-3</v>
      </c>
      <c r="G17" s="37">
        <f>'Data Worksheet'!AD18</f>
        <v>23282850.120760001</v>
      </c>
      <c r="H17" s="27">
        <f>'Data Worksheet'!AE18</f>
        <v>5.5539252082256766E-3</v>
      </c>
      <c r="I17" s="24">
        <f>'Data Worksheet'!AF18</f>
        <v>0.10356833736246243</v>
      </c>
      <c r="J17" s="40">
        <f>'Data Worksheet'!AG18</f>
        <v>63864279.600760005</v>
      </c>
      <c r="K17" s="27">
        <f>'Data Worksheet'!AH18</f>
        <v>7.1448212980571267E-3</v>
      </c>
      <c r="L17" s="6">
        <f>'Data Worksheet'!AI18</f>
        <v>0.23363485920909469</v>
      </c>
    </row>
    <row r="18" spans="1:12" x14ac:dyDescent="0.2">
      <c r="A18" s="5" t="s">
        <v>22</v>
      </c>
      <c r="B18" s="37">
        <f>'Data Worksheet'!D19</f>
        <v>892422173.16373062</v>
      </c>
      <c r="C18" s="39">
        <f>'Data Worksheet'!E19</f>
        <v>69177778.968099996</v>
      </c>
      <c r="D18" s="39">
        <f>'Data Worksheet'!F19</f>
        <v>14593288.673156187</v>
      </c>
      <c r="E18" s="39">
        <f>'Data Worksheet'!G19</f>
        <v>976193240.80498672</v>
      </c>
      <c r="F18" s="14">
        <f>'Data Worksheet'!H19</f>
        <v>2.2536479777403248E-2</v>
      </c>
      <c r="G18" s="37">
        <f>'Data Worksheet'!AD19</f>
        <v>93468576.259120017</v>
      </c>
      <c r="H18" s="27">
        <f>'Data Worksheet'!AE19</f>
        <v>2.2296131236940919E-2</v>
      </c>
      <c r="I18" s="24">
        <f>'Data Worksheet'!AF19</f>
        <v>0.10473582915108896</v>
      </c>
      <c r="J18" s="40">
        <f>'Data Worksheet'!AG19</f>
        <v>166540725.88912001</v>
      </c>
      <c r="K18" s="27">
        <f>'Data Worksheet'!AH19</f>
        <v>1.8631756793704102E-2</v>
      </c>
      <c r="L18" s="6">
        <f>'Data Worksheet'!AI19</f>
        <v>0.17060221166025233</v>
      </c>
    </row>
    <row r="19" spans="1:12" x14ac:dyDescent="0.2">
      <c r="A19" s="5" t="s">
        <v>37</v>
      </c>
      <c r="B19" s="37">
        <f>'Data Worksheet'!D20</f>
        <v>116982735.08174405</v>
      </c>
      <c r="C19" s="39">
        <f>'Data Worksheet'!E20</f>
        <v>16870186.89065</v>
      </c>
      <c r="D19" s="39">
        <f>'Data Worksheet'!F20</f>
        <v>3558823.5259602237</v>
      </c>
      <c r="E19" s="39">
        <f>'Data Worksheet'!G20</f>
        <v>137411745.49835429</v>
      </c>
      <c r="F19" s="14">
        <f>'Data Worksheet'!H20</f>
        <v>3.172299186427151E-3</v>
      </c>
      <c r="G19" s="37">
        <f>'Data Worksheet'!AD20</f>
        <v>11246179.408960002</v>
      </c>
      <c r="H19" s="27">
        <f>'Data Worksheet'!AE20</f>
        <v>2.6826801268612322E-3</v>
      </c>
      <c r="I19" s="24">
        <f>'Data Worksheet'!AF20</f>
        <v>9.6135377593125237E-2</v>
      </c>
      <c r="J19" s="40">
        <f>'Data Worksheet'!AG20</f>
        <v>28362627.258960001</v>
      </c>
      <c r="K19" s="27">
        <f>'Data Worksheet'!AH20</f>
        <v>3.1730711530058736E-3</v>
      </c>
      <c r="L19" s="6">
        <f>'Data Worksheet'!AI20</f>
        <v>0.20640613476014455</v>
      </c>
    </row>
    <row r="20" spans="1:12" x14ac:dyDescent="0.2">
      <c r="A20" s="42" t="s">
        <v>118</v>
      </c>
      <c r="B20" s="37">
        <f>'Data Worksheet'!D21</f>
        <v>31241820.376845952</v>
      </c>
      <c r="C20" s="39">
        <f>'Data Worksheet'!E21</f>
        <v>5354559.0214500008</v>
      </c>
      <c r="D20" s="39">
        <f>'Data Worksheet'!F21</f>
        <v>1129562.5081213668</v>
      </c>
      <c r="E20" s="39">
        <f>'Data Worksheet'!G21</f>
        <v>37725941.906417318</v>
      </c>
      <c r="F20" s="14">
        <f>'Data Worksheet'!H21</f>
        <v>8.7094428778913184E-4</v>
      </c>
      <c r="G20" s="37">
        <f>'Data Worksheet'!AD21</f>
        <v>6032675.9120800002</v>
      </c>
      <c r="H20" s="27">
        <f>'Data Worksheet'!AE21</f>
        <v>1.4390433579814354E-3</v>
      </c>
      <c r="I20" s="24">
        <f>'Data Worksheet'!AF21</f>
        <v>0.19309617171190696</v>
      </c>
      <c r="J20" s="40">
        <f>'Data Worksheet'!AG21</f>
        <v>11535658.922079999</v>
      </c>
      <c r="K20" s="27">
        <f>'Data Worksheet'!AH21</f>
        <v>1.2905527482473798E-3</v>
      </c>
      <c r="L20" s="6">
        <f>'Data Worksheet'!AI21</f>
        <v>0.30577523950747915</v>
      </c>
    </row>
    <row r="21" spans="1:12" x14ac:dyDescent="0.2">
      <c r="A21" s="5" t="s">
        <v>59</v>
      </c>
      <c r="B21" s="37">
        <f>'Data Worksheet'!D22</f>
        <v>8283223.0448765103</v>
      </c>
      <c r="C21" s="39">
        <f>'Data Worksheet'!E22</f>
        <v>1092374.9697</v>
      </c>
      <c r="D21" s="39">
        <f>'Data Worksheet'!F22</f>
        <v>230440.22965110495</v>
      </c>
      <c r="E21" s="39">
        <f>'Data Worksheet'!G22</f>
        <v>9606038.2442276143</v>
      </c>
      <c r="F21" s="14">
        <f>'Data Worksheet'!H22</f>
        <v>2.2176581191391911E-4</v>
      </c>
      <c r="G21" s="37">
        <f>'Data Worksheet'!AD22</f>
        <v>3637578.3860400002</v>
      </c>
      <c r="H21" s="27">
        <f>'Data Worksheet'!AE22</f>
        <v>8.6771328210847785E-4</v>
      </c>
      <c r="I21" s="24">
        <f>'Data Worksheet'!AF22</f>
        <v>0.4391501190216025</v>
      </c>
      <c r="J21" s="40">
        <f>'Data Worksheet'!AG22</f>
        <v>4781274.3260399997</v>
      </c>
      <c r="K21" s="27">
        <f>'Data Worksheet'!AH22</f>
        <v>5.3490544088338537E-4</v>
      </c>
      <c r="L21" s="6">
        <f>'Data Worksheet'!AI22</f>
        <v>0.49773634088050045</v>
      </c>
    </row>
    <row r="22" spans="1:12" x14ac:dyDescent="0.2">
      <c r="A22" s="5" t="s">
        <v>13</v>
      </c>
      <c r="B22" s="37">
        <f>'Data Worksheet'!D23</f>
        <v>1872677442.1441507</v>
      </c>
      <c r="C22" s="39">
        <f>'Data Worksheet'!E23</f>
        <v>312837741.6365</v>
      </c>
      <c r="D22" s="39">
        <f>'Data Worksheet'!F23</f>
        <v>65994189.747908965</v>
      </c>
      <c r="E22" s="39">
        <f>'Data Worksheet'!G23</f>
        <v>2251509373.5285597</v>
      </c>
      <c r="F22" s="14">
        <f>'Data Worksheet'!H23</f>
        <v>5.1978535953924668E-2</v>
      </c>
      <c r="G22" s="37">
        <f>'Data Worksheet'!AD23</f>
        <v>216656369.21864</v>
      </c>
      <c r="H22" s="27">
        <f>'Data Worksheet'!AE23</f>
        <v>5.1681528003873795E-2</v>
      </c>
      <c r="I22" s="24">
        <f>'Data Worksheet'!AF23</f>
        <v>0.11569337267745158</v>
      </c>
      <c r="J22" s="40">
        <f>'Data Worksheet'!AG23</f>
        <v>534026464.44863999</v>
      </c>
      <c r="K22" s="27">
        <f>'Data Worksheet'!AH23</f>
        <v>5.9744252667861993E-2</v>
      </c>
      <c r="L22" s="6">
        <f>'Data Worksheet'!AI23</f>
        <v>0.23718598320188874</v>
      </c>
    </row>
    <row r="23" spans="1:12" x14ac:dyDescent="0.2">
      <c r="A23" s="5" t="s">
        <v>18</v>
      </c>
      <c r="B23" s="37">
        <f>'Data Worksheet'!D24</f>
        <v>566752316.92702579</v>
      </c>
      <c r="C23" s="39">
        <f>'Data Worksheet'!E24</f>
        <v>97524031.466649994</v>
      </c>
      <c r="D23" s="39">
        <f>'Data Worksheet'!F24</f>
        <v>20573027.42285309</v>
      </c>
      <c r="E23" s="39">
        <f>'Data Worksheet'!G24</f>
        <v>684849375.81652892</v>
      </c>
      <c r="F23" s="14">
        <f>'Data Worksheet'!H24</f>
        <v>1.5810490652372482E-2</v>
      </c>
      <c r="G23" s="37">
        <f>'Data Worksheet'!AD24</f>
        <v>57952092.110679999</v>
      </c>
      <c r="H23" s="27">
        <f>'Data Worksheet'!AE24</f>
        <v>1.3823977029166899E-2</v>
      </c>
      <c r="I23" s="24">
        <f>'Data Worksheet'!AF24</f>
        <v>0.10225294256387103</v>
      </c>
      <c r="J23" s="40">
        <f>'Data Worksheet'!AG24</f>
        <v>157247984.06068003</v>
      </c>
      <c r="K23" s="27">
        <f>'Data Worksheet'!AH24</f>
        <v>1.7592130571530383E-2</v>
      </c>
      <c r="L23" s="6">
        <f>'Data Worksheet'!AI24</f>
        <v>0.22960958951477053</v>
      </c>
    </row>
    <row r="24" spans="1:12" x14ac:dyDescent="0.2">
      <c r="A24" s="5" t="s">
        <v>42</v>
      </c>
      <c r="B24" s="37">
        <f>'Data Worksheet'!D25</f>
        <v>110166523.59091236</v>
      </c>
      <c r="C24" s="39">
        <f>'Data Worksheet'!E25</f>
        <v>14648451.565500002</v>
      </c>
      <c r="D24" s="39">
        <f>'Data Worksheet'!F25</f>
        <v>3090140.8732515639</v>
      </c>
      <c r="E24" s="39">
        <f>'Data Worksheet'!G25</f>
        <v>127905116.02966392</v>
      </c>
      <c r="F24" s="14">
        <f>'Data Worksheet'!H25</f>
        <v>2.9528283339187531E-3</v>
      </c>
      <c r="G24" s="37">
        <f>'Data Worksheet'!AD25</f>
        <v>13606866.79624</v>
      </c>
      <c r="H24" s="27">
        <f>'Data Worksheet'!AE25</f>
        <v>3.2458019577776449E-3</v>
      </c>
      <c r="I24" s="24">
        <f>'Data Worksheet'!AF25</f>
        <v>0.12351181060017066</v>
      </c>
      <c r="J24" s="40">
        <f>'Data Worksheet'!AG25</f>
        <v>28732174.186239999</v>
      </c>
      <c r="K24" s="27">
        <f>'Data Worksheet'!AH25</f>
        <v>3.2144142445300794E-3</v>
      </c>
      <c r="L24" s="6">
        <f>'Data Worksheet'!AI25</f>
        <v>0.2246366296996001</v>
      </c>
    </row>
    <row r="25" spans="1:12" x14ac:dyDescent="0.2">
      <c r="A25" s="5" t="s">
        <v>61</v>
      </c>
      <c r="B25" s="37">
        <f>'Data Worksheet'!D26</f>
        <v>25601498.39132344</v>
      </c>
      <c r="C25" s="39">
        <f>'Data Worksheet'!E26</f>
        <v>4213635.4291499993</v>
      </c>
      <c r="D25" s="39">
        <f>'Data Worksheet'!F26</f>
        <v>888880.78076891706</v>
      </c>
      <c r="E25" s="39">
        <f>'Data Worksheet'!G26</f>
        <v>30704014.601242356</v>
      </c>
      <c r="F25" s="14">
        <f>'Data Worksheet'!H26</f>
        <v>7.0883547972058205E-4</v>
      </c>
      <c r="G25" s="37">
        <f>'Data Worksheet'!AD26</f>
        <v>2631328.1328000003</v>
      </c>
      <c r="H25" s="27">
        <f>'Data Worksheet'!AE26</f>
        <v>6.2768087120230467E-4</v>
      </c>
      <c r="I25" s="24">
        <f>'Data Worksheet'!AF26</f>
        <v>0.10278023936644971</v>
      </c>
      <c r="J25" s="40">
        <f>'Data Worksheet'!AG26</f>
        <v>7011583.0727999993</v>
      </c>
      <c r="K25" s="27">
        <f>'Data Worksheet'!AH26</f>
        <v>7.8442140715922375E-4</v>
      </c>
      <c r="L25" s="6">
        <f>'Data Worksheet'!AI26</f>
        <v>0.22836046568699503</v>
      </c>
    </row>
    <row r="26" spans="1:12" x14ac:dyDescent="0.2">
      <c r="A26" s="5" t="s">
        <v>39</v>
      </c>
      <c r="B26" s="37">
        <f>'Data Worksheet'!D27</f>
        <v>37100135.666725546</v>
      </c>
      <c r="C26" s="39">
        <f>'Data Worksheet'!E27</f>
        <v>5329595.7763999999</v>
      </c>
      <c r="D26" s="39">
        <f>'Data Worksheet'!F27</f>
        <v>1124296.426343844</v>
      </c>
      <c r="E26" s="39">
        <f>'Data Worksheet'!G27</f>
        <v>43554027.869469389</v>
      </c>
      <c r="F26" s="14">
        <f>'Data Worksheet'!H27</f>
        <v>1.0054919735925918E-3</v>
      </c>
      <c r="G26" s="37">
        <f>'Data Worksheet'!AD27</f>
        <v>8672442.9483599998</v>
      </c>
      <c r="H26" s="27">
        <f>'Data Worksheet'!AE27</f>
        <v>2.0687372575941046E-3</v>
      </c>
      <c r="I26" s="24">
        <f>'Data Worksheet'!AF27</f>
        <v>0.23375771523493807</v>
      </c>
      <c r="J26" s="40">
        <f>'Data Worksheet'!AG27</f>
        <v>13943993.068360001</v>
      </c>
      <c r="K26" s="27">
        <f>'Data Worksheet'!AH27</f>
        <v>1.559985320081711E-3</v>
      </c>
      <c r="L26" s="6">
        <f>'Data Worksheet'!AI27</f>
        <v>0.32015392721311309</v>
      </c>
    </row>
    <row r="27" spans="1:12" x14ac:dyDescent="0.2">
      <c r="A27" s="5" t="s">
        <v>60</v>
      </c>
      <c r="B27" s="37">
        <f>'Data Worksheet'!D28</f>
        <v>8450982.2896811794</v>
      </c>
      <c r="C27" s="39">
        <f>'Data Worksheet'!E28</f>
        <v>1184786.1717999999</v>
      </c>
      <c r="D27" s="39">
        <f>'Data Worksheet'!F28</f>
        <v>249934.68826187577</v>
      </c>
      <c r="E27" s="39">
        <f>'Data Worksheet'!G28</f>
        <v>9885703.1497430559</v>
      </c>
      <c r="F27" s="14">
        <f>'Data Worksheet'!H28</f>
        <v>2.2822217959210633E-4</v>
      </c>
      <c r="G27" s="37">
        <f>'Data Worksheet'!AD28</f>
        <v>3718052.5045600003</v>
      </c>
      <c r="H27" s="27">
        <f>'Data Worksheet'!AE28</f>
        <v>8.8690969634212238E-4</v>
      </c>
      <c r="I27" s="24">
        <f>'Data Worksheet'!AF28</f>
        <v>0.43995506996859024</v>
      </c>
      <c r="J27" s="40">
        <f>'Data Worksheet'!AG28</f>
        <v>4998415.1445599999</v>
      </c>
      <c r="K27" s="27">
        <f>'Data Worksheet'!AH28</f>
        <v>5.5919808701574369E-4</v>
      </c>
      <c r="L27" s="6">
        <f>'Data Worksheet'!AI28</f>
        <v>0.50562059864096931</v>
      </c>
    </row>
    <row r="28" spans="1:12" x14ac:dyDescent="0.2">
      <c r="A28" s="5" t="s">
        <v>62</v>
      </c>
      <c r="B28" s="37">
        <f>'Data Worksheet'!D29</f>
        <v>5271954.6877336428</v>
      </c>
      <c r="C28" s="39">
        <f>'Data Worksheet'!E29</f>
        <v>713294.57869999995</v>
      </c>
      <c r="D28" s="39">
        <f>'Data Worksheet'!F29</f>
        <v>150471.92684180391</v>
      </c>
      <c r="E28" s="39">
        <f>'Data Worksheet'!G29</f>
        <v>6135721.193275447</v>
      </c>
      <c r="F28" s="14">
        <f>'Data Worksheet'!H29</f>
        <v>1.4164977876512488E-4</v>
      </c>
      <c r="G28" s="37">
        <f>'Data Worksheet'!AD29</f>
        <v>2589673.9084399999</v>
      </c>
      <c r="H28" s="27">
        <f>'Data Worksheet'!AE29</f>
        <v>6.1774461144449198E-4</v>
      </c>
      <c r="I28" s="24">
        <f>'Data Worksheet'!AF29</f>
        <v>0.49121702704794551</v>
      </c>
      <c r="J28" s="40">
        <f>'Data Worksheet'!AG29</f>
        <v>3364893.48844</v>
      </c>
      <c r="K28" s="27">
        <f>'Data Worksheet'!AH29</f>
        <v>3.7644772339393543E-4</v>
      </c>
      <c r="L28" s="6">
        <f>'Data Worksheet'!AI29</f>
        <v>0.54841042844772914</v>
      </c>
    </row>
    <row r="29" spans="1:12" x14ac:dyDescent="0.2">
      <c r="A29" s="5" t="s">
        <v>54</v>
      </c>
      <c r="B29" s="37">
        <f>'Data Worksheet'!D30</f>
        <v>24454299.286647428</v>
      </c>
      <c r="C29" s="39">
        <f>'Data Worksheet'!E30</f>
        <v>3329999.7992000002</v>
      </c>
      <c r="D29" s="39">
        <f>'Data Worksheet'!F30</f>
        <v>702474.82755534386</v>
      </c>
      <c r="E29" s="39">
        <f>'Data Worksheet'!G30</f>
        <v>28486773.913402773</v>
      </c>
      <c r="F29" s="14">
        <f>'Data Worksheet'!H30</f>
        <v>6.576480735448056E-4</v>
      </c>
      <c r="G29" s="37">
        <f>'Data Worksheet'!AD30</f>
        <v>3045909.6246799999</v>
      </c>
      <c r="H29" s="27">
        <f>'Data Worksheet'!AE30</f>
        <v>7.2657574819002711E-4</v>
      </c>
      <c r="I29" s="24">
        <f>'Data Worksheet'!AF30</f>
        <v>0.12455517898822527</v>
      </c>
      <c r="J29" s="40">
        <f>'Data Worksheet'!AG30</f>
        <v>6522411.5346799996</v>
      </c>
      <c r="K29" s="27">
        <f>'Data Worksheet'!AH30</f>
        <v>7.2969530289856369E-4</v>
      </c>
      <c r="L29" s="6">
        <f>'Data Worksheet'!AI30</f>
        <v>0.22896280057922822</v>
      </c>
    </row>
    <row r="30" spans="1:12" x14ac:dyDescent="0.2">
      <c r="A30" s="5" t="s">
        <v>56</v>
      </c>
      <c r="B30" s="37">
        <f>'Data Worksheet'!D31</f>
        <v>5872998.6906073326</v>
      </c>
      <c r="C30" s="39">
        <f>'Data Worksheet'!E31</f>
        <v>805483.19640000002</v>
      </c>
      <c r="D30" s="39">
        <f>'Data Worksheet'!F31</f>
        <v>169919.43051340507</v>
      </c>
      <c r="E30" s="39">
        <f>'Data Worksheet'!G31</f>
        <v>6848401.3175207376</v>
      </c>
      <c r="F30" s="14">
        <f>'Data Worksheet'!H31</f>
        <v>1.5810277243118097E-4</v>
      </c>
      <c r="G30" s="37">
        <f>'Data Worksheet'!AD31</f>
        <v>2973218.6728799995</v>
      </c>
      <c r="H30" s="27">
        <f>'Data Worksheet'!AE31</f>
        <v>7.0923594195848832E-4</v>
      </c>
      <c r="I30" s="24">
        <f>'Data Worksheet'!AF31</f>
        <v>0.50625222812241699</v>
      </c>
      <c r="J30" s="40">
        <f>'Data Worksheet'!AG31</f>
        <v>3814178.2528799996</v>
      </c>
      <c r="K30" s="27">
        <f>'Data Worksheet'!AH31</f>
        <v>4.2671149171530056E-4</v>
      </c>
      <c r="L30" s="6">
        <f>'Data Worksheet'!AI31</f>
        <v>0.55694432554966133</v>
      </c>
    </row>
    <row r="31" spans="1:12" x14ac:dyDescent="0.2">
      <c r="A31" s="5" t="s">
        <v>48</v>
      </c>
      <c r="B31" s="37">
        <f>'Data Worksheet'!D32</f>
        <v>17390192.507435892</v>
      </c>
      <c r="C31" s="39">
        <f>'Data Worksheet'!E32</f>
        <v>2327299.8753999998</v>
      </c>
      <c r="D31" s="39">
        <f>'Data Worksheet'!F32</f>
        <v>490951.85502231843</v>
      </c>
      <c r="E31" s="39">
        <f>'Data Worksheet'!G32</f>
        <v>20208444.23785821</v>
      </c>
      <c r="F31" s="14">
        <f>'Data Worksheet'!H32</f>
        <v>4.6653385401820564E-4</v>
      </c>
      <c r="G31" s="37">
        <f>'Data Worksheet'!AD32</f>
        <v>5267965.3488400001</v>
      </c>
      <c r="H31" s="27">
        <f>'Data Worksheet'!AE32</f>
        <v>1.2566281789055647E-3</v>
      </c>
      <c r="I31" s="24">
        <f>'Data Worksheet'!AF32</f>
        <v>0.30292737395445535</v>
      </c>
      <c r="J31" s="40">
        <f>'Data Worksheet'!AG32</f>
        <v>7652767.6388400001</v>
      </c>
      <c r="K31" s="27">
        <f>'Data Worksheet'!AH32</f>
        <v>8.5615398086187297E-4</v>
      </c>
      <c r="L31" s="6">
        <f>'Data Worksheet'!AI32</f>
        <v>0.37869157807325982</v>
      </c>
    </row>
    <row r="32" spans="1:12" x14ac:dyDescent="0.2">
      <c r="A32" s="5" t="s">
        <v>46</v>
      </c>
      <c r="B32" s="37">
        <f>'Data Worksheet'!D33</f>
        <v>42612573.594893306</v>
      </c>
      <c r="C32" s="39">
        <f>'Data Worksheet'!E33</f>
        <v>7074780.9286500001</v>
      </c>
      <c r="D32" s="39">
        <f>'Data Worksheet'!F33</f>
        <v>1492449.1929516643</v>
      </c>
      <c r="E32" s="39">
        <f>'Data Worksheet'!G33</f>
        <v>51179803.71649497</v>
      </c>
      <c r="F32" s="14">
        <f>'Data Worksheet'!H33</f>
        <v>1.1815412802050663E-3</v>
      </c>
      <c r="G32" s="37">
        <f>'Data Worksheet'!AD33</f>
        <v>8194745.0622799993</v>
      </c>
      <c r="H32" s="27">
        <f>'Data Worksheet'!AE33</f>
        <v>1.9547865033842406E-3</v>
      </c>
      <c r="I32" s="24">
        <f>'Data Worksheet'!AF33</f>
        <v>0.19230814689075851</v>
      </c>
      <c r="J32" s="40">
        <f>'Data Worksheet'!AG33</f>
        <v>15508375.232279999</v>
      </c>
      <c r="K32" s="27">
        <f>'Data Worksheet'!AH33</f>
        <v>1.7350006975814564E-3</v>
      </c>
      <c r="L32" s="6">
        <f>'Data Worksheet'!AI33</f>
        <v>0.30301748162589642</v>
      </c>
    </row>
    <row r="33" spans="1:12" x14ac:dyDescent="0.2">
      <c r="A33" s="5" t="s">
        <v>29</v>
      </c>
      <c r="B33" s="37">
        <f>'Data Worksheet'!D34</f>
        <v>174345884.44085863</v>
      </c>
      <c r="C33" s="39">
        <f>'Data Worksheet'!E34</f>
        <v>13601384.590349998</v>
      </c>
      <c r="D33" s="39">
        <f>'Data Worksheet'!F34</f>
        <v>2869258.519749891</v>
      </c>
      <c r="E33" s="39">
        <f>'Data Worksheet'!G34</f>
        <v>190816527.55095851</v>
      </c>
      <c r="F33" s="14">
        <f>'Data Worksheet'!H34</f>
        <v>4.4052065048108234E-3</v>
      </c>
      <c r="G33" s="37">
        <f>'Data Worksheet'!AD34</f>
        <v>23024835.834719997</v>
      </c>
      <c r="H33" s="27">
        <f>'Data Worksheet'!AE34</f>
        <v>5.4923781020987418E-3</v>
      </c>
      <c r="I33" s="24">
        <f>'Data Worksheet'!AF34</f>
        <v>0.13206412017445959</v>
      </c>
      <c r="J33" s="40">
        <f>'Data Worksheet'!AG34</f>
        <v>37073044.804719999</v>
      </c>
      <c r="K33" s="27">
        <f>'Data Worksheet'!AH34</f>
        <v>4.1475498003024124E-3</v>
      </c>
      <c r="L33" s="6">
        <f>'Data Worksheet'!AI34</f>
        <v>0.19428634028999117</v>
      </c>
    </row>
    <row r="34" spans="1:12" x14ac:dyDescent="0.2">
      <c r="A34" s="5" t="s">
        <v>35</v>
      </c>
      <c r="B34" s="37">
        <f>'Data Worksheet'!D35</f>
        <v>118219222.00049478</v>
      </c>
      <c r="C34" s="39">
        <f>'Data Worksheet'!E35</f>
        <v>20539614.603</v>
      </c>
      <c r="D34" s="39">
        <f>'Data Worksheet'!F35</f>
        <v>4332901.8307334334</v>
      </c>
      <c r="E34" s="39">
        <f>'Data Worksheet'!G35</f>
        <v>143091738.43422818</v>
      </c>
      <c r="F34" s="14">
        <f>'Data Worksheet'!H35</f>
        <v>3.3034279840713126E-3</v>
      </c>
      <c r="G34" s="37">
        <f>'Data Worksheet'!AD35</f>
        <v>13750691.164080001</v>
      </c>
      <c r="H34" s="27">
        <f>'Data Worksheet'!AE35</f>
        <v>3.2801100333766657E-3</v>
      </c>
      <c r="I34" s="24">
        <f>'Data Worksheet'!AF35</f>
        <v>0.11631518911554375</v>
      </c>
      <c r="J34" s="40">
        <f>'Data Worksheet'!AG35</f>
        <v>34636533.254079998</v>
      </c>
      <c r="K34" s="27">
        <f>'Data Worksheet'!AH35</f>
        <v>3.8749648791414487E-3</v>
      </c>
      <c r="L34" s="6">
        <f>'Data Worksheet'!AI35</f>
        <v>0.24205823224378958</v>
      </c>
    </row>
    <row r="35" spans="1:12" x14ac:dyDescent="0.2">
      <c r="A35" s="5" t="s">
        <v>10</v>
      </c>
      <c r="B35" s="37">
        <f>'Data Worksheet'!D36</f>
        <v>2825531732.5800753</v>
      </c>
      <c r="C35" s="39">
        <f>'Data Worksheet'!E36</f>
        <v>467533925.15245003</v>
      </c>
      <c r="D35" s="39">
        <f>'Data Worksheet'!F36</f>
        <v>98627877.853518978</v>
      </c>
      <c r="E35" s="39">
        <f>'Data Worksheet'!G36</f>
        <v>3391693535.5860443</v>
      </c>
      <c r="F35" s="14">
        <f>'Data Worksheet'!H36</f>
        <v>7.8300924018745513E-2</v>
      </c>
      <c r="G35" s="37">
        <f>'Data Worksheet'!AD36</f>
        <v>284469357.31268001</v>
      </c>
      <c r="H35" s="27">
        <f>'Data Worksheet'!AE36</f>
        <v>6.7857737620272016E-2</v>
      </c>
      <c r="I35" s="24">
        <f>'Data Worksheet'!AF36</f>
        <v>0.10067816759322776</v>
      </c>
      <c r="J35" s="40">
        <f>'Data Worksheet'!AG36</f>
        <v>758676417.72268009</v>
      </c>
      <c r="K35" s="27">
        <f>'Data Worksheet'!AH36</f>
        <v>8.4876983840810175E-2</v>
      </c>
      <c r="L35" s="6">
        <f>'Data Worksheet'!AI36</f>
        <v>0.22368660663546355</v>
      </c>
    </row>
    <row r="36" spans="1:12" x14ac:dyDescent="0.2">
      <c r="A36" s="5" t="s">
        <v>53</v>
      </c>
      <c r="B36" s="37">
        <f>'Data Worksheet'!D37</f>
        <v>8599829.7303564269</v>
      </c>
      <c r="C36" s="39">
        <f>'Data Worksheet'!E37</f>
        <v>1586032.15435</v>
      </c>
      <c r="D36" s="39">
        <f>'Data Worksheet'!F37</f>
        <v>334578.89829059743</v>
      </c>
      <c r="E36" s="39">
        <f>'Data Worksheet'!G37</f>
        <v>10520440.782997023</v>
      </c>
      <c r="F36" s="14">
        <f>'Data Worksheet'!H37</f>
        <v>2.4287578631446887E-4</v>
      </c>
      <c r="G36" s="37">
        <f>'Data Worksheet'!AD37</f>
        <v>4113806.7344399998</v>
      </c>
      <c r="H36" s="27">
        <f>'Data Worksheet'!AE37</f>
        <v>9.813134906453227E-4</v>
      </c>
      <c r="I36" s="24">
        <f>'Data Worksheet'!AF37</f>
        <v>0.47835909121766995</v>
      </c>
      <c r="J36" s="40">
        <f>'Data Worksheet'!AG37</f>
        <v>5768666.0244399998</v>
      </c>
      <c r="K36" s="27">
        <f>'Data Worksheet'!AH37</f>
        <v>6.4536996471979246E-4</v>
      </c>
      <c r="L36" s="6">
        <f>'Data Worksheet'!AI37</f>
        <v>0.54832930895473797</v>
      </c>
    </row>
    <row r="37" spans="1:12" x14ac:dyDescent="0.2">
      <c r="A37" s="5" t="s">
        <v>33</v>
      </c>
      <c r="B37" s="37">
        <f>'Data Worksheet'!D38</f>
        <v>230118949.8846547</v>
      </c>
      <c r="C37" s="39">
        <f>'Data Worksheet'!E38</f>
        <v>29278862.798000004</v>
      </c>
      <c r="D37" s="39">
        <f>'Data Worksheet'!F38</f>
        <v>6176476.0766600668</v>
      </c>
      <c r="E37" s="39">
        <f>'Data Worksheet'!G38</f>
        <v>265574288.75931478</v>
      </c>
      <c r="F37" s="14">
        <f>'Data Worksheet'!H38</f>
        <v>6.1310705071949871E-3</v>
      </c>
      <c r="G37" s="37">
        <f>'Data Worksheet'!AD38</f>
        <v>25490963.068639997</v>
      </c>
      <c r="H37" s="27">
        <f>'Data Worksheet'!AE38</f>
        <v>6.080651708642624E-3</v>
      </c>
      <c r="I37" s="24">
        <f>'Data Worksheet'!AF38</f>
        <v>0.1107729853687284</v>
      </c>
      <c r="J37" s="40">
        <f>'Data Worksheet'!AG38</f>
        <v>55601221.248640001</v>
      </c>
      <c r="K37" s="27">
        <f>'Data Worksheet'!AH38</f>
        <v>6.2203909956974135E-3</v>
      </c>
      <c r="L37" s="6">
        <f>'Data Worksheet'!AI38</f>
        <v>0.20936221464959054</v>
      </c>
    </row>
    <row r="38" spans="1:12" x14ac:dyDescent="0.2">
      <c r="A38" s="5" t="s">
        <v>40</v>
      </c>
      <c r="B38" s="37">
        <f>'Data Worksheet'!D39</f>
        <v>48637303.118542984</v>
      </c>
      <c r="C38" s="39">
        <f>'Data Worksheet'!E39</f>
        <v>8556019.275249999</v>
      </c>
      <c r="D38" s="39">
        <f>'Data Worksheet'!F39</f>
        <v>1804921.479690593</v>
      </c>
      <c r="E38" s="39">
        <f>'Data Worksheet'!G39</f>
        <v>58998243.873483583</v>
      </c>
      <c r="F38" s="14">
        <f>'Data Worksheet'!H39</f>
        <v>1.3620384513835038E-3</v>
      </c>
      <c r="G38" s="37">
        <f>'Data Worksheet'!AD39</f>
        <v>9049676.6896800008</v>
      </c>
      <c r="H38" s="27">
        <f>'Data Worksheet'!AE39</f>
        <v>2.1587231473989927E-3</v>
      </c>
      <c r="I38" s="24">
        <f>'Data Worksheet'!AF39</f>
        <v>0.18606452474602378</v>
      </c>
      <c r="J38" s="40">
        <f>'Data Worksheet'!AG39</f>
        <v>17695284.53968</v>
      </c>
      <c r="K38" s="27">
        <f>'Data Worksheet'!AH39</f>
        <v>1.9796613481690649E-3</v>
      </c>
      <c r="L38" s="6">
        <f>'Data Worksheet'!AI39</f>
        <v>0.29992900428741476</v>
      </c>
    </row>
    <row r="39" spans="1:12" x14ac:dyDescent="0.2">
      <c r="A39" s="5" t="s">
        <v>55</v>
      </c>
      <c r="B39" s="37">
        <f>'Data Worksheet'!D40</f>
        <v>6285529.4897731217</v>
      </c>
      <c r="C39" s="39">
        <f>'Data Worksheet'!E40</f>
        <v>1362106.2629</v>
      </c>
      <c r="D39" s="39">
        <f>'Data Worksheet'!F40</f>
        <v>287340.96691915841</v>
      </c>
      <c r="E39" s="39">
        <f>'Data Worksheet'!G40</f>
        <v>7934976.7195922798</v>
      </c>
      <c r="F39" s="14">
        <f>'Data Worksheet'!H40</f>
        <v>1.8318754412578544E-4</v>
      </c>
      <c r="G39" s="37">
        <f>'Data Worksheet'!AD40</f>
        <v>4024510.9279999998</v>
      </c>
      <c r="H39" s="27">
        <f>'Data Worksheet'!AE40</f>
        <v>9.6001273803970617E-4</v>
      </c>
      <c r="I39" s="24">
        <f>'Data Worksheet'!AF40</f>
        <v>0.64028192605699885</v>
      </c>
      <c r="J39" s="40">
        <f>'Data Worksheet'!AG40</f>
        <v>5572170.2579999994</v>
      </c>
      <c r="K39" s="27">
        <f>'Data Worksheet'!AH40</f>
        <v>6.2338698541093533E-4</v>
      </c>
      <c r="L39" s="6">
        <f>'Data Worksheet'!AI40</f>
        <v>0.70222893587598478</v>
      </c>
    </row>
    <row r="40" spans="1:12" x14ac:dyDescent="0.2">
      <c r="A40" s="5" t="s">
        <v>64</v>
      </c>
      <c r="B40" s="37">
        <f>'Data Worksheet'!D41</f>
        <v>3337445.4154576245</v>
      </c>
      <c r="C40" s="39">
        <f>'Data Worksheet'!E41</f>
        <v>458196.67119999998</v>
      </c>
      <c r="D40" s="39">
        <f>'Data Worksheet'!F41</f>
        <v>96658.152251234089</v>
      </c>
      <c r="E40" s="39">
        <f>'Data Worksheet'!G41</f>
        <v>3892300.238908859</v>
      </c>
      <c r="F40" s="14">
        <f>'Data Worksheet'!H41</f>
        <v>8.9857972740537375E-5</v>
      </c>
      <c r="G40" s="37">
        <f>'Data Worksheet'!AD41</f>
        <v>2036796.0765600002</v>
      </c>
      <c r="H40" s="27">
        <f>'Data Worksheet'!AE41</f>
        <v>4.8586032272463414E-4</v>
      </c>
      <c r="I40" s="24">
        <f>'Data Worksheet'!AF41</f>
        <v>0.61028595917297379</v>
      </c>
      <c r="J40" s="40">
        <f>'Data Worksheet'!AG41</f>
        <v>2529986.2265600003</v>
      </c>
      <c r="K40" s="27">
        <f>'Data Worksheet'!AH41</f>
        <v>2.8304240787368031E-4</v>
      </c>
      <c r="L40" s="6">
        <f>'Data Worksheet'!AI41</f>
        <v>0.6499977060529224</v>
      </c>
    </row>
    <row r="41" spans="1:12" x14ac:dyDescent="0.2">
      <c r="A41" s="5" t="s">
        <v>23</v>
      </c>
      <c r="B41" s="37">
        <f>'Data Worksheet'!D42</f>
        <v>510190163.21909529</v>
      </c>
      <c r="C41" s="39">
        <f>'Data Worksheet'!E42</f>
        <v>59631632.325399995</v>
      </c>
      <c r="D41" s="39">
        <f>'Data Worksheet'!F42</f>
        <v>12579496.444622196</v>
      </c>
      <c r="E41" s="39">
        <f>'Data Worksheet'!G42</f>
        <v>582401291.9891175</v>
      </c>
      <c r="F41" s="14">
        <f>'Data Worksheet'!H42</f>
        <v>1.3445365518432529E-2</v>
      </c>
      <c r="G41" s="37">
        <f>'Data Worksheet'!AD42</f>
        <v>60737049.375560001</v>
      </c>
      <c r="H41" s="27">
        <f>'Data Worksheet'!AE42</f>
        <v>1.4488304818807087E-2</v>
      </c>
      <c r="I41" s="24">
        <f>'Data Worksheet'!AF42</f>
        <v>0.11904786441262133</v>
      </c>
      <c r="J41" s="40">
        <f>'Data Worksheet'!AG42</f>
        <v>121913939.34556</v>
      </c>
      <c r="K41" s="27">
        <f>'Data Worksheet'!AH42</f>
        <v>1.3639131542882635E-2</v>
      </c>
      <c r="L41" s="6">
        <f>'Data Worksheet'!AI42</f>
        <v>0.20932978862251225</v>
      </c>
    </row>
    <row r="42" spans="1:12" x14ac:dyDescent="0.2">
      <c r="A42" s="5" t="s">
        <v>2</v>
      </c>
      <c r="B42" s="37">
        <f>'Data Worksheet'!D43</f>
        <v>1417961080.556813</v>
      </c>
      <c r="C42" s="39">
        <f>'Data Worksheet'!E43</f>
        <v>101084612.36789998</v>
      </c>
      <c r="D42" s="39">
        <f>'Data Worksheet'!F43</f>
        <v>21324144.121179417</v>
      </c>
      <c r="E42" s="39">
        <f>'Data Worksheet'!G43</f>
        <v>1540369837.0458922</v>
      </c>
      <c r="F42" s="14">
        <f>'Data Worksheet'!H43</f>
        <v>3.556110842734423E-2</v>
      </c>
      <c r="G42" s="37">
        <f>'Data Worksheet'!AD43</f>
        <v>160059582.7234</v>
      </c>
      <c r="H42" s="27">
        <f>'Data Worksheet'!AE43</f>
        <v>3.8180847563543771E-2</v>
      </c>
      <c r="I42" s="24">
        <f>'Data Worksheet'!AF43</f>
        <v>0.11288009587720622</v>
      </c>
      <c r="J42" s="40">
        <f>'Data Worksheet'!AG43</f>
        <v>263374242.9734</v>
      </c>
      <c r="K42" s="27">
        <f>'Data Worksheet'!AH43</f>
        <v>2.9465014125574313E-2</v>
      </c>
      <c r="L42" s="6">
        <f>'Data Worksheet'!AI43</f>
        <v>0.17098117389684597</v>
      </c>
    </row>
    <row r="43" spans="1:12" x14ac:dyDescent="0.2">
      <c r="A43" s="5" t="s">
        <v>21</v>
      </c>
      <c r="B43" s="37">
        <f>'Data Worksheet'!D44</f>
        <v>400272792.48728317</v>
      </c>
      <c r="C43" s="39">
        <f>'Data Worksheet'!E44</f>
        <v>71405739.270999998</v>
      </c>
      <c r="D43" s="39">
        <f>'Data Worksheet'!F44</f>
        <v>15063284.506175704</v>
      </c>
      <c r="E43" s="39">
        <f>'Data Worksheet'!G44</f>
        <v>486741816.26445884</v>
      </c>
      <c r="F43" s="14">
        <f>'Data Worksheet'!H44</f>
        <v>1.1236962765707022E-2</v>
      </c>
      <c r="G43" s="37">
        <f>'Data Worksheet'!AD44</f>
        <v>45527485.827959999</v>
      </c>
      <c r="H43" s="27">
        <f>'Data Worksheet'!AE44</f>
        <v>1.0860193227872333E-2</v>
      </c>
      <c r="I43" s="24">
        <f>'Data Worksheet'!AF44</f>
        <v>0.11374114524510538</v>
      </c>
      <c r="J43" s="40">
        <f>'Data Worksheet'!AG44</f>
        <v>118484997.90796001</v>
      </c>
      <c r="K43" s="27">
        <f>'Data Worksheet'!AH44</f>
        <v>1.3255518450144273E-2</v>
      </c>
      <c r="L43" s="6">
        <f>'Data Worksheet'!AI44</f>
        <v>0.24342473555545963</v>
      </c>
    </row>
    <row r="44" spans="1:12" x14ac:dyDescent="0.2">
      <c r="A44" s="5" t="s">
        <v>45</v>
      </c>
      <c r="B44" s="37">
        <f>'Data Worksheet'!D45</f>
        <v>37319459.959550396</v>
      </c>
      <c r="C44" s="39">
        <f>'Data Worksheet'!E45</f>
        <v>4830831.2472000001</v>
      </c>
      <c r="D44" s="39">
        <f>'Data Worksheet'!F45</f>
        <v>1019080.345933069</v>
      </c>
      <c r="E44" s="39">
        <f>'Data Worksheet'!G45</f>
        <v>43169371.552683465</v>
      </c>
      <c r="F44" s="14">
        <f>'Data Worksheet'!H45</f>
        <v>9.966117653078593E-4</v>
      </c>
      <c r="G44" s="37">
        <f>'Data Worksheet'!AD45</f>
        <v>7994672.172960001</v>
      </c>
      <c r="H44" s="27">
        <f>'Data Worksheet'!AE45</f>
        <v>1.9070608229922981E-3</v>
      </c>
      <c r="I44" s="24">
        <f>'Data Worksheet'!AF45</f>
        <v>0.21422261151756272</v>
      </c>
      <c r="J44" s="40">
        <f>'Data Worksheet'!AG45</f>
        <v>12955227.672960002</v>
      </c>
      <c r="K44" s="27">
        <f>'Data Worksheet'!AH45</f>
        <v>1.4493671137854997E-3</v>
      </c>
      <c r="L44" s="6">
        <f>'Data Worksheet'!AI45</f>
        <v>0.30010229954701967</v>
      </c>
    </row>
    <row r="45" spans="1:12" x14ac:dyDescent="0.2">
      <c r="A45" s="5" t="s">
        <v>63</v>
      </c>
      <c r="B45" s="37">
        <f>'Data Worksheet'!D46</f>
        <v>2375285.5533831748</v>
      </c>
      <c r="C45" s="39">
        <f>'Data Worksheet'!E46</f>
        <v>448609.32474999997</v>
      </c>
      <c r="D45" s="39">
        <f>'Data Worksheet'!F46</f>
        <v>94635.668782678011</v>
      </c>
      <c r="E45" s="39">
        <f>'Data Worksheet'!G46</f>
        <v>2918530.5469158529</v>
      </c>
      <c r="F45" s="14">
        <f>'Data Worksheet'!H46</f>
        <v>6.7377443216124719E-5</v>
      </c>
      <c r="G45" s="37">
        <f>'Data Worksheet'!AD46</f>
        <v>1743777.3325999998</v>
      </c>
      <c r="H45" s="27">
        <f>'Data Worksheet'!AE46</f>
        <v>4.1596320187725958E-4</v>
      </c>
      <c r="I45" s="24">
        <f>'Data Worksheet'!AF46</f>
        <v>0.73413376767113203</v>
      </c>
      <c r="J45" s="40">
        <f>'Data Worksheet'!AG46</f>
        <v>2230236.3426000001</v>
      </c>
      <c r="K45" s="27">
        <f>'Data Worksheet'!AH46</f>
        <v>2.4950786605474972E-4</v>
      </c>
      <c r="L45" s="6">
        <f>'Data Worksheet'!AI46</f>
        <v>0.764164125318748</v>
      </c>
    </row>
    <row r="46" spans="1:12" x14ac:dyDescent="0.2">
      <c r="A46" s="5" t="s">
        <v>3</v>
      </c>
      <c r="B46" s="37">
        <f>'Data Worksheet'!D47</f>
        <v>9612504.3020637594</v>
      </c>
      <c r="C46" s="39">
        <f>'Data Worksheet'!E47</f>
        <v>1880247.9012999998</v>
      </c>
      <c r="D46" s="39">
        <f>'Data Worksheet'!F47</f>
        <v>396644.71467665862</v>
      </c>
      <c r="E46" s="39">
        <f>'Data Worksheet'!G47</f>
        <v>11889396.918040417</v>
      </c>
      <c r="F46" s="14">
        <f>'Data Worksheet'!H47</f>
        <v>2.7447962350977343E-4</v>
      </c>
      <c r="G46" s="37">
        <f>'Data Worksheet'!AD47</f>
        <v>3813451.7180799996</v>
      </c>
      <c r="H46" s="27">
        <f>'Data Worksheet'!AE47</f>
        <v>9.0966636462223123E-4</v>
      </c>
      <c r="I46" s="24">
        <f>'Data Worksheet'!AF47</f>
        <v>0.39671781652792287</v>
      </c>
      <c r="J46" s="40">
        <f>'Data Worksheet'!AG47</f>
        <v>5765182.9980799994</v>
      </c>
      <c r="K46" s="27">
        <f>'Data Worksheet'!AH47</f>
        <v>6.4498030087211116E-4</v>
      </c>
      <c r="L46" s="6">
        <f>'Data Worksheet'!AI47</f>
        <v>0.48490121389859392</v>
      </c>
    </row>
    <row r="47" spans="1:12" x14ac:dyDescent="0.2">
      <c r="A47" s="5" t="s">
        <v>19</v>
      </c>
      <c r="B47" s="37">
        <f>'Data Worksheet'!D48</f>
        <v>638401426.53773856</v>
      </c>
      <c r="C47" s="39">
        <f>'Data Worksheet'!E48</f>
        <v>80916229.815800011</v>
      </c>
      <c r="D47" s="39">
        <f>'Data Worksheet'!F48</f>
        <v>17069554.959113911</v>
      </c>
      <c r="E47" s="39">
        <f>'Data Worksheet'!G48</f>
        <v>736387211.31265247</v>
      </c>
      <c r="F47" s="14">
        <f>'Data Worksheet'!H48</f>
        <v>1.7000297484544097E-2</v>
      </c>
      <c r="G47" s="37">
        <f>'Data Worksheet'!AD48</f>
        <v>69097553.526480004</v>
      </c>
      <c r="H47" s="27">
        <f>'Data Worksheet'!AE48</f>
        <v>1.6482631738253595E-2</v>
      </c>
      <c r="I47" s="24">
        <f>'Data Worksheet'!AF48</f>
        <v>0.10823527431825899</v>
      </c>
      <c r="J47" s="40">
        <f>'Data Worksheet'!AG48</f>
        <v>151818938.98648</v>
      </c>
      <c r="K47" s="27">
        <f>'Data Worksheet'!AH48</f>
        <v>1.6984755727302202E-2</v>
      </c>
      <c r="L47" s="6">
        <f>'Data Worksheet'!AI48</f>
        <v>0.20616726723954648</v>
      </c>
    </row>
    <row r="48" spans="1:12" x14ac:dyDescent="0.2">
      <c r="A48" s="5" t="s">
        <v>20</v>
      </c>
      <c r="B48" s="37">
        <f>'Data Worksheet'!D49</f>
        <v>531753751.31496316</v>
      </c>
      <c r="C48" s="39">
        <f>'Data Worksheet'!E49</f>
        <v>62968475.508100003</v>
      </c>
      <c r="D48" s="39">
        <f>'Data Worksheet'!F49</f>
        <v>13283414.907292839</v>
      </c>
      <c r="E48" s="39">
        <f>'Data Worksheet'!G49</f>
        <v>608005641.73035598</v>
      </c>
      <c r="F48" s="14">
        <f>'Data Worksheet'!H49</f>
        <v>1.4036469703584589E-2</v>
      </c>
      <c r="G48" s="37">
        <f>'Data Worksheet'!AD49</f>
        <v>59688812.598759994</v>
      </c>
      <c r="H48" s="27">
        <f>'Data Worksheet'!AE49</f>
        <v>1.423825688100467E-2</v>
      </c>
      <c r="I48" s="24">
        <f>'Data Worksheet'!AF49</f>
        <v>0.11224897323461608</v>
      </c>
      <c r="J48" s="40">
        <f>'Data Worksheet'!AG49</f>
        <v>123914439.70875999</v>
      </c>
      <c r="K48" s="27">
        <f>'Data Worksheet'!AH49</f>
        <v>1.3862937678191993E-2</v>
      </c>
      <c r="L48" s="6">
        <f>'Data Worksheet'!AI49</f>
        <v>0.20380475312055529</v>
      </c>
    </row>
    <row r="49" spans="1:12" x14ac:dyDescent="0.2">
      <c r="A49" s="5" t="s">
        <v>30</v>
      </c>
      <c r="B49" s="37">
        <f>'Data Worksheet'!D50</f>
        <v>306331147.68864208</v>
      </c>
      <c r="C49" s="39">
        <f>'Data Worksheet'!E50</f>
        <v>22291154.96765</v>
      </c>
      <c r="D49" s="39">
        <f>'Data Worksheet'!F50</f>
        <v>4702395.2510961993</v>
      </c>
      <c r="E49" s="39">
        <f>'Data Worksheet'!G50</f>
        <v>333324697.90738827</v>
      </c>
      <c r="F49" s="14">
        <f>'Data Worksheet'!H50</f>
        <v>7.6951621868477588E-3</v>
      </c>
      <c r="G49" s="37">
        <f>'Data Worksheet'!AD50</f>
        <v>33852429.339280009</v>
      </c>
      <c r="H49" s="27">
        <f>'Data Worksheet'!AE50</f>
        <v>8.0752081335379294E-3</v>
      </c>
      <c r="I49" s="24">
        <f>'Data Worksheet'!AF50</f>
        <v>0.11050926291598641</v>
      </c>
      <c r="J49" s="40">
        <f>'Data Worksheet'!AG50</f>
        <v>56439628.099280015</v>
      </c>
      <c r="K49" s="27">
        <f>'Data Worksheet'!AH50</f>
        <v>6.3141878279851533E-3</v>
      </c>
      <c r="L49" s="6">
        <f>'Data Worksheet'!AI50</f>
        <v>0.16932327083353821</v>
      </c>
    </row>
    <row r="50" spans="1:12" x14ac:dyDescent="0.2">
      <c r="A50" s="5" t="s">
        <v>65</v>
      </c>
      <c r="B50" s="37">
        <f>'Data Worksheet'!D51</f>
        <v>5163895284.2347355</v>
      </c>
      <c r="C50" s="39">
        <f>'Data Worksheet'!E51</f>
        <v>664459134.66390002</v>
      </c>
      <c r="D50" s="39">
        <f>'Data Worksheet'!F51</f>
        <v>140169923.17919421</v>
      </c>
      <c r="E50" s="39">
        <f>'Data Worksheet'!G51</f>
        <v>5968524342.0778303</v>
      </c>
      <c r="F50" s="14">
        <f>'Data Worksheet'!H51</f>
        <v>0.13778985810766017</v>
      </c>
      <c r="G50" s="37">
        <f>'Data Worksheet'!AD51</f>
        <v>585343513.85067999</v>
      </c>
      <c r="H50" s="27">
        <f>'Data Worksheet'!AE51</f>
        <v>0.13962870010265604</v>
      </c>
      <c r="I50" s="24">
        <f>'Data Worksheet'!AF51</f>
        <v>0.11335309521820118</v>
      </c>
      <c r="J50" s="40">
        <f>'Data Worksheet'!AG51</f>
        <v>1262030893.22068</v>
      </c>
      <c r="K50" s="27">
        <f>'Data Worksheet'!AH51</f>
        <v>0.14118980533496645</v>
      </c>
      <c r="L50" s="6">
        <f>'Data Worksheet'!AI51</f>
        <v>0.21144772491307751</v>
      </c>
    </row>
    <row r="51" spans="1:12" x14ac:dyDescent="0.2">
      <c r="A51" s="5" t="s">
        <v>34</v>
      </c>
      <c r="B51" s="37">
        <f>'Data Worksheet'!D52</f>
        <v>380812692.05188686</v>
      </c>
      <c r="C51" s="39">
        <f>'Data Worksheet'!E52</f>
        <v>74017645.610349998</v>
      </c>
      <c r="D51" s="39">
        <f>'Data Worksheet'!F52</f>
        <v>15614275.066525405</v>
      </c>
      <c r="E51" s="39">
        <f>'Data Worksheet'!G52</f>
        <v>470444612.72876227</v>
      </c>
      <c r="F51" s="14">
        <f>'Data Worksheet'!H52</f>
        <v>1.0860724145567035E-2</v>
      </c>
      <c r="G51" s="37">
        <f>'Data Worksheet'!AD52</f>
        <v>33613441.840279996</v>
      </c>
      <c r="H51" s="27">
        <f>'Data Worksheet'!AE52</f>
        <v>8.018199705091128E-3</v>
      </c>
      <c r="I51" s="24">
        <f>'Data Worksheet'!AF52</f>
        <v>8.8267651109958448E-2</v>
      </c>
      <c r="J51" s="40">
        <f>'Data Worksheet'!AG52</f>
        <v>108660517.88028</v>
      </c>
      <c r="K51" s="27">
        <f>'Data Worksheet'!AH52</f>
        <v>1.2156403975152691E-2</v>
      </c>
      <c r="L51" s="6">
        <f>'Data Worksheet'!AI52</f>
        <v>0.23097409331569685</v>
      </c>
    </row>
    <row r="52" spans="1:12" x14ac:dyDescent="0.2">
      <c r="A52" s="5" t="s">
        <v>38</v>
      </c>
      <c r="B52" s="37">
        <f>'Data Worksheet'!D53</f>
        <v>118280757.1259758</v>
      </c>
      <c r="C52" s="39">
        <f>'Data Worksheet'!E53</f>
        <v>16467506.9855</v>
      </c>
      <c r="D52" s="39">
        <f>'Data Worksheet'!F53</f>
        <v>3473876.8250630628</v>
      </c>
      <c r="E52" s="39">
        <f>'Data Worksheet'!G53</f>
        <v>138222140.93653885</v>
      </c>
      <c r="F52" s="14">
        <f>'Data Worksheet'!H53</f>
        <v>3.1910080441009511E-3</v>
      </c>
      <c r="G52" s="37">
        <f>'Data Worksheet'!AD53</f>
        <v>13775075.737879999</v>
      </c>
      <c r="H52" s="27">
        <f>'Data Worksheet'!AE53</f>
        <v>3.2859267653668309E-3</v>
      </c>
      <c r="I52" s="24">
        <f>'Data Worksheet'!AF53</f>
        <v>0.11646083498779732</v>
      </c>
      <c r="J52" s="40">
        <f>'Data Worksheet'!AG53</f>
        <v>30568290.67788</v>
      </c>
      <c r="K52" s="27">
        <f>'Data Worksheet'!AH53</f>
        <v>3.4198299212932649E-3</v>
      </c>
      <c r="L52" s="6">
        <f>'Data Worksheet'!AI53</f>
        <v>0.22115335843274667</v>
      </c>
    </row>
    <row r="53" spans="1:12" x14ac:dyDescent="0.2">
      <c r="A53" s="5" t="s">
        <v>24</v>
      </c>
      <c r="B53" s="37">
        <f>'Data Worksheet'!D54</f>
        <v>417863190.7514385</v>
      </c>
      <c r="C53" s="39">
        <f>'Data Worksheet'!E54</f>
        <v>54157487.823750004</v>
      </c>
      <c r="D53" s="39">
        <f>'Data Worksheet'!F54</f>
        <v>11424706.971141314</v>
      </c>
      <c r="E53" s="39">
        <f>'Data Worksheet'!G54</f>
        <v>483445385.54632986</v>
      </c>
      <c r="F53" s="14">
        <f>'Data Worksheet'!H54</f>
        <v>1.1160861087154665E-2</v>
      </c>
      <c r="G53" s="37">
        <f>'Data Worksheet'!AD54</f>
        <v>45241236.442879997</v>
      </c>
      <c r="H53" s="27">
        <f>'Data Worksheet'!AE54</f>
        <v>1.0791910879818329E-2</v>
      </c>
      <c r="I53" s="24">
        <f>'Data Worksheet'!AF54</f>
        <v>0.10826805864743246</v>
      </c>
      <c r="J53" s="40">
        <f>'Data Worksheet'!AG54</f>
        <v>100707005.80288002</v>
      </c>
      <c r="K53" s="27">
        <f>'Data Worksheet'!AH54</f>
        <v>1.1266604186597874E-2</v>
      </c>
      <c r="L53" s="6">
        <f>'Data Worksheet'!AI54</f>
        <v>0.20831102915394153</v>
      </c>
    </row>
    <row r="54" spans="1:12" x14ac:dyDescent="0.2">
      <c r="A54" s="5" t="s">
        <v>4</v>
      </c>
      <c r="B54" s="37">
        <f>'Data Worksheet'!D55</f>
        <v>53333500.995184183</v>
      </c>
      <c r="C54" s="39">
        <f>'Data Worksheet'!E55</f>
        <v>6946828.4859999996</v>
      </c>
      <c r="D54" s="39">
        <f>'Data Worksheet'!F55</f>
        <v>1465457.1882952563</v>
      </c>
      <c r="E54" s="39">
        <f>'Data Worksheet'!G55</f>
        <v>61745786.669479445</v>
      </c>
      <c r="F54" s="14">
        <f>'Data Worksheet'!H55</f>
        <v>1.4254684569103299E-3</v>
      </c>
      <c r="G54" s="37">
        <f>'Data Worksheet'!AD55</f>
        <v>6391515.7034399994</v>
      </c>
      <c r="H54" s="27">
        <f>'Data Worksheet'!AE55</f>
        <v>1.5246415279912026E-3</v>
      </c>
      <c r="I54" s="24">
        <f>'Data Worksheet'!AF55</f>
        <v>0.11984054270161507</v>
      </c>
      <c r="J54" s="40">
        <f>'Data Worksheet'!AG55</f>
        <v>13524729.50344</v>
      </c>
      <c r="K54" s="27">
        <f>'Data Worksheet'!AH55</f>
        <v>1.513080175815367E-3</v>
      </c>
      <c r="L54" s="6">
        <f>'Data Worksheet'!AI55</f>
        <v>0.21903890504848308</v>
      </c>
    </row>
    <row r="55" spans="1:12" x14ac:dyDescent="0.2">
      <c r="A55" s="5" t="s">
        <v>12</v>
      </c>
      <c r="B55" s="37">
        <f>'Data Worksheet'!D56</f>
        <v>4401543542.2005835</v>
      </c>
      <c r="C55" s="39">
        <f>'Data Worksheet'!E56</f>
        <v>334492956.84074998</v>
      </c>
      <c r="D55" s="39">
        <f>'Data Worksheet'!F56</f>
        <v>70562431.334570304</v>
      </c>
      <c r="E55" s="39">
        <f>'Data Worksheet'!G56</f>
        <v>4806598930.3759031</v>
      </c>
      <c r="F55" s="14">
        <f>'Data Worksheet'!H56</f>
        <v>0.11096554971347562</v>
      </c>
      <c r="G55" s="37">
        <f>'Data Worksheet'!AD56</f>
        <v>447376166.89240003</v>
      </c>
      <c r="H55" s="27">
        <f>'Data Worksheet'!AE56</f>
        <v>0.10671776685310605</v>
      </c>
      <c r="I55" s="24">
        <f>'Data Worksheet'!AF56</f>
        <v>0.10164074548010289</v>
      </c>
      <c r="J55" s="40">
        <f>'Data Worksheet'!AG56</f>
        <v>784732527.45239997</v>
      </c>
      <c r="K55" s="27">
        <f>'Data Worksheet'!AH56</f>
        <v>8.7792013164012639E-2</v>
      </c>
      <c r="L55" s="6">
        <f>'Data Worksheet'!AI56</f>
        <v>0.16326149504448656</v>
      </c>
    </row>
    <row r="56" spans="1:12" x14ac:dyDescent="0.2">
      <c r="A56" s="5" t="s">
        <v>25</v>
      </c>
      <c r="B56" s="37">
        <f>'Data Worksheet'!D57</f>
        <v>603509278.28309715</v>
      </c>
      <c r="C56" s="39">
        <f>'Data Worksheet'!E57</f>
        <v>113532721.88595</v>
      </c>
      <c r="D56" s="39">
        <f>'Data Worksheet'!F57</f>
        <v>23950115.326698106</v>
      </c>
      <c r="E56" s="39">
        <f>'Data Worksheet'!G57</f>
        <v>740992115.49574518</v>
      </c>
      <c r="F56" s="14">
        <f>'Data Worksheet'!H57</f>
        <v>1.7106606692251343E-2</v>
      </c>
      <c r="G56" s="37">
        <f>'Data Worksheet'!AD57</f>
        <v>63589523.527919993</v>
      </c>
      <c r="H56" s="27">
        <f>'Data Worksheet'!AE57</f>
        <v>1.5168738185789015E-2</v>
      </c>
      <c r="I56" s="24">
        <f>'Data Worksheet'!AF57</f>
        <v>0.10536627325568822</v>
      </c>
      <c r="J56" s="40">
        <f>'Data Worksheet'!AG57</f>
        <v>179056138.26792002</v>
      </c>
      <c r="K56" s="27">
        <f>'Data Worksheet'!AH57</f>
        <v>2.0031919536899815E-2</v>
      </c>
      <c r="L56" s="6">
        <f>'Data Worksheet'!AI57</f>
        <v>0.24164378341343926</v>
      </c>
    </row>
    <row r="57" spans="1:12" x14ac:dyDescent="0.2">
      <c r="A57" s="5" t="s">
        <v>5</v>
      </c>
      <c r="B57" s="37">
        <f>'Data Worksheet'!D58</f>
        <v>2718522304.4762564</v>
      </c>
      <c r="C57" s="39">
        <f>'Data Worksheet'!E58</f>
        <v>345086896.35319996</v>
      </c>
      <c r="D57" s="39">
        <f>'Data Worksheet'!F58</f>
        <v>72797259.046550319</v>
      </c>
      <c r="E57" s="39">
        <f>'Data Worksheet'!G58</f>
        <v>3136406459.8760066</v>
      </c>
      <c r="F57" s="14">
        <f>'Data Worksheet'!H58</f>
        <v>7.2407344982665101E-2</v>
      </c>
      <c r="G57" s="37">
        <f>'Data Worksheet'!AD58</f>
        <v>293542021.19431996</v>
      </c>
      <c r="H57" s="27">
        <f>'Data Worksheet'!AE58</f>
        <v>7.0021944166148029E-2</v>
      </c>
      <c r="I57" s="24">
        <f>'Data Worksheet'!AF58</f>
        <v>0.10797852226960963</v>
      </c>
      <c r="J57" s="40">
        <f>'Data Worksheet'!AG58</f>
        <v>645143669.50431991</v>
      </c>
      <c r="K57" s="27">
        <f>'Data Worksheet'!AH58</f>
        <v>7.2175498713780831E-2</v>
      </c>
      <c r="L57" s="6">
        <f>'Data Worksheet'!AI58</f>
        <v>0.20569517304521326</v>
      </c>
    </row>
    <row r="58" spans="1:12" x14ac:dyDescent="0.2">
      <c r="A58" s="5" t="s">
        <v>17</v>
      </c>
      <c r="B58" s="37">
        <f>'Data Worksheet'!D59</f>
        <v>654990041.72017622</v>
      </c>
      <c r="C58" s="39">
        <f>'Data Worksheet'!E59</f>
        <v>79112628.987800002</v>
      </c>
      <c r="D58" s="39">
        <f>'Data Worksheet'!F59</f>
        <v>16689079.206252795</v>
      </c>
      <c r="E58" s="39">
        <f>'Data Worksheet'!G59</f>
        <v>750791749.91422904</v>
      </c>
      <c r="F58" s="14">
        <f>'Data Worksheet'!H59</f>
        <v>1.7332841881829167E-2</v>
      </c>
      <c r="G58" s="37">
        <f>'Data Worksheet'!AD59</f>
        <v>69941899.722200006</v>
      </c>
      <c r="H58" s="27">
        <f>'Data Worksheet'!AE59</f>
        <v>1.6684043317873626E-2</v>
      </c>
      <c r="I58" s="24">
        <f>'Data Worksheet'!AF59</f>
        <v>0.10678314976898606</v>
      </c>
      <c r="J58" s="40">
        <f>'Data Worksheet'!AG59</f>
        <v>151052193.25220001</v>
      </c>
      <c r="K58" s="27">
        <f>'Data Worksheet'!AH59</f>
        <v>1.6898975988037551E-2</v>
      </c>
      <c r="L58" s="6">
        <f>'Data Worksheet'!AI59</f>
        <v>0.2011905342186516</v>
      </c>
    </row>
    <row r="59" spans="1:12" x14ac:dyDescent="0.2">
      <c r="A59" s="5" t="s">
        <v>11</v>
      </c>
      <c r="B59" s="37">
        <f>'Data Worksheet'!D60</f>
        <v>1480222922.4267302</v>
      </c>
      <c r="C59" s="39">
        <f>'Data Worksheet'!E60</f>
        <v>189072037.37450001</v>
      </c>
      <c r="D59" s="39">
        <f>'Data Worksheet'!F60</f>
        <v>39885391.849602431</v>
      </c>
      <c r="E59" s="39">
        <f>'Data Worksheet'!G60</f>
        <v>1709180351.6508327</v>
      </c>
      <c r="F59" s="14">
        <f>'Data Worksheet'!H60</f>
        <v>3.9458282254802919E-2</v>
      </c>
      <c r="G59" s="37">
        <f>'Data Worksheet'!AD60</f>
        <v>161390839.75955999</v>
      </c>
      <c r="H59" s="27">
        <f>'Data Worksheet'!AE60</f>
        <v>3.8498407569015965E-2</v>
      </c>
      <c r="I59" s="24">
        <f>'Data Worksheet'!AF60</f>
        <v>0.109031442031022</v>
      </c>
      <c r="J59" s="40">
        <f>'Data Worksheet'!AG60</f>
        <v>355038679.05956</v>
      </c>
      <c r="K59" s="27">
        <f>'Data Worksheet'!AH60</f>
        <v>3.9719980114652789E-2</v>
      </c>
      <c r="L59" s="6">
        <f>'Data Worksheet'!AI60</f>
        <v>0.20772452638871117</v>
      </c>
    </row>
    <row r="60" spans="1:12" x14ac:dyDescent="0.2">
      <c r="A60" s="5" t="s">
        <v>14</v>
      </c>
      <c r="B60" s="37">
        <f>'Data Worksheet'!D61</f>
        <v>1004381391.5227821</v>
      </c>
      <c r="C60" s="39">
        <f>'Data Worksheet'!E61</f>
        <v>120932786.93919998</v>
      </c>
      <c r="D60" s="39">
        <f>'Data Worksheet'!F61</f>
        <v>25511184.316380616</v>
      </c>
      <c r="E60" s="39">
        <f>'Data Worksheet'!G61</f>
        <v>1150825362.7783625</v>
      </c>
      <c r="F60" s="14">
        <f>'Data Worksheet'!H61</f>
        <v>2.6568051725281764E-2</v>
      </c>
      <c r="G60" s="37">
        <f>'Data Worksheet'!AD61</f>
        <v>115593523.87508</v>
      </c>
      <c r="H60" s="27">
        <f>'Data Worksheet'!AE61</f>
        <v>2.7573848683800542E-2</v>
      </c>
      <c r="I60" s="24">
        <f>'Data Worksheet'!AF61</f>
        <v>0.11508927271125974</v>
      </c>
      <c r="J60" s="40">
        <f>'Data Worksheet'!AG61</f>
        <v>239437570.84508002</v>
      </c>
      <c r="K60" s="27">
        <f>'Data Worksheet'!AH61</f>
        <v>2.6787097050549546E-2</v>
      </c>
      <c r="L60" s="6">
        <f>'Data Worksheet'!AI61</f>
        <v>0.208057259241334</v>
      </c>
    </row>
    <row r="61" spans="1:12" x14ac:dyDescent="0.2">
      <c r="A61" s="5" t="s">
        <v>36</v>
      </c>
      <c r="B61" s="37">
        <f>'Data Worksheet'!D62</f>
        <v>60451746.834634289</v>
      </c>
      <c r="C61" s="39">
        <f>'Data Worksheet'!E62</f>
        <v>7536482.1442999998</v>
      </c>
      <c r="D61" s="39">
        <f>'Data Worksheet'!F62</f>
        <v>1589846.6408205032</v>
      </c>
      <c r="E61" s="39">
        <f>'Data Worksheet'!G62</f>
        <v>69578075.619754791</v>
      </c>
      <c r="F61" s="14">
        <f>'Data Worksheet'!H62</f>
        <v>1.6062853425026786E-3</v>
      </c>
      <c r="G61" s="37">
        <f>'Data Worksheet'!AD62</f>
        <v>8489104.7307199985</v>
      </c>
      <c r="H61" s="27">
        <f>'Data Worksheet'!AE62</f>
        <v>2.0250034903233163E-3</v>
      </c>
      <c r="I61" s="24">
        <f>'Data Worksheet'!AF62</f>
        <v>0.14042778207786019</v>
      </c>
      <c r="J61" s="40">
        <f>'Data Worksheet'!AG62</f>
        <v>15863539.090719998</v>
      </c>
      <c r="K61" s="27">
        <f>'Data Worksheet'!AH62</f>
        <v>1.7747346821491308E-3</v>
      </c>
      <c r="L61" s="6">
        <f>'Data Worksheet'!AI62</f>
        <v>0.22799623228176749</v>
      </c>
    </row>
    <row r="62" spans="1:12" x14ac:dyDescent="0.2">
      <c r="A62" s="42" t="s">
        <v>115</v>
      </c>
      <c r="B62" s="37">
        <f>'Data Worksheet'!D63</f>
        <v>393384614.19515818</v>
      </c>
      <c r="C62" s="39">
        <f>'Data Worksheet'!E63</f>
        <v>30440974.190650001</v>
      </c>
      <c r="D62" s="39">
        <f>'Data Worksheet'!F63</f>
        <v>6421627.4428397361</v>
      </c>
      <c r="E62" s="39">
        <f>'Data Worksheet'!G63</f>
        <v>430247215.82864791</v>
      </c>
      <c r="F62" s="14">
        <f>'Data Worksheet'!H63</f>
        <v>9.9327236386216565E-3</v>
      </c>
      <c r="G62" s="37">
        <f>'Data Worksheet'!AD63</f>
        <v>45647520.3182</v>
      </c>
      <c r="H62" s="27">
        <f>'Data Worksheet'!AE63</f>
        <v>1.0888826431184759E-2</v>
      </c>
      <c r="I62" s="24">
        <f>'Data Worksheet'!AF63</f>
        <v>0.11603788930991149</v>
      </c>
      <c r="J62" s="40">
        <f>'Data Worksheet'!AG63</f>
        <v>76616924.978200004</v>
      </c>
      <c r="K62" s="27">
        <f>'Data Worksheet'!AH63</f>
        <v>8.5715245016147346E-3</v>
      </c>
      <c r="L62" s="6">
        <f>'Data Worksheet'!AI63</f>
        <v>0.17807651545318492</v>
      </c>
    </row>
    <row r="63" spans="1:12" x14ac:dyDescent="0.2">
      <c r="A63" s="42" t="s">
        <v>116</v>
      </c>
      <c r="B63" s="37">
        <f>'Data Worksheet'!D64</f>
        <v>393717342.22140062</v>
      </c>
      <c r="C63" s="39">
        <f>'Data Worksheet'!E64</f>
        <v>46815769.187799998</v>
      </c>
      <c r="D63" s="39">
        <f>'Data Worksheet'!F64</f>
        <v>9875946.357405588</v>
      </c>
      <c r="E63" s="39">
        <f>'Data Worksheet'!G64</f>
        <v>450409057.76660621</v>
      </c>
      <c r="F63" s="14">
        <f>'Data Worksheet'!H64</f>
        <v>1.0398181628000184E-2</v>
      </c>
      <c r="G63" s="37">
        <f>'Data Worksheet'!AD64</f>
        <v>49739009.530599996</v>
      </c>
      <c r="H63" s="27">
        <f>'Data Worksheet'!AE64</f>
        <v>1.1864816267397733E-2</v>
      </c>
      <c r="I63" s="24">
        <f>'Data Worksheet'!AF64</f>
        <v>0.12633177205242349</v>
      </c>
      <c r="J63" s="40">
        <f>'Data Worksheet'!AG64</f>
        <v>97566462.390599996</v>
      </c>
      <c r="K63" s="27">
        <f>'Data Worksheet'!AH64</f>
        <v>1.0915255645601189E-2</v>
      </c>
      <c r="L63" s="6">
        <f>'Data Worksheet'!AI64</f>
        <v>0.21661745186562648</v>
      </c>
    </row>
    <row r="64" spans="1:12" x14ac:dyDescent="0.2">
      <c r="A64" s="5" t="s">
        <v>32</v>
      </c>
      <c r="B64" s="37">
        <f>'Data Worksheet'!D65</f>
        <v>160275525.05488521</v>
      </c>
      <c r="C64" s="39">
        <f>'Data Worksheet'!E65</f>
        <v>22066041.369999997</v>
      </c>
      <c r="D64" s="39">
        <f>'Data Worksheet'!F65</f>
        <v>4654906.7690465795</v>
      </c>
      <c r="E64" s="39">
        <f>'Data Worksheet'!G65</f>
        <v>186996473.19393179</v>
      </c>
      <c r="F64" s="14">
        <f>'Data Worksheet'!H65</f>
        <v>4.3170164066139525E-3</v>
      </c>
      <c r="G64" s="37">
        <f>'Data Worksheet'!AD65</f>
        <v>21218045.716119997</v>
      </c>
      <c r="H64" s="27">
        <f>'Data Worksheet'!AE65</f>
        <v>5.0613837378512931E-3</v>
      </c>
      <c r="I64" s="24">
        <f>'Data Worksheet'!AF65</f>
        <v>0.13238481489206808</v>
      </c>
      <c r="J64" s="40">
        <f>'Data Worksheet'!AG65</f>
        <v>44047703.936119996</v>
      </c>
      <c r="K64" s="27">
        <f>'Data Worksheet'!AH65</f>
        <v>4.927840338616451E-3</v>
      </c>
      <c r="L64" s="6">
        <f>'Data Worksheet'!AI65</f>
        <v>0.23555366143423814</v>
      </c>
    </row>
    <row r="65" spans="1:12" x14ac:dyDescent="0.2">
      <c r="A65" s="5" t="s">
        <v>7</v>
      </c>
      <c r="B65" s="37">
        <f>'Data Worksheet'!D66</f>
        <v>881011924.41558409</v>
      </c>
      <c r="C65" s="39">
        <f>'Data Worksheet'!E66</f>
        <v>108026858.7396</v>
      </c>
      <c r="D65" s="39">
        <f>'Data Worksheet'!F66</f>
        <v>22788634.696817972</v>
      </c>
      <c r="E65" s="39">
        <f>'Data Worksheet'!G66</f>
        <v>1011827417.852002</v>
      </c>
      <c r="F65" s="14">
        <f>'Data Worksheet'!H66</f>
        <v>2.3359133404611567E-2</v>
      </c>
      <c r="G65" s="37">
        <f>'Data Worksheet'!AD66</f>
        <v>92553356.678839996</v>
      </c>
      <c r="H65" s="27">
        <f>'Data Worksheet'!AE66</f>
        <v>2.207781341624393E-2</v>
      </c>
      <c r="I65" s="24">
        <f>'Data Worksheet'!AF66</f>
        <v>0.10505346648995122</v>
      </c>
      <c r="J65" s="40">
        <f>'Data Worksheet'!AG66</f>
        <v>202760764.64884001</v>
      </c>
      <c r="K65" s="27">
        <f>'Data Worksheet'!AH66</f>
        <v>2.2683876475702715E-2</v>
      </c>
      <c r="L65" s="6">
        <f>'Data Worksheet'!AI66</f>
        <v>0.20039066057260904</v>
      </c>
    </row>
    <row r="66" spans="1:12" x14ac:dyDescent="0.2">
      <c r="A66" s="5" t="s">
        <v>6</v>
      </c>
      <c r="B66" s="37">
        <f>'Data Worksheet'!D67</f>
        <v>638780799.50354528</v>
      </c>
      <c r="C66" s="39">
        <f>'Data Worksheet'!E67</f>
        <v>78862451.681799993</v>
      </c>
      <c r="D66" s="39">
        <f>'Data Worksheet'!F67</f>
        <v>16636303.449349495</v>
      </c>
      <c r="E66" s="39">
        <f>'Data Worksheet'!G67</f>
        <v>734279554.63469481</v>
      </c>
      <c r="F66" s="14">
        <f>'Data Worksheet'!H67</f>
        <v>1.6951639944095105E-2</v>
      </c>
      <c r="G66" s="37">
        <f>'Data Worksheet'!AD67</f>
        <v>74788659.84235999</v>
      </c>
      <c r="H66" s="27">
        <f>'Data Worksheet'!AE67</f>
        <v>1.7840196583902589E-2</v>
      </c>
      <c r="I66" s="24">
        <f>'Data Worksheet'!AF67</f>
        <v>0.11708031910239798</v>
      </c>
      <c r="J66" s="40">
        <f>'Data Worksheet'!AG67</f>
        <v>155460095.86235997</v>
      </c>
      <c r="K66" s="27">
        <f>'Data Worksheet'!AH67</f>
        <v>1.7392110438871591E-2</v>
      </c>
      <c r="L66" s="6">
        <f>'Data Worksheet'!AI67</f>
        <v>0.21171785988199224</v>
      </c>
    </row>
    <row r="67" spans="1:12" x14ac:dyDescent="0.2">
      <c r="A67" s="5" t="s">
        <v>41</v>
      </c>
      <c r="B67" s="37">
        <f>'Data Worksheet'!D68</f>
        <v>172866661.63834941</v>
      </c>
      <c r="C67" s="39">
        <f>'Data Worksheet'!E68</f>
        <v>20426571.250399999</v>
      </c>
      <c r="D67" s="39">
        <f>'Data Worksheet'!F68</f>
        <v>4309054.9495285032</v>
      </c>
      <c r="E67" s="39">
        <f>'Data Worksheet'!G68</f>
        <v>197602287.83827794</v>
      </c>
      <c r="F67" s="14">
        <f>'Data Worksheet'!H68</f>
        <v>4.5618631411171494E-3</v>
      </c>
      <c r="G67" s="37">
        <f>'Data Worksheet'!AD68</f>
        <v>19104678.0616</v>
      </c>
      <c r="H67" s="27">
        <f>'Data Worksheet'!AE68</f>
        <v>4.5572579186406231E-3</v>
      </c>
      <c r="I67" s="24">
        <f>'Data Worksheet'!AF68</f>
        <v>0.11051684506737616</v>
      </c>
      <c r="J67" s="40">
        <f>'Data Worksheet'!AG68</f>
        <v>39966180.361599997</v>
      </c>
      <c r="K67" s="27">
        <f>'Data Worksheet'!AH68</f>
        <v>4.4712195680377482E-3</v>
      </c>
      <c r="L67" s="6">
        <f>'Data Worksheet'!AI68</f>
        <v>0.20225565603931267</v>
      </c>
    </row>
    <row r="68" spans="1:12" x14ac:dyDescent="0.2">
      <c r="A68" s="5" t="s">
        <v>44</v>
      </c>
      <c r="B68" s="37">
        <f>'Data Worksheet'!D69</f>
        <v>40985290.584916428</v>
      </c>
      <c r="C68" s="39">
        <f>'Data Worksheet'!E69</f>
        <v>5438216.1606999999</v>
      </c>
      <c r="D68" s="39">
        <f>'Data Worksheet'!F69</f>
        <v>1147210.2672841556</v>
      </c>
      <c r="E68" s="39">
        <f>'Data Worksheet'!G69</f>
        <v>47570717.012900583</v>
      </c>
      <c r="F68" s="14">
        <f>'Data Worksheet'!H69</f>
        <v>1.098221599110595E-3</v>
      </c>
      <c r="G68" s="37">
        <f>'Data Worksheet'!AD69</f>
        <v>8319787.7068799995</v>
      </c>
      <c r="H68" s="27">
        <f>'Data Worksheet'!AE69</f>
        <v>1.9846143591813244E-3</v>
      </c>
      <c r="I68" s="24">
        <f>'Data Worksheet'!AF69</f>
        <v>0.20299447894952541</v>
      </c>
      <c r="J68" s="40">
        <f>'Data Worksheet'!AG69</f>
        <v>13946536.586879998</v>
      </c>
      <c r="K68" s="27">
        <f>'Data Worksheet'!AH69</f>
        <v>1.5602698764159762E-3</v>
      </c>
      <c r="L68" s="6">
        <f>'Data Worksheet'!AI69</f>
        <v>0.29317482398043049</v>
      </c>
    </row>
    <row r="69" spans="1:12" x14ac:dyDescent="0.2">
      <c r="A69" s="5" t="s">
        <v>52</v>
      </c>
      <c r="B69" s="37">
        <f>'Data Worksheet'!D70</f>
        <v>20817970.348320782</v>
      </c>
      <c r="C69" s="39">
        <f>'Data Worksheet'!E70</f>
        <v>2542902.0824000002</v>
      </c>
      <c r="D69" s="39">
        <f>'Data Worksheet'!F70</f>
        <v>536433.87673873489</v>
      </c>
      <c r="E69" s="39">
        <f>'Data Worksheet'!G70</f>
        <v>23897306.307459518</v>
      </c>
      <c r="F69" s="14">
        <f>'Data Worksheet'!H70</f>
        <v>5.5169523596410605E-4</v>
      </c>
      <c r="G69" s="37">
        <f>'Data Worksheet'!AD70</f>
        <v>3847743.8602</v>
      </c>
      <c r="H69" s="27">
        <f>'Data Worksheet'!AE70</f>
        <v>9.1784646248724766E-4</v>
      </c>
      <c r="I69" s="24">
        <f>'Data Worksheet'!AF70</f>
        <v>0.18482800176100581</v>
      </c>
      <c r="J69" s="40">
        <f>'Data Worksheet'!AG70</f>
        <v>6522263.2702000001</v>
      </c>
      <c r="K69" s="27">
        <f>'Data Worksheet'!AH70</f>
        <v>7.2967871579821474E-4</v>
      </c>
      <c r="L69" s="6">
        <f>'Data Worksheet'!AI70</f>
        <v>0.27292880571079609</v>
      </c>
    </row>
    <row r="70" spans="1:12" x14ac:dyDescent="0.2">
      <c r="A70" s="5" t="s">
        <v>58</v>
      </c>
      <c r="B70" s="37">
        <f>'Data Worksheet'!D71</f>
        <v>5672510.3064546185</v>
      </c>
      <c r="C70" s="39">
        <f>'Data Worksheet'!E71</f>
        <v>751096.30930000008</v>
      </c>
      <c r="D70" s="39">
        <f>'Data Worksheet'!F71</f>
        <v>158446.33098168048</v>
      </c>
      <c r="E70" s="39">
        <f>'Data Worksheet'!G71</f>
        <v>6582052.9467362985</v>
      </c>
      <c r="F70" s="14">
        <f>'Data Worksheet'!H71</f>
        <v>1.5195383140083948E-4</v>
      </c>
      <c r="G70" s="37">
        <f>'Data Worksheet'!AD71</f>
        <v>3121177.2783599999</v>
      </c>
      <c r="H70" s="27">
        <f>'Data Worksheet'!AE71</f>
        <v>7.4453020466632499E-4</v>
      </c>
      <c r="I70" s="24">
        <f>'Data Worksheet'!AF71</f>
        <v>0.55022857777948575</v>
      </c>
      <c r="J70" s="40">
        <f>'Data Worksheet'!AG71</f>
        <v>3910981.45836</v>
      </c>
      <c r="K70" s="27">
        <f>'Data Worksheet'!AH71</f>
        <v>4.3754135793406049E-4</v>
      </c>
      <c r="L70" s="6">
        <f>'Data Worksheet'!AI71</f>
        <v>0.59418869614217473</v>
      </c>
    </row>
    <row r="71" spans="1:12" x14ac:dyDescent="0.2">
      <c r="A71" s="5" t="s">
        <v>16</v>
      </c>
      <c r="B71" s="37">
        <f>'Data Worksheet'!D72</f>
        <v>707820649.0238471</v>
      </c>
      <c r="C71" s="39">
        <f>'Data Worksheet'!E72</f>
        <v>50671873.576000005</v>
      </c>
      <c r="D71" s="39">
        <f>'Data Worksheet'!F72</f>
        <v>10689404.744336115</v>
      </c>
      <c r="E71" s="39">
        <f>'Data Worksheet'!G72</f>
        <v>769181927.34418321</v>
      </c>
      <c r="F71" s="14">
        <f>'Data Worksheet'!H72</f>
        <v>1.7757399074430968E-2</v>
      </c>
      <c r="G71" s="37">
        <f>'Data Worksheet'!AD72</f>
        <v>91296373.105639994</v>
      </c>
      <c r="H71" s="27">
        <f>'Data Worksheet'!AE72</f>
        <v>2.1777970711535869E-2</v>
      </c>
      <c r="I71" s="24">
        <f>'Data Worksheet'!AF72</f>
        <v>0.12898235341332087</v>
      </c>
      <c r="J71" s="40">
        <f>'Data Worksheet'!AG72</f>
        <v>142943299.97564</v>
      </c>
      <c r="K71" s="27">
        <f>'Data Worksheet'!AH72</f>
        <v>1.5991792915618634E-2</v>
      </c>
      <c r="L71" s="6">
        <f>'Data Worksheet'!AI72</f>
        <v>0.18583808965609985</v>
      </c>
    </row>
    <row r="72" spans="1:12" x14ac:dyDescent="0.2">
      <c r="A72" s="5" t="s">
        <v>51</v>
      </c>
      <c r="B72" s="37">
        <f>'Data Worksheet'!D73</f>
        <v>22943026.965099603</v>
      </c>
      <c r="C72" s="39">
        <f>'Data Worksheet'!E73</f>
        <v>4280471.7837999994</v>
      </c>
      <c r="D72" s="39">
        <f>'Data Worksheet'!F73</f>
        <v>902980.13798763696</v>
      </c>
      <c r="E72" s="39">
        <f>'Data Worksheet'!G73</f>
        <v>28126478.886887237</v>
      </c>
      <c r="F72" s="14">
        <f>'Data Worksheet'!H73</f>
        <v>6.4933027206907456E-4</v>
      </c>
      <c r="G72" s="37">
        <f>'Data Worksheet'!AD73</f>
        <v>5929361.8699599989</v>
      </c>
      <c r="H72" s="27">
        <f>'Data Worksheet'!AE73</f>
        <v>1.4143986748813048E-3</v>
      </c>
      <c r="I72" s="24">
        <f>'Data Worksheet'!AF73</f>
        <v>0.25843851724445976</v>
      </c>
      <c r="J72" s="40">
        <f>'Data Worksheet'!AG73</f>
        <v>10432722.83996</v>
      </c>
      <c r="K72" s="27">
        <f>'Data Worksheet'!AH73</f>
        <v>1.1671616874041461E-3</v>
      </c>
      <c r="L72" s="6">
        <f>'Data Worksheet'!AI73</f>
        <v>0.37092175248512205</v>
      </c>
    </row>
    <row r="73" spans="1:12" x14ac:dyDescent="0.2">
      <c r="A73" s="5" t="s">
        <v>43</v>
      </c>
      <c r="B73" s="37">
        <f>'Data Worksheet'!D74</f>
        <v>286687859.4587602</v>
      </c>
      <c r="C73" s="39">
        <f>'Data Worksheet'!E74</f>
        <v>38979165.845399998</v>
      </c>
      <c r="D73" s="39">
        <f>'Data Worksheet'!F74</f>
        <v>8222788.1251154263</v>
      </c>
      <c r="E73" s="39">
        <f>'Data Worksheet'!G74</f>
        <v>333889813.42927563</v>
      </c>
      <c r="F73" s="14">
        <f>'Data Worksheet'!H74</f>
        <v>7.7082084916146399E-3</v>
      </c>
      <c r="G73" s="37">
        <f>'Data Worksheet'!AD74</f>
        <v>26631431.984719999</v>
      </c>
      <c r="H73" s="27">
        <f>'Data Worksheet'!AE74</f>
        <v>6.3527008361919527E-3</v>
      </c>
      <c r="I73" s="24">
        <f>'Data Worksheet'!AF74</f>
        <v>9.2893476671797842E-2</v>
      </c>
      <c r="J73" s="40">
        <f>'Data Worksheet'!AG74</f>
        <v>66641903.94472</v>
      </c>
      <c r="K73" s="27">
        <f>'Data Worksheet'!AH74</f>
        <v>7.4555682397714927E-3</v>
      </c>
      <c r="L73" s="6">
        <f>'Data Worksheet'!AI74</f>
        <v>0.19959250406672277</v>
      </c>
    </row>
    <row r="74" spans="1:12" x14ac:dyDescent="0.2">
      <c r="A74" s="5" t="s">
        <v>49</v>
      </c>
      <c r="B74" s="37">
        <f>'Data Worksheet'!D75</f>
        <v>17205492.671362601</v>
      </c>
      <c r="C74" s="39">
        <f>'Data Worksheet'!E75</f>
        <v>3175487.4383</v>
      </c>
      <c r="D74" s="39">
        <f>'Data Worksheet'!F75</f>
        <v>669879.91745821037</v>
      </c>
      <c r="E74" s="39">
        <f>'Data Worksheet'!G75</f>
        <v>21050860.02712081</v>
      </c>
      <c r="F74" s="14">
        <f>'Data Worksheet'!H75</f>
        <v>4.8598193622703792E-4</v>
      </c>
      <c r="G74" s="37">
        <f>'Data Worksheet'!AD75</f>
        <v>4417467.7697599996</v>
      </c>
      <c r="H74" s="27">
        <f>'Data Worksheet'!AE75</f>
        <v>1.0537492392788581E-3</v>
      </c>
      <c r="I74" s="24">
        <f>'Data Worksheet'!AF75</f>
        <v>0.25674753139226181</v>
      </c>
      <c r="J74" s="40">
        <f>'Data Worksheet'!AG75</f>
        <v>7699540.16976</v>
      </c>
      <c r="K74" s="27">
        <f>'Data Worksheet'!AH75</f>
        <v>8.6138666143339656E-4</v>
      </c>
      <c r="L74" s="6">
        <f>'Data Worksheet'!AI75</f>
        <v>0.36575893620689709</v>
      </c>
    </row>
    <row r="75" spans="1:12" x14ac:dyDescent="0.2">
      <c r="A75" s="17" t="s">
        <v>72</v>
      </c>
      <c r="B75" s="18">
        <f>'Data Worksheet'!D76</f>
        <v>37672756857.937988</v>
      </c>
      <c r="C75" s="19">
        <f>'Data Worksheet'!E76</f>
        <v>4660278310.5371513</v>
      </c>
      <c r="D75" s="19">
        <f>'Data Worksheet'!F76</f>
        <v>983101621.61000001</v>
      </c>
      <c r="E75" s="19">
        <f>'Data Worksheet'!G76</f>
        <v>43316136790.085144</v>
      </c>
      <c r="F75" s="20">
        <f>'Data Worksheet'!H76</f>
        <v>1</v>
      </c>
      <c r="G75" s="18">
        <f>'Data Worksheet'!AD76</f>
        <v>4192143258.6590805</v>
      </c>
      <c r="H75" s="28">
        <f>'Data Worksheet'!AE76</f>
        <v>1</v>
      </c>
      <c r="I75" s="25">
        <f>'Data Worksheet'!AF76</f>
        <v>0.11127784660059351</v>
      </c>
      <c r="J75" s="21">
        <f>'Data Worksheet'!AG76</f>
        <v>8938541208.599081</v>
      </c>
      <c r="K75" s="28">
        <f>'Data Worksheet'!AH76</f>
        <v>1</v>
      </c>
      <c r="L75" s="22">
        <f>'Data Worksheet'!AI76</f>
        <v>0.20635591885574317</v>
      </c>
    </row>
    <row r="76" spans="1:12" x14ac:dyDescent="0.2">
      <c r="A76" s="7"/>
      <c r="B76" s="10"/>
      <c r="C76" s="10"/>
      <c r="D76" s="10"/>
      <c r="E76" s="10"/>
      <c r="F76" s="10"/>
      <c r="G76" s="10"/>
      <c r="H76" s="10"/>
      <c r="I76" s="10"/>
      <c r="J76" s="10"/>
      <c r="K76" s="10"/>
      <c r="L76" s="11"/>
    </row>
    <row r="77" spans="1:12" x14ac:dyDescent="0.2">
      <c r="A77" s="104" t="s">
        <v>96</v>
      </c>
      <c r="B77" s="99"/>
      <c r="C77" s="99"/>
      <c r="D77" s="99"/>
      <c r="E77" s="99"/>
      <c r="F77" s="99"/>
      <c r="G77" s="99"/>
      <c r="H77" s="99"/>
      <c r="I77" s="99"/>
      <c r="J77" s="99"/>
      <c r="K77" s="99"/>
      <c r="L77" s="100"/>
    </row>
    <row r="78" spans="1:12" ht="25.5" customHeight="1" x14ac:dyDescent="0.2">
      <c r="A78" s="101" t="s">
        <v>126</v>
      </c>
      <c r="B78" s="102"/>
      <c r="C78" s="102"/>
      <c r="D78" s="102"/>
      <c r="E78" s="102"/>
      <c r="F78" s="102"/>
      <c r="G78" s="102"/>
      <c r="H78" s="102"/>
      <c r="I78" s="102"/>
      <c r="J78" s="102"/>
      <c r="K78" s="102"/>
      <c r="L78" s="103"/>
    </row>
    <row r="79" spans="1:12" ht="25.5" customHeight="1" x14ac:dyDescent="0.2">
      <c r="A79" s="98" t="s">
        <v>121</v>
      </c>
      <c r="B79" s="99"/>
      <c r="C79" s="99"/>
      <c r="D79" s="99"/>
      <c r="E79" s="99"/>
      <c r="F79" s="99"/>
      <c r="G79" s="99"/>
      <c r="H79" s="99"/>
      <c r="I79" s="99"/>
      <c r="J79" s="99"/>
      <c r="K79" s="99"/>
      <c r="L79" s="100"/>
    </row>
    <row r="80" spans="1:12" ht="25.5" customHeight="1" x14ac:dyDescent="0.2">
      <c r="A80" s="98" t="s">
        <v>120</v>
      </c>
      <c r="B80" s="99"/>
      <c r="C80" s="99"/>
      <c r="D80" s="99"/>
      <c r="E80" s="99"/>
      <c r="F80" s="99"/>
      <c r="G80" s="99"/>
      <c r="H80" s="99"/>
      <c r="I80" s="99"/>
      <c r="J80" s="99"/>
      <c r="K80" s="99"/>
      <c r="L80" s="100"/>
    </row>
    <row r="81" spans="1:12" ht="13.5" thickBot="1" x14ac:dyDescent="0.25">
      <c r="A81" s="95" t="s">
        <v>114</v>
      </c>
      <c r="B81" s="96"/>
      <c r="C81" s="96"/>
      <c r="D81" s="96"/>
      <c r="E81" s="96"/>
      <c r="F81" s="96"/>
      <c r="G81" s="96"/>
      <c r="H81" s="96"/>
      <c r="I81" s="96"/>
      <c r="J81" s="96"/>
      <c r="K81" s="96"/>
      <c r="L81" s="97"/>
    </row>
  </sheetData>
  <mergeCells count="11">
    <mergeCell ref="A81:L81"/>
    <mergeCell ref="A80:L80"/>
    <mergeCell ref="A79:L79"/>
    <mergeCell ref="A78:L78"/>
    <mergeCell ref="A77:L77"/>
    <mergeCell ref="G3:L3"/>
    <mergeCell ref="A1:L1"/>
    <mergeCell ref="A2:L2"/>
    <mergeCell ref="G4:I4"/>
    <mergeCell ref="J4:L4"/>
    <mergeCell ref="B3:F3"/>
  </mergeCells>
  <phoneticPr fontId="0" type="noConversion"/>
  <printOptions horizontalCentered="1"/>
  <pageMargins left="0.5" right="0.5" top="0.5" bottom="0.5" header="0.3" footer="0.3"/>
  <pageSetup scale="75" fitToHeight="0" orientation="landscape" r:id="rId1"/>
  <headerFooter>
    <oddFooter>&amp;L&amp;11Office of Economic and Demographic Research&amp;C&amp;11Page &amp;P of &amp;N&amp;R&amp;11March 25, 2025</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83"/>
  <sheetViews>
    <sheetView workbookViewId="0">
      <pane xSplit="1" ySplit="8" topLeftCell="R9" activePane="bottomRight" state="frozen"/>
      <selection pane="topRight" activeCell="B1" sqref="B1"/>
      <selection pane="bottomLeft" activeCell="A9" sqref="A9"/>
      <selection pane="bottomRight" sqref="A1:AI1"/>
    </sheetView>
  </sheetViews>
  <sheetFormatPr defaultRowHeight="12.75" x14ac:dyDescent="0.2"/>
  <cols>
    <col min="1" max="1" width="15.7109375" customWidth="1"/>
    <col min="2" max="2" width="19.7109375" customWidth="1"/>
    <col min="3" max="3" width="18.7109375" customWidth="1"/>
    <col min="4" max="4" width="16.7109375" customWidth="1"/>
    <col min="5" max="6" width="15.7109375" customWidth="1"/>
    <col min="7" max="7" width="16.7109375" customWidth="1"/>
    <col min="8" max="8" width="10.7109375" customWidth="1"/>
    <col min="9" max="10" width="15.7109375" customWidth="1"/>
    <col min="11" max="11" width="14.7109375" customWidth="1"/>
    <col min="12" max="12" width="15.7109375" customWidth="1"/>
    <col min="13" max="15" width="14.7109375" customWidth="1"/>
    <col min="16" max="16" width="15.7109375" customWidth="1"/>
    <col min="17" max="17" width="14.7109375" customWidth="1"/>
    <col min="18" max="18" width="15.7109375" customWidth="1"/>
    <col min="19" max="19" width="10.7109375" customWidth="1"/>
    <col min="20" max="23" width="14.7109375" customWidth="1"/>
    <col min="24" max="24" width="15.7109375" customWidth="1"/>
    <col min="25" max="25" width="10.7109375" customWidth="1"/>
    <col min="26" max="26" width="13.7109375" customWidth="1"/>
    <col min="27" max="27" width="10.7109375" customWidth="1"/>
    <col min="28" max="28" width="15.7109375" customWidth="1"/>
    <col min="29" max="29" width="10.7109375" customWidth="1"/>
    <col min="30" max="30" width="15.7109375" customWidth="1"/>
    <col min="31" max="31" width="10.7109375" customWidth="1"/>
    <col min="32" max="32" width="13.7109375" customWidth="1"/>
    <col min="33" max="33" width="15.7109375" customWidth="1"/>
    <col min="34" max="34" width="10.7109375" customWidth="1"/>
    <col min="35" max="35" width="13.7109375" customWidth="1"/>
  </cols>
  <sheetData>
    <row r="1" spans="1:35" ht="23.25" x14ac:dyDescent="0.35">
      <c r="A1" s="107" t="s">
        <v>105</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9"/>
    </row>
    <row r="2" spans="1:35" ht="18.75" thickBot="1" x14ac:dyDescent="0.3">
      <c r="A2" s="110" t="s">
        <v>123</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2"/>
    </row>
    <row r="3" spans="1:35" ht="15.75" x14ac:dyDescent="0.25">
      <c r="A3" s="47"/>
      <c r="B3" s="92" t="s">
        <v>100</v>
      </c>
      <c r="C3" s="94"/>
      <c r="D3" s="92" t="s">
        <v>93</v>
      </c>
      <c r="E3" s="93"/>
      <c r="F3" s="93"/>
      <c r="G3" s="93"/>
      <c r="H3" s="94"/>
      <c r="I3" s="92" t="s">
        <v>111</v>
      </c>
      <c r="J3" s="93"/>
      <c r="K3" s="93"/>
      <c r="L3" s="93"/>
      <c r="M3" s="93"/>
      <c r="N3" s="93"/>
      <c r="O3" s="93"/>
      <c r="P3" s="93"/>
      <c r="Q3" s="93"/>
      <c r="R3" s="93"/>
      <c r="S3" s="94"/>
      <c r="T3" s="92" t="s">
        <v>112</v>
      </c>
      <c r="U3" s="93"/>
      <c r="V3" s="93"/>
      <c r="W3" s="93"/>
      <c r="X3" s="93"/>
      <c r="Y3" s="94"/>
      <c r="Z3" s="92" t="s">
        <v>103</v>
      </c>
      <c r="AA3" s="94"/>
      <c r="AB3" s="92" t="s">
        <v>113</v>
      </c>
      <c r="AC3" s="94"/>
      <c r="AD3" s="92" t="s">
        <v>95</v>
      </c>
      <c r="AE3" s="93"/>
      <c r="AF3" s="93"/>
      <c r="AG3" s="93"/>
      <c r="AH3" s="93"/>
      <c r="AI3" s="94"/>
    </row>
    <row r="4" spans="1:35" ht="15.75" x14ac:dyDescent="0.25">
      <c r="A4" s="48"/>
      <c r="B4" s="105" t="s">
        <v>110</v>
      </c>
      <c r="C4" s="106"/>
      <c r="D4" s="63"/>
      <c r="E4" s="64"/>
      <c r="F4" s="64"/>
      <c r="G4" s="64"/>
      <c r="H4" s="65"/>
      <c r="I4" s="64"/>
      <c r="J4" s="64"/>
      <c r="K4" s="64"/>
      <c r="L4" s="64"/>
      <c r="M4" s="64"/>
      <c r="N4" s="64"/>
      <c r="O4" s="64"/>
      <c r="P4" s="64"/>
      <c r="Q4" s="64"/>
      <c r="R4" s="64"/>
      <c r="S4" s="65"/>
      <c r="T4" s="64"/>
      <c r="U4" s="64"/>
      <c r="V4" s="64"/>
      <c r="W4" s="64"/>
      <c r="X4" s="64"/>
      <c r="Y4" s="65"/>
      <c r="Z4" s="105" t="s">
        <v>122</v>
      </c>
      <c r="AA4" s="106"/>
      <c r="AB4" s="105" t="s">
        <v>94</v>
      </c>
      <c r="AC4" s="106"/>
      <c r="AD4" s="64"/>
      <c r="AE4" s="66"/>
      <c r="AF4" s="66"/>
      <c r="AG4" s="66"/>
      <c r="AH4" s="66"/>
      <c r="AI4" s="67"/>
    </row>
    <row r="5" spans="1:35" x14ac:dyDescent="0.2">
      <c r="A5" s="52"/>
      <c r="B5" s="68"/>
      <c r="C5" s="69"/>
      <c r="D5" s="53"/>
      <c r="E5" s="70"/>
      <c r="F5" s="70"/>
      <c r="G5" s="70"/>
      <c r="H5" s="55"/>
      <c r="I5" s="71"/>
      <c r="J5" s="56" t="s">
        <v>77</v>
      </c>
      <c r="K5" s="70"/>
      <c r="L5" s="70"/>
      <c r="M5" s="70"/>
      <c r="N5" s="70"/>
      <c r="O5" s="70" t="s">
        <v>109</v>
      </c>
      <c r="P5" s="70"/>
      <c r="Q5" s="70"/>
      <c r="R5" s="70"/>
      <c r="S5" s="55"/>
      <c r="T5" s="56"/>
      <c r="U5" s="70"/>
      <c r="V5" s="70"/>
      <c r="W5" s="70"/>
      <c r="X5" s="70"/>
      <c r="Y5" s="55"/>
      <c r="Z5" s="53"/>
      <c r="AA5" s="69"/>
      <c r="AB5" s="53"/>
      <c r="AC5" s="69"/>
      <c r="AD5" s="56"/>
      <c r="AE5" s="70"/>
      <c r="AF5" s="72"/>
      <c r="AG5" s="56"/>
      <c r="AH5" s="70"/>
      <c r="AI5" s="55"/>
    </row>
    <row r="6" spans="1:35" x14ac:dyDescent="0.2">
      <c r="A6" s="52"/>
      <c r="B6" s="68"/>
      <c r="C6" s="73"/>
      <c r="D6" s="53"/>
      <c r="E6" s="57"/>
      <c r="F6" s="57" t="s">
        <v>97</v>
      </c>
      <c r="G6" s="57"/>
      <c r="H6" s="55" t="s">
        <v>73</v>
      </c>
      <c r="I6" s="74" t="s">
        <v>77</v>
      </c>
      <c r="J6" s="56" t="s">
        <v>78</v>
      </c>
      <c r="K6" s="57" t="s">
        <v>77</v>
      </c>
      <c r="L6" s="57" t="s">
        <v>0</v>
      </c>
      <c r="M6" s="57" t="s">
        <v>79</v>
      </c>
      <c r="N6" s="57" t="s">
        <v>80</v>
      </c>
      <c r="O6" s="57" t="s">
        <v>108</v>
      </c>
      <c r="P6" s="57" t="s">
        <v>0</v>
      </c>
      <c r="Q6" s="57" t="s">
        <v>0</v>
      </c>
      <c r="R6" s="57" t="s">
        <v>0</v>
      </c>
      <c r="S6" s="55" t="s">
        <v>73</v>
      </c>
      <c r="T6" s="53" t="s">
        <v>0</v>
      </c>
      <c r="U6" s="57" t="s">
        <v>83</v>
      </c>
      <c r="V6" s="57" t="s">
        <v>0</v>
      </c>
      <c r="W6" s="57" t="s">
        <v>83</v>
      </c>
      <c r="X6" s="57" t="s">
        <v>83</v>
      </c>
      <c r="Y6" s="55" t="s">
        <v>73</v>
      </c>
      <c r="Z6" s="53"/>
      <c r="AA6" s="73" t="s">
        <v>73</v>
      </c>
      <c r="AB6" s="53"/>
      <c r="AC6" s="73" t="s">
        <v>73</v>
      </c>
      <c r="AD6" s="56" t="s">
        <v>94</v>
      </c>
      <c r="AE6" s="57" t="s">
        <v>73</v>
      </c>
      <c r="AF6" s="55" t="s">
        <v>92</v>
      </c>
      <c r="AG6" s="56" t="s">
        <v>94</v>
      </c>
      <c r="AH6" s="57" t="s">
        <v>73</v>
      </c>
      <c r="AI6" s="55" t="s">
        <v>92</v>
      </c>
    </row>
    <row r="7" spans="1:35" x14ac:dyDescent="0.2">
      <c r="A7" s="52"/>
      <c r="B7" s="75" t="s">
        <v>67</v>
      </c>
      <c r="C7" s="73" t="s">
        <v>69</v>
      </c>
      <c r="D7" s="53" t="s">
        <v>70</v>
      </c>
      <c r="E7" s="57" t="s">
        <v>86</v>
      </c>
      <c r="F7" s="57" t="s">
        <v>98</v>
      </c>
      <c r="G7" s="57" t="s">
        <v>0</v>
      </c>
      <c r="H7" s="55" t="s">
        <v>82</v>
      </c>
      <c r="I7" s="74" t="s">
        <v>78</v>
      </c>
      <c r="J7" s="56" t="s">
        <v>75</v>
      </c>
      <c r="K7" s="57" t="s">
        <v>78</v>
      </c>
      <c r="L7" s="57" t="s">
        <v>77</v>
      </c>
      <c r="M7" s="57" t="s">
        <v>78</v>
      </c>
      <c r="N7" s="57" t="s">
        <v>78</v>
      </c>
      <c r="O7" s="57" t="s">
        <v>78</v>
      </c>
      <c r="P7" s="57" t="s">
        <v>78</v>
      </c>
      <c r="Q7" s="57" t="s">
        <v>78</v>
      </c>
      <c r="R7" s="57" t="s">
        <v>78</v>
      </c>
      <c r="S7" s="55" t="s">
        <v>82</v>
      </c>
      <c r="T7" s="56" t="s">
        <v>78</v>
      </c>
      <c r="U7" s="57" t="s">
        <v>84</v>
      </c>
      <c r="V7" s="57" t="s">
        <v>78</v>
      </c>
      <c r="W7" s="57" t="s">
        <v>84</v>
      </c>
      <c r="X7" s="57" t="s">
        <v>84</v>
      </c>
      <c r="Y7" s="55" t="s">
        <v>82</v>
      </c>
      <c r="Z7" s="53" t="s">
        <v>106</v>
      </c>
      <c r="AA7" s="73" t="s">
        <v>82</v>
      </c>
      <c r="AB7" s="53" t="s">
        <v>66</v>
      </c>
      <c r="AC7" s="73" t="s">
        <v>82</v>
      </c>
      <c r="AD7" s="56" t="s">
        <v>89</v>
      </c>
      <c r="AE7" s="57" t="s">
        <v>82</v>
      </c>
      <c r="AF7" s="55" t="s">
        <v>91</v>
      </c>
      <c r="AG7" s="56" t="s">
        <v>88</v>
      </c>
      <c r="AH7" s="57" t="s">
        <v>82</v>
      </c>
      <c r="AI7" s="55" t="s">
        <v>91</v>
      </c>
    </row>
    <row r="8" spans="1:35" ht="13.5" thickBot="1" x14ac:dyDescent="0.25">
      <c r="A8" s="58" t="s">
        <v>8</v>
      </c>
      <c r="B8" s="59" t="s">
        <v>68</v>
      </c>
      <c r="C8" s="76" t="s">
        <v>68</v>
      </c>
      <c r="D8" s="59" t="s">
        <v>71</v>
      </c>
      <c r="E8" s="60" t="s">
        <v>87</v>
      </c>
      <c r="F8" s="60" t="s">
        <v>99</v>
      </c>
      <c r="G8" s="60" t="s">
        <v>91</v>
      </c>
      <c r="H8" s="61" t="s">
        <v>0</v>
      </c>
      <c r="I8" s="77" t="s">
        <v>75</v>
      </c>
      <c r="J8" s="62" t="s">
        <v>119</v>
      </c>
      <c r="K8" s="60" t="s">
        <v>76</v>
      </c>
      <c r="L8" s="60" t="s">
        <v>74</v>
      </c>
      <c r="M8" s="60" t="s">
        <v>75</v>
      </c>
      <c r="N8" s="60" t="s">
        <v>75</v>
      </c>
      <c r="O8" s="60" t="s">
        <v>75</v>
      </c>
      <c r="P8" s="60" t="s">
        <v>75</v>
      </c>
      <c r="Q8" s="60" t="s">
        <v>76</v>
      </c>
      <c r="R8" s="60" t="s">
        <v>81</v>
      </c>
      <c r="S8" s="61" t="s">
        <v>0</v>
      </c>
      <c r="T8" s="62" t="s">
        <v>75</v>
      </c>
      <c r="U8" s="60" t="s">
        <v>75</v>
      </c>
      <c r="V8" s="60" t="s">
        <v>76</v>
      </c>
      <c r="W8" s="60" t="s">
        <v>76</v>
      </c>
      <c r="X8" s="60" t="s">
        <v>85</v>
      </c>
      <c r="Y8" s="61" t="s">
        <v>0</v>
      </c>
      <c r="Z8" s="59" t="s">
        <v>75</v>
      </c>
      <c r="AA8" s="76" t="s">
        <v>0</v>
      </c>
      <c r="AB8" s="59" t="s">
        <v>74</v>
      </c>
      <c r="AC8" s="76" t="s">
        <v>0</v>
      </c>
      <c r="AD8" s="62" t="s">
        <v>86</v>
      </c>
      <c r="AE8" s="60" t="s">
        <v>0</v>
      </c>
      <c r="AF8" s="61" t="s">
        <v>90</v>
      </c>
      <c r="AG8" s="62" t="s">
        <v>86</v>
      </c>
      <c r="AH8" s="60" t="s">
        <v>0</v>
      </c>
      <c r="AI8" s="61" t="s">
        <v>90</v>
      </c>
    </row>
    <row r="9" spans="1:35" x14ac:dyDescent="0.2">
      <c r="A9" s="3" t="s">
        <v>1</v>
      </c>
      <c r="B9" s="12">
        <v>10839873029.879999</v>
      </c>
      <c r="C9" s="32">
        <v>5247369047.2300005</v>
      </c>
      <c r="D9" s="12">
        <v>374821166.12201399</v>
      </c>
      <c r="E9" s="15">
        <v>66237737.717349999</v>
      </c>
      <c r="F9" s="16">
        <f>(E9/E$76)*F$76</f>
        <v>13973076.932866482</v>
      </c>
      <c r="G9" s="15">
        <f>SUM(D9:F9)</f>
        <v>455031980.77223045</v>
      </c>
      <c r="H9" s="13">
        <f t="shared" ref="H9:H40" si="0">(G9/G$76)</f>
        <v>1.0504906819769419E-2</v>
      </c>
      <c r="I9" s="43">
        <v>15586446.630000001</v>
      </c>
      <c r="J9" s="2">
        <v>-3142065</v>
      </c>
      <c r="K9" s="15">
        <v>11939015.410000002</v>
      </c>
      <c r="L9" s="16">
        <f>SUM(I9:K9)</f>
        <v>24383397.040000003</v>
      </c>
      <c r="M9" s="15">
        <v>0</v>
      </c>
      <c r="N9" s="15">
        <v>0</v>
      </c>
      <c r="O9" s="15">
        <v>0</v>
      </c>
      <c r="P9" s="15">
        <f>(I9+J9+M9+N9+O9)</f>
        <v>12444381.630000001</v>
      </c>
      <c r="Q9" s="15">
        <f>K9</f>
        <v>11939015.410000002</v>
      </c>
      <c r="R9" s="15">
        <f>SUM(P9:Q9)</f>
        <v>24383397.040000003</v>
      </c>
      <c r="S9" s="13">
        <f t="shared" ref="S9:S40" si="1">(R9/R$76)</f>
        <v>8.3198661773166479E-3</v>
      </c>
      <c r="T9" s="2">
        <v>7982633.5100000007</v>
      </c>
      <c r="U9" s="15">
        <f>(T9*0.992)</f>
        <v>7918772.4419200011</v>
      </c>
      <c r="V9" s="15">
        <v>8758961.1699999999</v>
      </c>
      <c r="W9" s="15">
        <f>(V9*0.82)</f>
        <v>7182348.1593999993</v>
      </c>
      <c r="X9" s="15">
        <f>(U9+W9)</f>
        <v>15101120.60132</v>
      </c>
      <c r="Y9" s="13">
        <f t="shared" ref="Y9:Y40" si="2">(X9/X$76)</f>
        <v>1.2262540416884597E-2</v>
      </c>
      <c r="Z9" s="12">
        <v>446500</v>
      </c>
      <c r="AA9" s="33">
        <f t="shared" ref="AA9:AA40" si="3">(Z9/Z$76)</f>
        <v>1.4925373134328358E-2</v>
      </c>
      <c r="AB9" s="12">
        <v>67326519.340000004</v>
      </c>
      <c r="AC9" s="33">
        <f t="shared" ref="AC9:AC40" si="4">(AB9/AB$76)</f>
        <v>1.4184760749117353E-2</v>
      </c>
      <c r="AD9" s="2">
        <f t="shared" ref="AD9:AD72" si="5">(R9+X9+Z9)</f>
        <v>39931017.641320005</v>
      </c>
      <c r="AE9" s="26">
        <f t="shared" ref="AE9:AE40" si="6">(AD9/AD$76)</f>
        <v>9.5252035003432906E-3</v>
      </c>
      <c r="AF9" s="13">
        <f t="shared" ref="AF9:AF40" si="7">(AD9/D9)</f>
        <v>0.10653351851619133</v>
      </c>
      <c r="AG9" s="2">
        <f t="shared" ref="AG9:AG72" si="8">(R9+X9+Z9+AB9)</f>
        <v>107257536.98132001</v>
      </c>
      <c r="AH9" s="26">
        <f t="shared" ref="AH9:AH40" si="9">(AG9/AG$76)</f>
        <v>1.1999445376851405E-2</v>
      </c>
      <c r="AI9" s="29">
        <f t="shared" ref="AI9:AI40" si="10">(AG9/G9)</f>
        <v>0.2357142827616078</v>
      </c>
    </row>
    <row r="10" spans="1:35" x14ac:dyDescent="0.2">
      <c r="A10" s="5" t="s">
        <v>50</v>
      </c>
      <c r="B10" s="37">
        <v>902670545.12</v>
      </c>
      <c r="C10" s="38">
        <v>314699410.94</v>
      </c>
      <c r="D10" s="37">
        <v>20600348.799296867</v>
      </c>
      <c r="E10" s="39">
        <v>2559448.2996999999</v>
      </c>
      <c r="F10" s="39">
        <f t="shared" ref="F10:F40" si="11">(E10/E$76)*F$76</f>
        <v>539924.35777338932</v>
      </c>
      <c r="G10" s="39">
        <f>SUM(D10:F10)</f>
        <v>23699721.456770256</v>
      </c>
      <c r="H10" s="14">
        <f t="shared" si="0"/>
        <v>5.4713377537848689E-4</v>
      </c>
      <c r="I10" s="44">
        <v>1249983.55</v>
      </c>
      <c r="J10" s="40">
        <v>-461732.03999999986</v>
      </c>
      <c r="K10" s="39">
        <v>416509.91</v>
      </c>
      <c r="L10" s="39">
        <f>SUM(I10:K10)</f>
        <v>1204761.4200000002</v>
      </c>
      <c r="M10" s="39">
        <v>2003524.8299999998</v>
      </c>
      <c r="N10" s="39">
        <v>0</v>
      </c>
      <c r="O10" s="39">
        <v>273063.40999999997</v>
      </c>
      <c r="P10" s="39">
        <f>(I10+J10+M10+N10+O10)</f>
        <v>3064839.75</v>
      </c>
      <c r="Q10" s="39">
        <f>K10</f>
        <v>416509.91</v>
      </c>
      <c r="R10" s="39">
        <f>SUM(P10:Q10)</f>
        <v>3481349.66</v>
      </c>
      <c r="S10" s="14">
        <f t="shared" si="1"/>
        <v>1.1878723559367841E-3</v>
      </c>
      <c r="T10" s="40">
        <v>854370.9</v>
      </c>
      <c r="U10" s="39">
        <f>(T10*0.992)</f>
        <v>847535.93280000007</v>
      </c>
      <c r="V10" s="39">
        <v>389119.86999999994</v>
      </c>
      <c r="W10" s="39">
        <f>(V10*0.82)</f>
        <v>319078.29339999991</v>
      </c>
      <c r="X10" s="39">
        <f>(U10+W10)</f>
        <v>1166614.2261999999</v>
      </c>
      <c r="Y10" s="14">
        <f t="shared" si="2"/>
        <v>9.4732400842091017E-4</v>
      </c>
      <c r="Z10" s="37">
        <v>446500</v>
      </c>
      <c r="AA10" s="34">
        <f t="shared" si="3"/>
        <v>1.4925373134328358E-2</v>
      </c>
      <c r="AB10" s="37">
        <v>2691842.02</v>
      </c>
      <c r="AC10" s="34">
        <f t="shared" si="4"/>
        <v>5.6713365554062465E-4</v>
      </c>
      <c r="AD10" s="40">
        <f t="shared" si="5"/>
        <v>5094463.8861999996</v>
      </c>
      <c r="AE10" s="27">
        <f t="shared" si="6"/>
        <v>1.2152408855964382E-3</v>
      </c>
      <c r="AF10" s="14">
        <f t="shared" si="7"/>
        <v>0.24729988486281768</v>
      </c>
      <c r="AG10" s="40">
        <f t="shared" si="8"/>
        <v>7786305.9061999992</v>
      </c>
      <c r="AH10" s="27">
        <f t="shared" si="9"/>
        <v>8.7109358501467719E-4</v>
      </c>
      <c r="AI10" s="30">
        <f t="shared" si="10"/>
        <v>0.32853997547619695</v>
      </c>
    </row>
    <row r="11" spans="1:35" x14ac:dyDescent="0.2">
      <c r="A11" s="5" t="s">
        <v>26</v>
      </c>
      <c r="B11" s="37">
        <v>10883368616.82</v>
      </c>
      <c r="C11" s="38">
        <v>6400524321.1099997</v>
      </c>
      <c r="D11" s="37">
        <v>438723039.18537909</v>
      </c>
      <c r="E11" s="39">
        <v>57778610.186400004</v>
      </c>
      <c r="F11" s="39">
        <f t="shared" si="11"/>
        <v>12188595.097462064</v>
      </c>
      <c r="G11" s="39">
        <f t="shared" ref="G11:G74" si="12">SUM(D11:F11)</f>
        <v>508690244.46924114</v>
      </c>
      <c r="H11" s="14">
        <f t="shared" si="0"/>
        <v>1.1743666036849294E-2</v>
      </c>
      <c r="I11" s="44">
        <v>20175982.739999998</v>
      </c>
      <c r="J11" s="40">
        <v>0</v>
      </c>
      <c r="K11" s="39">
        <v>13728246.140000002</v>
      </c>
      <c r="L11" s="39">
        <f t="shared" ref="L11:L74" si="13">SUM(I11:K11)</f>
        <v>33904228.880000003</v>
      </c>
      <c r="M11" s="39">
        <v>0</v>
      </c>
      <c r="N11" s="39">
        <v>0</v>
      </c>
      <c r="O11" s="39">
        <v>0</v>
      </c>
      <c r="P11" s="39">
        <f t="shared" ref="P11:P74" si="14">(I11+J11+M11+N11+O11)</f>
        <v>20175982.739999998</v>
      </c>
      <c r="Q11" s="39">
        <f t="shared" ref="Q11:Q74" si="15">K11</f>
        <v>13728246.140000002</v>
      </c>
      <c r="R11" s="39">
        <f t="shared" ref="R11:R74" si="16">SUM(P11:Q11)</f>
        <v>33904228.880000003</v>
      </c>
      <c r="S11" s="14">
        <f t="shared" si="1"/>
        <v>1.1568472049402116E-2</v>
      </c>
      <c r="T11" s="40">
        <v>6717182.7600000007</v>
      </c>
      <c r="U11" s="39">
        <f t="shared" ref="U11:U74" si="17">(T11*0.992)</f>
        <v>6663445.2979200007</v>
      </c>
      <c r="V11" s="39">
        <v>6239973.3099999996</v>
      </c>
      <c r="W11" s="39">
        <f t="shared" ref="W11:W74" si="18">(V11*0.82)</f>
        <v>5116778.1141999997</v>
      </c>
      <c r="X11" s="39">
        <f t="shared" ref="X11:X74" si="19">(U11+W11)</f>
        <v>11780223.41212</v>
      </c>
      <c r="Y11" s="14">
        <f t="shared" si="2"/>
        <v>9.5658772302251987E-3</v>
      </c>
      <c r="Z11" s="37">
        <v>446500</v>
      </c>
      <c r="AA11" s="34">
        <f t="shared" si="3"/>
        <v>1.4925373134328358E-2</v>
      </c>
      <c r="AB11" s="37">
        <v>58575205.960000008</v>
      </c>
      <c r="AC11" s="34">
        <f t="shared" si="4"/>
        <v>1.2340980798026101E-2</v>
      </c>
      <c r="AD11" s="40">
        <f t="shared" si="5"/>
        <v>46130952.292120002</v>
      </c>
      <c r="AE11" s="27">
        <f t="shared" si="6"/>
        <v>1.1004145003116061E-2</v>
      </c>
      <c r="AF11" s="14">
        <f t="shared" si="7"/>
        <v>0.10514823287551972</v>
      </c>
      <c r="AG11" s="40">
        <f t="shared" si="8"/>
        <v>104706158.25212002</v>
      </c>
      <c r="AH11" s="27">
        <f t="shared" si="9"/>
        <v>1.1714009681064098E-2</v>
      </c>
      <c r="AI11" s="30">
        <f t="shared" si="10"/>
        <v>0.20583480691942238</v>
      </c>
    </row>
    <row r="12" spans="1:35" x14ac:dyDescent="0.2">
      <c r="A12" s="5" t="s">
        <v>47</v>
      </c>
      <c r="B12" s="37">
        <v>855635337.49999988</v>
      </c>
      <c r="C12" s="38">
        <v>420450006.74999994</v>
      </c>
      <c r="D12" s="37">
        <v>29201776.300737359</v>
      </c>
      <c r="E12" s="39">
        <v>3388263.9217999997</v>
      </c>
      <c r="F12" s="39">
        <f t="shared" si="11"/>
        <v>714765.84315418289</v>
      </c>
      <c r="G12" s="39">
        <f t="shared" si="12"/>
        <v>33304806.065691542</v>
      </c>
      <c r="H12" s="14">
        <f t="shared" si="0"/>
        <v>7.6887757158701313E-4</v>
      </c>
      <c r="I12" s="44">
        <v>1767318.5100000002</v>
      </c>
      <c r="J12" s="40">
        <v>0</v>
      </c>
      <c r="K12" s="39">
        <v>576112.33000000007</v>
      </c>
      <c r="L12" s="39">
        <f t="shared" si="13"/>
        <v>2343430.8400000003</v>
      </c>
      <c r="M12" s="39">
        <v>0</v>
      </c>
      <c r="N12" s="39">
        <v>58889.770000000004</v>
      </c>
      <c r="O12" s="39">
        <v>374490.4</v>
      </c>
      <c r="P12" s="39">
        <f t="shared" si="14"/>
        <v>2200698.6800000002</v>
      </c>
      <c r="Q12" s="39">
        <f t="shared" si="15"/>
        <v>576112.33000000007</v>
      </c>
      <c r="R12" s="39">
        <f t="shared" si="16"/>
        <v>2776811.0100000002</v>
      </c>
      <c r="S12" s="14">
        <f t="shared" si="1"/>
        <v>9.4747651301418001E-4</v>
      </c>
      <c r="T12" s="40">
        <v>854456.47000000009</v>
      </c>
      <c r="U12" s="39">
        <f t="shared" si="17"/>
        <v>847620.81824000005</v>
      </c>
      <c r="V12" s="39">
        <v>450986.55</v>
      </c>
      <c r="W12" s="39">
        <f t="shared" si="18"/>
        <v>369808.97099999996</v>
      </c>
      <c r="X12" s="39">
        <f t="shared" si="19"/>
        <v>1217429.7892400001</v>
      </c>
      <c r="Y12" s="14">
        <f t="shared" si="2"/>
        <v>9.8858769421190256E-4</v>
      </c>
      <c r="Z12" s="37">
        <v>446500</v>
      </c>
      <c r="AA12" s="34">
        <f t="shared" si="3"/>
        <v>1.4925373134328358E-2</v>
      </c>
      <c r="AB12" s="37">
        <v>3813455.3699999996</v>
      </c>
      <c r="AC12" s="34">
        <f t="shared" si="4"/>
        <v>8.0344198068099302E-4</v>
      </c>
      <c r="AD12" s="40">
        <f t="shared" si="5"/>
        <v>4440740.7992400005</v>
      </c>
      <c r="AE12" s="27">
        <f t="shared" si="6"/>
        <v>1.0593008218570369E-3</v>
      </c>
      <c r="AF12" s="14">
        <f t="shared" si="7"/>
        <v>0.15207091354671701</v>
      </c>
      <c r="AG12" s="40">
        <f t="shared" si="8"/>
        <v>8254196.1692399997</v>
      </c>
      <c r="AH12" s="27">
        <f t="shared" si="9"/>
        <v>9.2343884495372402E-4</v>
      </c>
      <c r="AI12" s="30">
        <f t="shared" si="10"/>
        <v>0.24783798929677417</v>
      </c>
    </row>
    <row r="13" spans="1:35" x14ac:dyDescent="0.2">
      <c r="A13" s="5" t="s">
        <v>15</v>
      </c>
      <c r="B13" s="37">
        <v>28625877609.84</v>
      </c>
      <c r="C13" s="38">
        <v>12149583524.019999</v>
      </c>
      <c r="D13" s="37">
        <v>823009884.32726061</v>
      </c>
      <c r="E13" s="39">
        <v>103911717.75399999</v>
      </c>
      <c r="F13" s="39">
        <f t="shared" si="11"/>
        <v>21920531.655214254</v>
      </c>
      <c r="G13" s="39">
        <f t="shared" si="12"/>
        <v>948842133.73647487</v>
      </c>
      <c r="H13" s="14">
        <f t="shared" si="0"/>
        <v>2.1905049804756833E-2</v>
      </c>
      <c r="I13" s="44">
        <v>35693203.589999996</v>
      </c>
      <c r="J13" s="40">
        <v>-7078724.04</v>
      </c>
      <c r="K13" s="39">
        <v>28699754.589999992</v>
      </c>
      <c r="L13" s="39">
        <f t="shared" si="13"/>
        <v>57314234.139999986</v>
      </c>
      <c r="M13" s="39">
        <v>0</v>
      </c>
      <c r="N13" s="39">
        <v>0</v>
      </c>
      <c r="O13" s="39">
        <v>0</v>
      </c>
      <c r="P13" s="39">
        <f t="shared" si="14"/>
        <v>28614479.549999997</v>
      </c>
      <c r="Q13" s="39">
        <f t="shared" si="15"/>
        <v>28699754.589999992</v>
      </c>
      <c r="R13" s="39">
        <f t="shared" si="16"/>
        <v>57314234.139999986</v>
      </c>
      <c r="S13" s="14">
        <f t="shared" si="1"/>
        <v>1.9556206927112931E-2</v>
      </c>
      <c r="T13" s="40">
        <v>17326823.109999996</v>
      </c>
      <c r="U13" s="39">
        <f t="shared" si="17"/>
        <v>17188208.525119994</v>
      </c>
      <c r="V13" s="39">
        <v>19313751.099999998</v>
      </c>
      <c r="W13" s="39">
        <f t="shared" si="18"/>
        <v>15837275.901999997</v>
      </c>
      <c r="X13" s="39">
        <f t="shared" si="19"/>
        <v>33025484.427119993</v>
      </c>
      <c r="Y13" s="14">
        <f t="shared" si="2"/>
        <v>2.6817634814422477E-2</v>
      </c>
      <c r="Z13" s="37">
        <v>446500</v>
      </c>
      <c r="AA13" s="34">
        <f t="shared" si="3"/>
        <v>1.4925373134328358E-2</v>
      </c>
      <c r="AB13" s="37">
        <v>106921276.27000001</v>
      </c>
      <c r="AC13" s="34">
        <f t="shared" si="4"/>
        <v>2.2526825057168159E-2</v>
      </c>
      <c r="AD13" s="40">
        <f t="shared" si="5"/>
        <v>90786218.567119986</v>
      </c>
      <c r="AE13" s="27">
        <f t="shared" si="6"/>
        <v>2.1656277699860695E-2</v>
      </c>
      <c r="AF13" s="14">
        <f t="shared" si="7"/>
        <v>0.11030999784568793</v>
      </c>
      <c r="AG13" s="40">
        <f t="shared" si="8"/>
        <v>197707494.83712</v>
      </c>
      <c r="AH13" s="27">
        <f t="shared" si="9"/>
        <v>2.2118541518488594E-2</v>
      </c>
      <c r="AI13" s="30">
        <f t="shared" si="10"/>
        <v>0.20836711166963204</v>
      </c>
    </row>
    <row r="14" spans="1:35" x14ac:dyDescent="0.2">
      <c r="A14" s="5" t="s">
        <v>9</v>
      </c>
      <c r="B14" s="37">
        <v>160103310509.47</v>
      </c>
      <c r="C14" s="38">
        <v>51377421348.610001</v>
      </c>
      <c r="D14" s="37">
        <v>3468025112.1905823</v>
      </c>
      <c r="E14" s="39">
        <v>436532667.13770008</v>
      </c>
      <c r="F14" s="39">
        <f t="shared" si="11"/>
        <v>92088056.62495853</v>
      </c>
      <c r="G14" s="39">
        <f t="shared" si="12"/>
        <v>3996645835.9532409</v>
      </c>
      <c r="H14" s="14">
        <f t="shared" si="0"/>
        <v>9.2266904025200464E-2</v>
      </c>
      <c r="I14" s="44">
        <v>107664770.45</v>
      </c>
      <c r="J14" s="40">
        <v>0</v>
      </c>
      <c r="K14" s="39">
        <v>159391303.96999997</v>
      </c>
      <c r="L14" s="39">
        <f t="shared" si="13"/>
        <v>267056074.41999996</v>
      </c>
      <c r="M14" s="39">
        <v>0</v>
      </c>
      <c r="N14" s="39">
        <v>0</v>
      </c>
      <c r="O14" s="39">
        <v>0</v>
      </c>
      <c r="P14" s="39">
        <f t="shared" si="14"/>
        <v>107664770.45</v>
      </c>
      <c r="Q14" s="39">
        <f t="shared" si="15"/>
        <v>159391303.96999997</v>
      </c>
      <c r="R14" s="39">
        <f t="shared" si="16"/>
        <v>267056074.41999996</v>
      </c>
      <c r="S14" s="14">
        <f t="shared" si="1"/>
        <v>9.1122282812728009E-2</v>
      </c>
      <c r="T14" s="40">
        <v>45580762.750000007</v>
      </c>
      <c r="U14" s="39">
        <f t="shared" si="17"/>
        <v>45216116.648000009</v>
      </c>
      <c r="V14" s="39">
        <v>93705307.939999998</v>
      </c>
      <c r="W14" s="39">
        <f t="shared" si="18"/>
        <v>76838352.510799989</v>
      </c>
      <c r="X14" s="39">
        <f t="shared" si="19"/>
        <v>122054469.15880001</v>
      </c>
      <c r="Y14" s="14">
        <f t="shared" si="2"/>
        <v>9.9111708371519933E-2</v>
      </c>
      <c r="Z14" s="37">
        <v>446500</v>
      </c>
      <c r="AA14" s="34">
        <f t="shared" si="3"/>
        <v>1.4925373134328358E-2</v>
      </c>
      <c r="AB14" s="37">
        <v>442173737.21000004</v>
      </c>
      <c r="AC14" s="34">
        <f t="shared" si="4"/>
        <v>9.3159853403271736E-2</v>
      </c>
      <c r="AD14" s="40">
        <f t="shared" si="5"/>
        <v>389557043.57879996</v>
      </c>
      <c r="AE14" s="27">
        <f t="shared" si="6"/>
        <v>9.2925508395771184E-2</v>
      </c>
      <c r="AF14" s="14">
        <f t="shared" si="7"/>
        <v>0.11232820725820401</v>
      </c>
      <c r="AG14" s="40">
        <f t="shared" si="8"/>
        <v>831730780.7888</v>
      </c>
      <c r="AH14" s="27">
        <f t="shared" si="9"/>
        <v>9.304994644860573E-2</v>
      </c>
      <c r="AI14" s="30">
        <f t="shared" si="10"/>
        <v>0.20810720162058685</v>
      </c>
    </row>
    <row r="15" spans="1:35" x14ac:dyDescent="0.2">
      <c r="A15" s="5" t="s">
        <v>57</v>
      </c>
      <c r="B15" s="37">
        <v>217703613.88</v>
      </c>
      <c r="C15" s="38">
        <v>82879344.690000013</v>
      </c>
      <c r="D15" s="37">
        <v>6217000.829118683</v>
      </c>
      <c r="E15" s="39">
        <v>1246064.5590000001</v>
      </c>
      <c r="F15" s="39">
        <f t="shared" si="11"/>
        <v>262861.57326995634</v>
      </c>
      <c r="G15" s="39">
        <f t="shared" si="12"/>
        <v>7725926.9613886401</v>
      </c>
      <c r="H15" s="14">
        <f t="shared" si="0"/>
        <v>1.7836140371495611E-4</v>
      </c>
      <c r="I15" s="44">
        <v>390205.54000000004</v>
      </c>
      <c r="J15" s="40">
        <v>0</v>
      </c>
      <c r="K15" s="39">
        <v>94390.389999999985</v>
      </c>
      <c r="L15" s="39">
        <f t="shared" si="13"/>
        <v>484595.93000000005</v>
      </c>
      <c r="M15" s="39">
        <v>1114806.95</v>
      </c>
      <c r="N15" s="39">
        <v>35317.51999999999</v>
      </c>
      <c r="O15" s="39">
        <v>557990.66999999993</v>
      </c>
      <c r="P15" s="39">
        <f t="shared" si="14"/>
        <v>2098320.6799999997</v>
      </c>
      <c r="Q15" s="39">
        <f t="shared" si="15"/>
        <v>94390.389999999985</v>
      </c>
      <c r="R15" s="39">
        <f t="shared" si="16"/>
        <v>2192711.0699999998</v>
      </c>
      <c r="S15" s="14">
        <f t="shared" si="1"/>
        <v>7.4817559825621379E-4</v>
      </c>
      <c r="T15" s="40">
        <v>387922.04000000015</v>
      </c>
      <c r="U15" s="39">
        <f t="shared" si="17"/>
        <v>384818.66368000017</v>
      </c>
      <c r="V15" s="39">
        <v>163939.27000000002</v>
      </c>
      <c r="W15" s="39">
        <f t="shared" si="18"/>
        <v>134430.20140000002</v>
      </c>
      <c r="X15" s="39">
        <f t="shared" si="19"/>
        <v>519248.86508000019</v>
      </c>
      <c r="Y15" s="14">
        <f t="shared" si="2"/>
        <v>4.2164488070563374E-4</v>
      </c>
      <c r="Z15" s="37">
        <v>446500</v>
      </c>
      <c r="AA15" s="34">
        <f t="shared" si="3"/>
        <v>1.4925373134328358E-2</v>
      </c>
      <c r="AB15" s="37">
        <v>1297732.57</v>
      </c>
      <c r="AC15" s="34">
        <f t="shared" si="4"/>
        <v>2.7341419402399759E-4</v>
      </c>
      <c r="AD15" s="40">
        <f t="shared" si="5"/>
        <v>3158459.9350800002</v>
      </c>
      <c r="AE15" s="27">
        <f t="shared" si="6"/>
        <v>7.5342366426911674E-4</v>
      </c>
      <c r="AF15" s="14">
        <f t="shared" si="7"/>
        <v>0.50803595204405672</v>
      </c>
      <c r="AG15" s="40">
        <f t="shared" si="8"/>
        <v>4456192.5050800005</v>
      </c>
      <c r="AH15" s="27">
        <f t="shared" si="9"/>
        <v>4.9853688662228703E-4</v>
      </c>
      <c r="AI15" s="30">
        <f t="shared" si="10"/>
        <v>0.57678418749626059</v>
      </c>
    </row>
    <row r="16" spans="1:35" x14ac:dyDescent="0.2">
      <c r="A16" s="5" t="s">
        <v>28</v>
      </c>
      <c r="B16" s="37">
        <v>8545005343.1000004</v>
      </c>
      <c r="C16" s="38">
        <v>4587677170.29</v>
      </c>
      <c r="D16" s="37">
        <v>310858459.42986673</v>
      </c>
      <c r="E16" s="39">
        <v>38394066.516100004</v>
      </c>
      <c r="F16" s="39">
        <f t="shared" si="11"/>
        <v>8099359.4238429796</v>
      </c>
      <c r="G16" s="39">
        <f t="shared" si="12"/>
        <v>357351885.36980969</v>
      </c>
      <c r="H16" s="14">
        <f t="shared" si="0"/>
        <v>8.2498558701478153E-3</v>
      </c>
      <c r="I16" s="44">
        <v>22196667.989999998</v>
      </c>
      <c r="J16" s="40">
        <v>0</v>
      </c>
      <c r="K16" s="39">
        <v>2350377.85</v>
      </c>
      <c r="L16" s="39">
        <f t="shared" si="13"/>
        <v>24547045.84</v>
      </c>
      <c r="M16" s="39">
        <v>0</v>
      </c>
      <c r="N16" s="39">
        <v>0</v>
      </c>
      <c r="O16" s="39">
        <v>0</v>
      </c>
      <c r="P16" s="39">
        <f t="shared" si="14"/>
        <v>22196667.989999998</v>
      </c>
      <c r="Q16" s="39">
        <f t="shared" si="15"/>
        <v>2350377.85</v>
      </c>
      <c r="R16" s="39">
        <f t="shared" si="16"/>
        <v>24547045.84</v>
      </c>
      <c r="S16" s="14">
        <f t="shared" si="1"/>
        <v>8.3757048331792767E-3</v>
      </c>
      <c r="T16" s="40">
        <v>7904856.3799999999</v>
      </c>
      <c r="U16" s="39">
        <f t="shared" si="17"/>
        <v>7841617.5289599998</v>
      </c>
      <c r="V16" s="39">
        <v>826241.85000000009</v>
      </c>
      <c r="W16" s="39">
        <f t="shared" si="18"/>
        <v>677518.31700000004</v>
      </c>
      <c r="X16" s="39">
        <f t="shared" si="19"/>
        <v>8519135.8459600005</v>
      </c>
      <c r="Y16" s="14">
        <f t="shared" si="2"/>
        <v>6.9177811624710405E-3</v>
      </c>
      <c r="Z16" s="37">
        <v>446500</v>
      </c>
      <c r="AA16" s="34">
        <f t="shared" si="3"/>
        <v>1.4925373134328358E-2</v>
      </c>
      <c r="AB16" s="37">
        <v>39263535.82</v>
      </c>
      <c r="AC16" s="34">
        <f t="shared" si="4"/>
        <v>8.2722806292498761E-3</v>
      </c>
      <c r="AD16" s="40">
        <f t="shared" si="5"/>
        <v>33512681.685960002</v>
      </c>
      <c r="AE16" s="27">
        <f t="shared" si="6"/>
        <v>7.9941642301316618E-3</v>
      </c>
      <c r="AF16" s="14">
        <f t="shared" si="7"/>
        <v>0.10780688338809982</v>
      </c>
      <c r="AG16" s="40">
        <f t="shared" si="8"/>
        <v>72776217.505960003</v>
      </c>
      <c r="AH16" s="27">
        <f t="shared" si="9"/>
        <v>8.1418450513991714E-3</v>
      </c>
      <c r="AI16" s="30">
        <f t="shared" si="10"/>
        <v>0.20365421447447157</v>
      </c>
    </row>
    <row r="17" spans="1:35" x14ac:dyDescent="0.2">
      <c r="A17" s="5" t="s">
        <v>31</v>
      </c>
      <c r="B17" s="37">
        <v>4427411899.5900011</v>
      </c>
      <c r="C17" s="38">
        <v>2346433399.5999999</v>
      </c>
      <c r="D17" s="37">
        <v>141942732.20404148</v>
      </c>
      <c r="E17" s="39">
        <v>991500.16000000015</v>
      </c>
      <c r="F17" s="39">
        <f t="shared" si="11"/>
        <v>209160.34411906698</v>
      </c>
      <c r="G17" s="39">
        <f t="shared" si="12"/>
        <v>143143392.70816055</v>
      </c>
      <c r="H17" s="14">
        <f t="shared" si="0"/>
        <v>3.3046204790110781E-3</v>
      </c>
      <c r="I17" s="44">
        <v>11671083.759999998</v>
      </c>
      <c r="J17" s="40">
        <v>-2178044.0399999996</v>
      </c>
      <c r="K17" s="39">
        <v>856191.41</v>
      </c>
      <c r="L17" s="39">
        <f t="shared" si="13"/>
        <v>10349231.129999999</v>
      </c>
      <c r="M17" s="39">
        <v>0</v>
      </c>
      <c r="N17" s="39">
        <v>0</v>
      </c>
      <c r="O17" s="39">
        <v>0</v>
      </c>
      <c r="P17" s="39">
        <f t="shared" si="14"/>
        <v>9493039.7199999988</v>
      </c>
      <c r="Q17" s="39">
        <f t="shared" si="15"/>
        <v>856191.41</v>
      </c>
      <c r="R17" s="39">
        <f t="shared" si="16"/>
        <v>10349231.129999999</v>
      </c>
      <c r="S17" s="14">
        <f t="shared" si="1"/>
        <v>3.5312642409287337E-3</v>
      </c>
      <c r="T17" s="40">
        <v>5969144.450000002</v>
      </c>
      <c r="U17" s="39">
        <f t="shared" si="17"/>
        <v>5921391.2944000019</v>
      </c>
      <c r="V17" s="39">
        <v>561102.45000000007</v>
      </c>
      <c r="W17" s="39">
        <f t="shared" si="18"/>
        <v>460104.00900000002</v>
      </c>
      <c r="X17" s="39">
        <f t="shared" si="19"/>
        <v>6381495.3034000015</v>
      </c>
      <c r="Y17" s="14">
        <f t="shared" si="2"/>
        <v>5.1819561040563813E-3</v>
      </c>
      <c r="Z17" s="37">
        <v>446500</v>
      </c>
      <c r="AA17" s="34">
        <f t="shared" si="3"/>
        <v>1.4925373134328358E-2</v>
      </c>
      <c r="AB17" s="37">
        <v>0</v>
      </c>
      <c r="AC17" s="34">
        <f t="shared" si="4"/>
        <v>0</v>
      </c>
      <c r="AD17" s="40">
        <f t="shared" si="5"/>
        <v>17177226.433400001</v>
      </c>
      <c r="AE17" s="27">
        <f t="shared" si="6"/>
        <v>4.0974807809631949E-3</v>
      </c>
      <c r="AF17" s="14">
        <f t="shared" si="7"/>
        <v>0.12101518807393311</v>
      </c>
      <c r="AG17" s="40">
        <f t="shared" si="8"/>
        <v>17177226.433400001</v>
      </c>
      <c r="AH17" s="27">
        <f t="shared" si="9"/>
        <v>1.9217035568259301E-3</v>
      </c>
      <c r="AI17" s="30">
        <f t="shared" si="10"/>
        <v>0.12000013488866214</v>
      </c>
    </row>
    <row r="18" spans="1:35" x14ac:dyDescent="0.2">
      <c r="A18" s="5" t="s">
        <v>27</v>
      </c>
      <c r="B18" s="37">
        <v>7452746997.75</v>
      </c>
      <c r="C18" s="38">
        <v>3116713312.6399999</v>
      </c>
      <c r="D18" s="37">
        <v>224806641.81443831</v>
      </c>
      <c r="E18" s="39">
        <v>40087566.062899999</v>
      </c>
      <c r="F18" s="39">
        <f t="shared" si="11"/>
        <v>8456608.9355063681</v>
      </c>
      <c r="G18" s="39">
        <f t="shared" si="12"/>
        <v>273350816.81284469</v>
      </c>
      <c r="H18" s="14">
        <f t="shared" si="0"/>
        <v>6.3106000920057437E-3</v>
      </c>
      <c r="I18" s="44">
        <v>15102526.129999999</v>
      </c>
      <c r="J18" s="40">
        <v>-2740080.9600000004</v>
      </c>
      <c r="K18" s="39">
        <v>1500972.16</v>
      </c>
      <c r="L18" s="39">
        <f t="shared" si="13"/>
        <v>13863417.329999998</v>
      </c>
      <c r="M18" s="39">
        <v>0</v>
      </c>
      <c r="N18" s="39">
        <v>0</v>
      </c>
      <c r="O18" s="39">
        <v>0</v>
      </c>
      <c r="P18" s="39">
        <f t="shared" si="14"/>
        <v>12362445.169999998</v>
      </c>
      <c r="Q18" s="39">
        <f t="shared" si="15"/>
        <v>1500972.16</v>
      </c>
      <c r="R18" s="39">
        <f t="shared" si="16"/>
        <v>13863417.329999998</v>
      </c>
      <c r="S18" s="14">
        <f t="shared" si="1"/>
        <v>4.7303407624736948E-3</v>
      </c>
      <c r="T18" s="40">
        <v>8241206.8799999999</v>
      </c>
      <c r="U18" s="39">
        <f t="shared" si="17"/>
        <v>8175277.2249600003</v>
      </c>
      <c r="V18" s="39">
        <v>972750.69000000018</v>
      </c>
      <c r="W18" s="39">
        <f t="shared" si="18"/>
        <v>797655.5658000001</v>
      </c>
      <c r="X18" s="39">
        <f t="shared" si="19"/>
        <v>8972932.7907600012</v>
      </c>
      <c r="Y18" s="14">
        <f t="shared" si="2"/>
        <v>7.2862772180672291E-3</v>
      </c>
      <c r="Z18" s="37">
        <v>446500</v>
      </c>
      <c r="AA18" s="34">
        <f t="shared" si="3"/>
        <v>1.4925373134328358E-2</v>
      </c>
      <c r="AB18" s="37">
        <v>40581429.480000004</v>
      </c>
      <c r="AC18" s="34">
        <f t="shared" si="4"/>
        <v>8.5499424843871307E-3</v>
      </c>
      <c r="AD18" s="40">
        <f t="shared" si="5"/>
        <v>23282850.120760001</v>
      </c>
      <c r="AE18" s="27">
        <f t="shared" si="6"/>
        <v>5.5539252082256766E-3</v>
      </c>
      <c r="AF18" s="14">
        <f t="shared" si="7"/>
        <v>0.10356833736246243</v>
      </c>
      <c r="AG18" s="40">
        <f t="shared" si="8"/>
        <v>63864279.600760005</v>
      </c>
      <c r="AH18" s="27">
        <f t="shared" si="9"/>
        <v>7.1448212980571267E-3</v>
      </c>
      <c r="AI18" s="30">
        <f t="shared" si="10"/>
        <v>0.23363485920909469</v>
      </c>
    </row>
    <row r="19" spans="1:35" x14ac:dyDescent="0.2">
      <c r="A19" s="5" t="s">
        <v>22</v>
      </c>
      <c r="B19" s="37">
        <v>25876224724.609997</v>
      </c>
      <c r="C19" s="38">
        <v>13898320395.67</v>
      </c>
      <c r="D19" s="37">
        <v>892422173.16373062</v>
      </c>
      <c r="E19" s="39">
        <v>69177778.968099996</v>
      </c>
      <c r="F19" s="39">
        <f t="shared" si="11"/>
        <v>14593288.673156187</v>
      </c>
      <c r="G19" s="39">
        <f t="shared" si="12"/>
        <v>976193240.80498672</v>
      </c>
      <c r="H19" s="14">
        <f t="shared" si="0"/>
        <v>2.2536479777403248E-2</v>
      </c>
      <c r="I19" s="44">
        <v>67021228.710000008</v>
      </c>
      <c r="J19" s="40">
        <v>0</v>
      </c>
      <c r="K19" s="39">
        <v>6352473.7599999998</v>
      </c>
      <c r="L19" s="39">
        <f t="shared" si="13"/>
        <v>73373702.470000014</v>
      </c>
      <c r="M19" s="39">
        <v>0</v>
      </c>
      <c r="N19" s="39">
        <v>0</v>
      </c>
      <c r="O19" s="39">
        <v>0</v>
      </c>
      <c r="P19" s="39">
        <f t="shared" si="14"/>
        <v>67021228.710000008</v>
      </c>
      <c r="Q19" s="39">
        <f t="shared" si="15"/>
        <v>6352473.7599999998</v>
      </c>
      <c r="R19" s="39">
        <f t="shared" si="16"/>
        <v>73373702.470000014</v>
      </c>
      <c r="S19" s="14">
        <f t="shared" si="1"/>
        <v>2.5035862906354414E-2</v>
      </c>
      <c r="T19" s="40">
        <v>18289240.859999999</v>
      </c>
      <c r="U19" s="39">
        <f t="shared" si="17"/>
        <v>18142926.933120001</v>
      </c>
      <c r="V19" s="39">
        <v>1835910.8</v>
      </c>
      <c r="W19" s="39">
        <f t="shared" si="18"/>
        <v>1505446.8559999999</v>
      </c>
      <c r="X19" s="39">
        <f t="shared" si="19"/>
        <v>19648373.78912</v>
      </c>
      <c r="Y19" s="14">
        <f t="shared" si="2"/>
        <v>1.5955039634216236E-2</v>
      </c>
      <c r="Z19" s="37">
        <v>446500</v>
      </c>
      <c r="AA19" s="34">
        <f t="shared" si="3"/>
        <v>1.4925373134328358E-2</v>
      </c>
      <c r="AB19" s="37">
        <v>73072149.629999995</v>
      </c>
      <c r="AC19" s="34">
        <f t="shared" si="4"/>
        <v>1.5395285098444745E-2</v>
      </c>
      <c r="AD19" s="40">
        <f t="shared" si="5"/>
        <v>93468576.259120017</v>
      </c>
      <c r="AE19" s="27">
        <f t="shared" si="6"/>
        <v>2.2296131236940919E-2</v>
      </c>
      <c r="AF19" s="14">
        <f t="shared" si="7"/>
        <v>0.10473582915108896</v>
      </c>
      <c r="AG19" s="40">
        <f t="shared" si="8"/>
        <v>166540725.88912001</v>
      </c>
      <c r="AH19" s="27">
        <f t="shared" si="9"/>
        <v>1.8631756793704102E-2</v>
      </c>
      <c r="AI19" s="30">
        <f t="shared" si="10"/>
        <v>0.17060221166025233</v>
      </c>
    </row>
    <row r="20" spans="1:35" x14ac:dyDescent="0.2">
      <c r="A20" s="5" t="s">
        <v>37</v>
      </c>
      <c r="B20" s="37">
        <v>3645331044.9299994</v>
      </c>
      <c r="C20" s="38">
        <v>1693573920.5400002</v>
      </c>
      <c r="D20" s="37">
        <v>116982735.08174405</v>
      </c>
      <c r="E20" s="39">
        <v>16870186.89065</v>
      </c>
      <c r="F20" s="39">
        <f t="shared" si="11"/>
        <v>3558823.5259602237</v>
      </c>
      <c r="G20" s="39">
        <f t="shared" si="12"/>
        <v>137411745.49835429</v>
      </c>
      <c r="H20" s="14">
        <f t="shared" si="0"/>
        <v>3.172299186427151E-3</v>
      </c>
      <c r="I20" s="44">
        <v>7167288.8800000018</v>
      </c>
      <c r="J20" s="40">
        <v>-1351233</v>
      </c>
      <c r="K20" s="39">
        <v>1452945.73</v>
      </c>
      <c r="L20" s="39">
        <f t="shared" si="13"/>
        <v>7269001.6100000013</v>
      </c>
      <c r="M20" s="39">
        <v>0</v>
      </c>
      <c r="N20" s="39">
        <v>0</v>
      </c>
      <c r="O20" s="39">
        <v>292664.24</v>
      </c>
      <c r="P20" s="39">
        <f t="shared" si="14"/>
        <v>6108720.120000002</v>
      </c>
      <c r="Q20" s="39">
        <f t="shared" si="15"/>
        <v>1452945.73</v>
      </c>
      <c r="R20" s="39">
        <f t="shared" si="16"/>
        <v>7561665.8500000015</v>
      </c>
      <c r="S20" s="14">
        <f t="shared" si="1"/>
        <v>2.5801182602399743E-3</v>
      </c>
      <c r="T20" s="40">
        <v>2697120.13</v>
      </c>
      <c r="U20" s="39">
        <f t="shared" si="17"/>
        <v>2675543.1689599999</v>
      </c>
      <c r="V20" s="39">
        <v>685939.5</v>
      </c>
      <c r="W20" s="39">
        <f t="shared" si="18"/>
        <v>562470.39</v>
      </c>
      <c r="X20" s="39">
        <f t="shared" si="19"/>
        <v>3238013.5589600001</v>
      </c>
      <c r="Y20" s="14">
        <f t="shared" si="2"/>
        <v>2.6293593161355574E-3</v>
      </c>
      <c r="Z20" s="37">
        <v>446500</v>
      </c>
      <c r="AA20" s="34">
        <f t="shared" si="3"/>
        <v>1.4925373134328358E-2</v>
      </c>
      <c r="AB20" s="37">
        <v>17116447.849999998</v>
      </c>
      <c r="AC20" s="34">
        <f t="shared" si="4"/>
        <v>3.6061973796816518E-3</v>
      </c>
      <c r="AD20" s="40">
        <f t="shared" si="5"/>
        <v>11246179.408960002</v>
      </c>
      <c r="AE20" s="27">
        <f t="shared" si="6"/>
        <v>2.6826801268612322E-3</v>
      </c>
      <c r="AF20" s="14">
        <f t="shared" si="7"/>
        <v>9.6135377593125237E-2</v>
      </c>
      <c r="AG20" s="40">
        <f t="shared" si="8"/>
        <v>28362627.258960001</v>
      </c>
      <c r="AH20" s="27">
        <f t="shared" si="9"/>
        <v>3.1730711530058736E-3</v>
      </c>
      <c r="AI20" s="30">
        <f t="shared" si="10"/>
        <v>0.20640613476014455</v>
      </c>
    </row>
    <row r="21" spans="1:35" x14ac:dyDescent="0.2">
      <c r="A21" s="42" t="s">
        <v>118</v>
      </c>
      <c r="B21" s="37">
        <v>965442038.89999998</v>
      </c>
      <c r="C21" s="38">
        <v>433090260.75</v>
      </c>
      <c r="D21" s="37">
        <v>31241820.376845952</v>
      </c>
      <c r="E21" s="39">
        <v>5354559.0214500008</v>
      </c>
      <c r="F21" s="39">
        <f t="shared" si="11"/>
        <v>1129562.5081213668</v>
      </c>
      <c r="G21" s="39">
        <f t="shared" si="12"/>
        <v>37725941.906417318</v>
      </c>
      <c r="H21" s="14">
        <f t="shared" si="0"/>
        <v>8.7094428778913184E-4</v>
      </c>
      <c r="I21" s="44">
        <v>1874405.87</v>
      </c>
      <c r="J21" s="40">
        <v>-601178.03999999992</v>
      </c>
      <c r="K21" s="39">
        <v>477936.38</v>
      </c>
      <c r="L21" s="39">
        <f t="shared" si="13"/>
        <v>1751164.21</v>
      </c>
      <c r="M21" s="39">
        <v>2093390.2200000002</v>
      </c>
      <c r="N21" s="39">
        <v>0</v>
      </c>
      <c r="O21" s="39">
        <v>296027.17</v>
      </c>
      <c r="P21" s="39">
        <f t="shared" si="14"/>
        <v>3662645.22</v>
      </c>
      <c r="Q21" s="39">
        <f t="shared" si="15"/>
        <v>477936.38</v>
      </c>
      <c r="R21" s="39">
        <f t="shared" si="16"/>
        <v>4140581.6</v>
      </c>
      <c r="S21" s="14">
        <f t="shared" si="1"/>
        <v>1.4128090828257967E-3</v>
      </c>
      <c r="T21" s="40">
        <v>1076769.1400000004</v>
      </c>
      <c r="U21" s="39">
        <f t="shared" si="17"/>
        <v>1068154.9868800004</v>
      </c>
      <c r="V21" s="39">
        <v>460291.85999999987</v>
      </c>
      <c r="W21" s="39">
        <f t="shared" si="18"/>
        <v>377439.32519999985</v>
      </c>
      <c r="X21" s="39">
        <f t="shared" si="19"/>
        <v>1445594.3120800003</v>
      </c>
      <c r="Y21" s="14">
        <f t="shared" si="2"/>
        <v>1.1738637910586574E-3</v>
      </c>
      <c r="Z21" s="37">
        <v>446500</v>
      </c>
      <c r="AA21" s="34">
        <f t="shared" si="3"/>
        <v>1.4925373134328358E-2</v>
      </c>
      <c r="AB21" s="37">
        <v>5502983.0099999998</v>
      </c>
      <c r="AC21" s="34">
        <f t="shared" si="4"/>
        <v>1.1594019439667006E-3</v>
      </c>
      <c r="AD21" s="40">
        <f t="shared" si="5"/>
        <v>6032675.9120800002</v>
      </c>
      <c r="AE21" s="27">
        <f t="shared" si="6"/>
        <v>1.4390433579814354E-3</v>
      </c>
      <c r="AF21" s="14">
        <f t="shared" si="7"/>
        <v>0.19309617171190696</v>
      </c>
      <c r="AG21" s="40">
        <f t="shared" si="8"/>
        <v>11535658.922079999</v>
      </c>
      <c r="AH21" s="27">
        <f t="shared" si="9"/>
        <v>1.2905527482473798E-3</v>
      </c>
      <c r="AI21" s="30">
        <f t="shared" si="10"/>
        <v>0.30577523950747915</v>
      </c>
    </row>
    <row r="22" spans="1:35" x14ac:dyDescent="0.2">
      <c r="A22" s="5" t="s">
        <v>59</v>
      </c>
      <c r="B22" s="37">
        <v>356936234.64999998</v>
      </c>
      <c r="C22" s="38">
        <v>117055034.63000001</v>
      </c>
      <c r="D22" s="37">
        <v>8283223.0448765103</v>
      </c>
      <c r="E22" s="39">
        <v>1092374.9697</v>
      </c>
      <c r="F22" s="39">
        <f t="shared" si="11"/>
        <v>230440.22965110495</v>
      </c>
      <c r="G22" s="39">
        <f t="shared" si="12"/>
        <v>9606038.2442276143</v>
      </c>
      <c r="H22" s="14">
        <f t="shared" si="0"/>
        <v>2.2176581191391911E-4</v>
      </c>
      <c r="I22" s="44">
        <v>578638.39</v>
      </c>
      <c r="J22" s="40">
        <v>0</v>
      </c>
      <c r="K22" s="39">
        <v>73218.850000000006</v>
      </c>
      <c r="L22" s="39">
        <f t="shared" si="13"/>
        <v>651857.24</v>
      </c>
      <c r="M22" s="39">
        <v>1329442.17</v>
      </c>
      <c r="N22" s="39">
        <v>38969.119999999995</v>
      </c>
      <c r="O22" s="39">
        <v>554245.79</v>
      </c>
      <c r="P22" s="39">
        <f t="shared" si="14"/>
        <v>2501295.4700000002</v>
      </c>
      <c r="Q22" s="39">
        <f t="shared" si="15"/>
        <v>73218.850000000006</v>
      </c>
      <c r="R22" s="39">
        <f t="shared" si="16"/>
        <v>2574514.3200000003</v>
      </c>
      <c r="S22" s="14">
        <f t="shared" si="1"/>
        <v>8.7845079907640988E-4</v>
      </c>
      <c r="T22" s="40">
        <v>517567.96999999991</v>
      </c>
      <c r="U22" s="39">
        <f t="shared" si="17"/>
        <v>513427.42623999988</v>
      </c>
      <c r="V22" s="39">
        <v>125776.38999999998</v>
      </c>
      <c r="W22" s="39">
        <f t="shared" si="18"/>
        <v>103136.63979999998</v>
      </c>
      <c r="X22" s="39">
        <f t="shared" si="19"/>
        <v>616564.06603999983</v>
      </c>
      <c r="Y22" s="14">
        <f t="shared" si="2"/>
        <v>5.0066759805582372E-4</v>
      </c>
      <c r="Z22" s="37">
        <v>446500</v>
      </c>
      <c r="AA22" s="34">
        <f t="shared" si="3"/>
        <v>1.4925373134328358E-2</v>
      </c>
      <c r="AB22" s="37">
        <v>1143695.94</v>
      </c>
      <c r="AC22" s="34">
        <f t="shared" si="4"/>
        <v>2.4096081956517305E-4</v>
      </c>
      <c r="AD22" s="40">
        <f t="shared" si="5"/>
        <v>3637578.3860400002</v>
      </c>
      <c r="AE22" s="27">
        <f t="shared" si="6"/>
        <v>8.6771328210847785E-4</v>
      </c>
      <c r="AF22" s="14">
        <f t="shared" si="7"/>
        <v>0.4391501190216025</v>
      </c>
      <c r="AG22" s="40">
        <f t="shared" si="8"/>
        <v>4781274.3260399997</v>
      </c>
      <c r="AH22" s="27">
        <f t="shared" si="9"/>
        <v>5.3490544088338537E-4</v>
      </c>
      <c r="AI22" s="30">
        <f t="shared" si="10"/>
        <v>0.49773634088050045</v>
      </c>
    </row>
    <row r="23" spans="1:35" x14ac:dyDescent="0.2">
      <c r="A23" s="5" t="s">
        <v>13</v>
      </c>
      <c r="B23" s="37">
        <v>80134734085.119995</v>
      </c>
      <c r="C23" s="38">
        <v>26445249732.079998</v>
      </c>
      <c r="D23" s="37">
        <v>1872677442.1441507</v>
      </c>
      <c r="E23" s="39">
        <v>312837741.6365</v>
      </c>
      <c r="F23" s="39">
        <f t="shared" si="11"/>
        <v>65994189.747908965</v>
      </c>
      <c r="G23" s="39">
        <f t="shared" si="12"/>
        <v>2251509373.5285597</v>
      </c>
      <c r="H23" s="14">
        <f t="shared" si="0"/>
        <v>5.1978535953924668E-2</v>
      </c>
      <c r="I23" s="44">
        <v>130602548.09</v>
      </c>
      <c r="J23" s="40">
        <v>0</v>
      </c>
      <c r="K23" s="39">
        <v>5963584.0300000003</v>
      </c>
      <c r="L23" s="39">
        <f t="shared" si="13"/>
        <v>136566132.12</v>
      </c>
      <c r="M23" s="39">
        <v>0</v>
      </c>
      <c r="N23" s="39">
        <v>0</v>
      </c>
      <c r="O23" s="39">
        <v>0</v>
      </c>
      <c r="P23" s="39">
        <f t="shared" si="14"/>
        <v>130602548.09</v>
      </c>
      <c r="Q23" s="39">
        <f t="shared" si="15"/>
        <v>5963584.0300000003</v>
      </c>
      <c r="R23" s="39">
        <f t="shared" si="16"/>
        <v>136566132.12</v>
      </c>
      <c r="S23" s="14">
        <f t="shared" si="1"/>
        <v>4.6597770676835293E-2</v>
      </c>
      <c r="T23" s="40">
        <v>37672385.969999999</v>
      </c>
      <c r="U23" s="39">
        <f t="shared" si="17"/>
        <v>37371006.882239997</v>
      </c>
      <c r="V23" s="39">
        <v>51552110.019999996</v>
      </c>
      <c r="W23" s="39">
        <f t="shared" si="18"/>
        <v>42272730.216399997</v>
      </c>
      <c r="X23" s="39">
        <f t="shared" si="19"/>
        <v>79643737.098639995</v>
      </c>
      <c r="Y23" s="14">
        <f t="shared" si="2"/>
        <v>6.4672984933213218E-2</v>
      </c>
      <c r="Z23" s="37">
        <v>446500</v>
      </c>
      <c r="AA23" s="34">
        <f t="shared" si="3"/>
        <v>1.4925373134328358E-2</v>
      </c>
      <c r="AB23" s="37">
        <v>317370095.22999996</v>
      </c>
      <c r="AC23" s="34">
        <f t="shared" si="4"/>
        <v>6.6865462731377542E-2</v>
      </c>
      <c r="AD23" s="40">
        <f t="shared" si="5"/>
        <v>216656369.21864</v>
      </c>
      <c r="AE23" s="27">
        <f t="shared" si="6"/>
        <v>5.1681528003873795E-2</v>
      </c>
      <c r="AF23" s="14">
        <f t="shared" si="7"/>
        <v>0.11569337267745158</v>
      </c>
      <c r="AG23" s="40">
        <f t="shared" si="8"/>
        <v>534026464.44863999</v>
      </c>
      <c r="AH23" s="27">
        <f t="shared" si="9"/>
        <v>5.9744252667861993E-2</v>
      </c>
      <c r="AI23" s="30">
        <f t="shared" si="10"/>
        <v>0.23718598320188874</v>
      </c>
    </row>
    <row r="24" spans="1:35" x14ac:dyDescent="0.2">
      <c r="A24" s="5" t="s">
        <v>18</v>
      </c>
      <c r="B24" s="37">
        <v>14765544341.640001</v>
      </c>
      <c r="C24" s="38">
        <v>7920247336.9599991</v>
      </c>
      <c r="D24" s="37">
        <v>566752316.92702579</v>
      </c>
      <c r="E24" s="39">
        <v>97524031.466649994</v>
      </c>
      <c r="F24" s="39">
        <f t="shared" si="11"/>
        <v>20573027.42285309</v>
      </c>
      <c r="G24" s="39">
        <f t="shared" si="12"/>
        <v>684849375.81652892</v>
      </c>
      <c r="H24" s="14">
        <f t="shared" si="0"/>
        <v>1.5810490652372482E-2</v>
      </c>
      <c r="I24" s="44">
        <v>35413312.030000001</v>
      </c>
      <c r="J24" s="40">
        <v>0</v>
      </c>
      <c r="K24" s="39">
        <v>6494862.4199999999</v>
      </c>
      <c r="L24" s="39">
        <f t="shared" si="13"/>
        <v>41908174.450000003</v>
      </c>
      <c r="M24" s="39">
        <v>0</v>
      </c>
      <c r="N24" s="39">
        <v>0</v>
      </c>
      <c r="O24" s="39">
        <v>0</v>
      </c>
      <c r="P24" s="39">
        <f t="shared" si="14"/>
        <v>35413312.030000001</v>
      </c>
      <c r="Q24" s="39">
        <f t="shared" si="15"/>
        <v>6494862.4199999999</v>
      </c>
      <c r="R24" s="39">
        <f t="shared" si="16"/>
        <v>41908174.450000003</v>
      </c>
      <c r="S24" s="14">
        <f t="shared" si="1"/>
        <v>1.4299500704830449E-2</v>
      </c>
      <c r="T24" s="40">
        <v>13173645.59</v>
      </c>
      <c r="U24" s="39">
        <f t="shared" si="17"/>
        <v>13068256.425279999</v>
      </c>
      <c r="V24" s="39">
        <v>3084342.9699999997</v>
      </c>
      <c r="W24" s="39">
        <f t="shared" si="18"/>
        <v>2529161.2353999997</v>
      </c>
      <c r="X24" s="39">
        <f t="shared" si="19"/>
        <v>15597417.66068</v>
      </c>
      <c r="Y24" s="14">
        <f t="shared" si="2"/>
        <v>1.2665547777056993E-2</v>
      </c>
      <c r="Z24" s="37">
        <v>446500</v>
      </c>
      <c r="AA24" s="34">
        <f t="shared" si="3"/>
        <v>1.4925373134328358E-2</v>
      </c>
      <c r="AB24" s="37">
        <v>99295891.950000018</v>
      </c>
      <c r="AC24" s="34">
        <f t="shared" si="4"/>
        <v>2.0920262691259423E-2</v>
      </c>
      <c r="AD24" s="40">
        <f t="shared" si="5"/>
        <v>57952092.110679999</v>
      </c>
      <c r="AE24" s="27">
        <f t="shared" si="6"/>
        <v>1.3823977029166899E-2</v>
      </c>
      <c r="AF24" s="14">
        <f t="shared" si="7"/>
        <v>0.10225294256387103</v>
      </c>
      <c r="AG24" s="40">
        <f t="shared" si="8"/>
        <v>157247984.06068003</v>
      </c>
      <c r="AH24" s="27">
        <f t="shared" si="9"/>
        <v>1.7592130571530383E-2</v>
      </c>
      <c r="AI24" s="30">
        <f t="shared" si="10"/>
        <v>0.22960958951477053</v>
      </c>
    </row>
    <row r="25" spans="1:35" x14ac:dyDescent="0.2">
      <c r="A25" s="5" t="s">
        <v>42</v>
      </c>
      <c r="B25" s="37">
        <v>3019791719.5599995</v>
      </c>
      <c r="C25" s="38">
        <v>1613128034.27</v>
      </c>
      <c r="D25" s="37">
        <v>110166523.59091236</v>
      </c>
      <c r="E25" s="39">
        <v>14648451.565500002</v>
      </c>
      <c r="F25" s="39">
        <f t="shared" si="11"/>
        <v>3090140.8732515639</v>
      </c>
      <c r="G25" s="39">
        <f t="shared" si="12"/>
        <v>127905116.02966392</v>
      </c>
      <c r="H25" s="14">
        <f t="shared" si="0"/>
        <v>2.9528283339187531E-3</v>
      </c>
      <c r="I25" s="44">
        <v>3996277.8299999996</v>
      </c>
      <c r="J25" s="40">
        <v>0</v>
      </c>
      <c r="K25" s="39">
        <v>4760725.1700000009</v>
      </c>
      <c r="L25" s="39">
        <f t="shared" si="13"/>
        <v>8757003</v>
      </c>
      <c r="M25" s="39">
        <v>0</v>
      </c>
      <c r="N25" s="39">
        <v>0</v>
      </c>
      <c r="O25" s="39">
        <v>0</v>
      </c>
      <c r="P25" s="39">
        <f t="shared" si="14"/>
        <v>3996277.8299999996</v>
      </c>
      <c r="Q25" s="39">
        <f t="shared" si="15"/>
        <v>4760725.1700000009</v>
      </c>
      <c r="R25" s="39">
        <f t="shared" si="16"/>
        <v>8757003</v>
      </c>
      <c r="S25" s="14">
        <f t="shared" si="1"/>
        <v>2.9879796057473542E-3</v>
      </c>
      <c r="T25" s="40">
        <v>2519263.9700000002</v>
      </c>
      <c r="U25" s="39">
        <f t="shared" si="17"/>
        <v>2499109.85824</v>
      </c>
      <c r="V25" s="39">
        <v>2322260.9</v>
      </c>
      <c r="W25" s="39">
        <f t="shared" si="18"/>
        <v>1904253.9379999998</v>
      </c>
      <c r="X25" s="39">
        <f t="shared" si="19"/>
        <v>4403363.7962400001</v>
      </c>
      <c r="Y25" s="14">
        <f t="shared" si="2"/>
        <v>3.5756569295208145E-3</v>
      </c>
      <c r="Z25" s="37">
        <v>446500</v>
      </c>
      <c r="AA25" s="34">
        <f t="shared" si="3"/>
        <v>1.4925373134328358E-2</v>
      </c>
      <c r="AB25" s="37">
        <v>15125307.389999999</v>
      </c>
      <c r="AC25" s="34">
        <f t="shared" si="4"/>
        <v>3.1866917922866531E-3</v>
      </c>
      <c r="AD25" s="40">
        <f t="shared" si="5"/>
        <v>13606866.79624</v>
      </c>
      <c r="AE25" s="27">
        <f t="shared" si="6"/>
        <v>3.2458019577776449E-3</v>
      </c>
      <c r="AF25" s="14">
        <f t="shared" si="7"/>
        <v>0.12351181060017066</v>
      </c>
      <c r="AG25" s="40">
        <f t="shared" si="8"/>
        <v>28732174.186239999</v>
      </c>
      <c r="AH25" s="27">
        <f t="shared" si="9"/>
        <v>3.2144142445300794E-3</v>
      </c>
      <c r="AI25" s="30">
        <f t="shared" si="10"/>
        <v>0.2246366296996001</v>
      </c>
    </row>
    <row r="26" spans="1:35" x14ac:dyDescent="0.2">
      <c r="A26" s="5" t="s">
        <v>61</v>
      </c>
      <c r="B26" s="37">
        <v>467086542.26999998</v>
      </c>
      <c r="C26" s="38">
        <v>293669841.61000001</v>
      </c>
      <c r="D26" s="37">
        <v>25601498.39132344</v>
      </c>
      <c r="E26" s="39">
        <v>4213635.4291499993</v>
      </c>
      <c r="F26" s="39">
        <f t="shared" si="11"/>
        <v>888880.78076891706</v>
      </c>
      <c r="G26" s="39">
        <f t="shared" si="12"/>
        <v>30704014.601242356</v>
      </c>
      <c r="H26" s="14">
        <f t="shared" si="0"/>
        <v>7.0883547972058205E-4</v>
      </c>
      <c r="I26" s="44">
        <v>1080594.2300000002</v>
      </c>
      <c r="J26" s="40">
        <v>-166103.04000000004</v>
      </c>
      <c r="K26" s="39">
        <v>439048.89999999997</v>
      </c>
      <c r="L26" s="39">
        <f t="shared" si="13"/>
        <v>1353540.09</v>
      </c>
      <c r="M26" s="39">
        <v>0</v>
      </c>
      <c r="N26" s="39">
        <v>26079.300000000003</v>
      </c>
      <c r="O26" s="39">
        <v>204872.47</v>
      </c>
      <c r="P26" s="39">
        <f t="shared" si="14"/>
        <v>1145442.9600000002</v>
      </c>
      <c r="Q26" s="39">
        <f t="shared" si="15"/>
        <v>439048.89999999997</v>
      </c>
      <c r="R26" s="39">
        <f t="shared" si="16"/>
        <v>1584491.86</v>
      </c>
      <c r="S26" s="14">
        <f t="shared" si="1"/>
        <v>5.4064494018703571E-4</v>
      </c>
      <c r="T26" s="40">
        <v>432911.4</v>
      </c>
      <c r="U26" s="39">
        <f t="shared" si="17"/>
        <v>429448.10880000005</v>
      </c>
      <c r="V26" s="39">
        <v>208400.20000000004</v>
      </c>
      <c r="W26" s="39">
        <f t="shared" si="18"/>
        <v>170888.16400000002</v>
      </c>
      <c r="X26" s="39">
        <f t="shared" si="19"/>
        <v>600336.27280000004</v>
      </c>
      <c r="Y26" s="14">
        <f t="shared" si="2"/>
        <v>4.8749016733820203E-4</v>
      </c>
      <c r="Z26" s="37">
        <v>446500</v>
      </c>
      <c r="AA26" s="34">
        <f t="shared" si="3"/>
        <v>1.4925373134328358E-2</v>
      </c>
      <c r="AB26" s="37">
        <v>4380254.9399999995</v>
      </c>
      <c r="AC26" s="34">
        <f t="shared" si="4"/>
        <v>9.2285876283411286E-4</v>
      </c>
      <c r="AD26" s="40">
        <f t="shared" si="5"/>
        <v>2631328.1328000003</v>
      </c>
      <c r="AE26" s="27">
        <f t="shared" si="6"/>
        <v>6.2768087120230467E-4</v>
      </c>
      <c r="AF26" s="14">
        <f t="shared" si="7"/>
        <v>0.10278023936644971</v>
      </c>
      <c r="AG26" s="40">
        <f t="shared" si="8"/>
        <v>7011583.0727999993</v>
      </c>
      <c r="AH26" s="27">
        <f t="shared" si="9"/>
        <v>7.8442140715922375E-4</v>
      </c>
      <c r="AI26" s="30">
        <f t="shared" si="10"/>
        <v>0.22836046568699503</v>
      </c>
    </row>
    <row r="27" spans="1:35" x14ac:dyDescent="0.2">
      <c r="A27" s="5" t="s">
        <v>39</v>
      </c>
      <c r="B27" s="37">
        <v>1758880443.0599999</v>
      </c>
      <c r="C27" s="38">
        <v>532266759.81999999</v>
      </c>
      <c r="D27" s="37">
        <v>37100135.666725546</v>
      </c>
      <c r="E27" s="39">
        <v>5329595.7763999999</v>
      </c>
      <c r="F27" s="39">
        <f t="shared" si="11"/>
        <v>1124296.426343844</v>
      </c>
      <c r="G27" s="39">
        <f t="shared" si="12"/>
        <v>43554027.869469389</v>
      </c>
      <c r="H27" s="14">
        <f t="shared" si="0"/>
        <v>1.0054919735925918E-3</v>
      </c>
      <c r="I27" s="44">
        <v>1927625.4999999998</v>
      </c>
      <c r="J27" s="40">
        <v>0</v>
      </c>
      <c r="K27" s="39">
        <v>912342.8</v>
      </c>
      <c r="L27" s="39">
        <f t="shared" si="13"/>
        <v>2839968.3</v>
      </c>
      <c r="M27" s="39">
        <v>2888668.7399999998</v>
      </c>
      <c r="N27" s="39">
        <v>0</v>
      </c>
      <c r="O27" s="39">
        <v>337041.36000000004</v>
      </c>
      <c r="P27" s="39">
        <f t="shared" si="14"/>
        <v>5153335.5999999996</v>
      </c>
      <c r="Q27" s="39">
        <f t="shared" si="15"/>
        <v>912342.8</v>
      </c>
      <c r="R27" s="39">
        <f t="shared" si="16"/>
        <v>6065678.3999999994</v>
      </c>
      <c r="S27" s="14">
        <f t="shared" si="1"/>
        <v>2.0696719361889267E-3</v>
      </c>
      <c r="T27" s="40">
        <v>1244579.1299999999</v>
      </c>
      <c r="U27" s="39">
        <f t="shared" si="17"/>
        <v>1234622.4969599999</v>
      </c>
      <c r="V27" s="39">
        <v>1128831.77</v>
      </c>
      <c r="W27" s="39">
        <f t="shared" si="18"/>
        <v>925642.0514</v>
      </c>
      <c r="X27" s="39">
        <f t="shared" si="19"/>
        <v>2160264.5483599999</v>
      </c>
      <c r="Y27" s="14">
        <f t="shared" si="2"/>
        <v>1.7541963960682433E-3</v>
      </c>
      <c r="Z27" s="37">
        <v>446500</v>
      </c>
      <c r="AA27" s="34">
        <f t="shared" si="3"/>
        <v>1.4925373134328358E-2</v>
      </c>
      <c r="AB27" s="37">
        <v>5271550.12</v>
      </c>
      <c r="AC27" s="34">
        <f t="shared" si="4"/>
        <v>1.1106422545262217E-3</v>
      </c>
      <c r="AD27" s="40">
        <f t="shared" si="5"/>
        <v>8672442.9483599998</v>
      </c>
      <c r="AE27" s="27">
        <f t="shared" si="6"/>
        <v>2.0687372575941046E-3</v>
      </c>
      <c r="AF27" s="14">
        <f t="shared" si="7"/>
        <v>0.23375771523493807</v>
      </c>
      <c r="AG27" s="40">
        <f t="shared" si="8"/>
        <v>13943993.068360001</v>
      </c>
      <c r="AH27" s="27">
        <f t="shared" si="9"/>
        <v>1.559985320081711E-3</v>
      </c>
      <c r="AI27" s="30">
        <f t="shared" si="10"/>
        <v>0.32015392721311309</v>
      </c>
    </row>
    <row r="28" spans="1:35" x14ac:dyDescent="0.2">
      <c r="A28" s="5" t="s">
        <v>60</v>
      </c>
      <c r="B28" s="37">
        <v>301404731.21999997</v>
      </c>
      <c r="C28" s="38">
        <v>117847050.65000001</v>
      </c>
      <c r="D28" s="37">
        <v>8450982.2896811794</v>
      </c>
      <c r="E28" s="39">
        <v>1184786.1717999999</v>
      </c>
      <c r="F28" s="39">
        <f t="shared" si="11"/>
        <v>249934.68826187577</v>
      </c>
      <c r="G28" s="39">
        <f t="shared" si="12"/>
        <v>9885703.1497430559</v>
      </c>
      <c r="H28" s="14">
        <f t="shared" si="0"/>
        <v>2.2822217959210633E-4</v>
      </c>
      <c r="I28" s="44">
        <v>561780.09000000008</v>
      </c>
      <c r="J28" s="40">
        <v>0</v>
      </c>
      <c r="K28" s="39">
        <v>104986.77</v>
      </c>
      <c r="L28" s="39">
        <f t="shared" si="13"/>
        <v>666766.8600000001</v>
      </c>
      <c r="M28" s="39">
        <v>1595483.7700000003</v>
      </c>
      <c r="N28" s="39">
        <v>0</v>
      </c>
      <c r="O28" s="39">
        <v>337041.36000000004</v>
      </c>
      <c r="P28" s="39">
        <f t="shared" si="14"/>
        <v>2494305.2200000002</v>
      </c>
      <c r="Q28" s="39">
        <f t="shared" si="15"/>
        <v>104986.77</v>
      </c>
      <c r="R28" s="39">
        <f t="shared" si="16"/>
        <v>2599291.9900000002</v>
      </c>
      <c r="S28" s="14">
        <f t="shared" si="1"/>
        <v>8.8690519524801535E-4</v>
      </c>
      <c r="T28" s="40">
        <v>578075.37999999989</v>
      </c>
      <c r="U28" s="39">
        <f t="shared" si="17"/>
        <v>573450.77695999993</v>
      </c>
      <c r="V28" s="39">
        <v>120499.68</v>
      </c>
      <c r="W28" s="39">
        <f t="shared" si="18"/>
        <v>98809.737599999993</v>
      </c>
      <c r="X28" s="39">
        <f t="shared" si="19"/>
        <v>672260.51455999992</v>
      </c>
      <c r="Y28" s="14">
        <f t="shared" si="2"/>
        <v>5.4589470199629118E-4</v>
      </c>
      <c r="Z28" s="37">
        <v>446500</v>
      </c>
      <c r="AA28" s="34">
        <f t="shared" si="3"/>
        <v>1.4925373134328358E-2</v>
      </c>
      <c r="AB28" s="37">
        <v>1280362.6400000001</v>
      </c>
      <c r="AC28" s="34">
        <f t="shared" si="4"/>
        <v>2.6975459148261791E-4</v>
      </c>
      <c r="AD28" s="40">
        <f t="shared" si="5"/>
        <v>3718052.5045600003</v>
      </c>
      <c r="AE28" s="27">
        <f t="shared" si="6"/>
        <v>8.8690969634212238E-4</v>
      </c>
      <c r="AF28" s="14">
        <f t="shared" si="7"/>
        <v>0.43995506996859024</v>
      </c>
      <c r="AG28" s="40">
        <f t="shared" si="8"/>
        <v>4998415.1445599999</v>
      </c>
      <c r="AH28" s="27">
        <f t="shared" si="9"/>
        <v>5.5919808701574369E-4</v>
      </c>
      <c r="AI28" s="30">
        <f t="shared" si="10"/>
        <v>0.50562059864096931</v>
      </c>
    </row>
    <row r="29" spans="1:35" x14ac:dyDescent="0.2">
      <c r="A29" s="5" t="s">
        <v>62</v>
      </c>
      <c r="B29" s="37">
        <v>268843310.97000003</v>
      </c>
      <c r="C29" s="38">
        <v>77066338.149999991</v>
      </c>
      <c r="D29" s="37">
        <v>5271954.6877336428</v>
      </c>
      <c r="E29" s="39">
        <v>713294.57869999995</v>
      </c>
      <c r="F29" s="39">
        <f t="shared" si="11"/>
        <v>150471.92684180391</v>
      </c>
      <c r="G29" s="39">
        <f t="shared" si="12"/>
        <v>6135721.193275447</v>
      </c>
      <c r="H29" s="14">
        <f t="shared" si="0"/>
        <v>1.4164977876512488E-4</v>
      </c>
      <c r="I29" s="44">
        <v>361775.71</v>
      </c>
      <c r="J29" s="40">
        <v>0</v>
      </c>
      <c r="K29" s="39">
        <v>50066.090000000004</v>
      </c>
      <c r="L29" s="39">
        <f t="shared" si="13"/>
        <v>411841.80000000005</v>
      </c>
      <c r="M29" s="39">
        <v>929372.82999999984</v>
      </c>
      <c r="N29" s="39">
        <v>26733.300000000003</v>
      </c>
      <c r="O29" s="39">
        <v>336917.76999999996</v>
      </c>
      <c r="P29" s="39">
        <f t="shared" si="14"/>
        <v>1654799.6099999999</v>
      </c>
      <c r="Q29" s="39">
        <f t="shared" si="15"/>
        <v>50066.090000000004</v>
      </c>
      <c r="R29" s="39">
        <f t="shared" si="16"/>
        <v>1704865.7</v>
      </c>
      <c r="S29" s="14">
        <f t="shared" si="1"/>
        <v>5.8171773403962372E-4</v>
      </c>
      <c r="T29" s="40">
        <v>378535.72</v>
      </c>
      <c r="U29" s="39">
        <f t="shared" si="17"/>
        <v>375507.43423999997</v>
      </c>
      <c r="V29" s="39">
        <v>76586.309999999983</v>
      </c>
      <c r="W29" s="39">
        <f t="shared" si="18"/>
        <v>62800.774199999985</v>
      </c>
      <c r="X29" s="39">
        <f t="shared" si="19"/>
        <v>438308.20843999996</v>
      </c>
      <c r="Y29" s="14">
        <f t="shared" si="2"/>
        <v>3.559187601334675E-4</v>
      </c>
      <c r="Z29" s="37">
        <v>446500</v>
      </c>
      <c r="AA29" s="34">
        <f t="shared" si="3"/>
        <v>1.4925373134328358E-2</v>
      </c>
      <c r="AB29" s="37">
        <v>775219.58000000007</v>
      </c>
      <c r="AC29" s="34">
        <f t="shared" si="4"/>
        <v>1.6332797801115676E-4</v>
      </c>
      <c r="AD29" s="40">
        <f t="shared" si="5"/>
        <v>2589673.9084399999</v>
      </c>
      <c r="AE29" s="27">
        <f t="shared" si="6"/>
        <v>6.1774461144449198E-4</v>
      </c>
      <c r="AF29" s="14">
        <f t="shared" si="7"/>
        <v>0.49121702704794551</v>
      </c>
      <c r="AG29" s="40">
        <f t="shared" si="8"/>
        <v>3364893.48844</v>
      </c>
      <c r="AH29" s="27">
        <f t="shared" si="9"/>
        <v>3.7644772339393543E-4</v>
      </c>
      <c r="AI29" s="30">
        <f t="shared" si="10"/>
        <v>0.54841042844772914</v>
      </c>
    </row>
    <row r="30" spans="1:35" x14ac:dyDescent="0.2">
      <c r="A30" s="5" t="s">
        <v>54</v>
      </c>
      <c r="B30" s="37">
        <v>565800400.18999994</v>
      </c>
      <c r="C30" s="38">
        <v>350413567.79000002</v>
      </c>
      <c r="D30" s="37">
        <v>24454299.286647428</v>
      </c>
      <c r="E30" s="39">
        <v>3329999.7992000002</v>
      </c>
      <c r="F30" s="39">
        <f t="shared" si="11"/>
        <v>702474.82755534386</v>
      </c>
      <c r="G30" s="39">
        <f t="shared" si="12"/>
        <v>28486773.913402773</v>
      </c>
      <c r="H30" s="14">
        <f t="shared" si="0"/>
        <v>6.576480735448056E-4</v>
      </c>
      <c r="I30" s="44">
        <v>1193125.3299999998</v>
      </c>
      <c r="J30" s="40">
        <v>-193742.04000000004</v>
      </c>
      <c r="K30" s="39">
        <v>576919.31000000006</v>
      </c>
      <c r="L30" s="39">
        <f t="shared" si="13"/>
        <v>1576302.5999999999</v>
      </c>
      <c r="M30" s="39">
        <v>0</v>
      </c>
      <c r="N30" s="39">
        <v>45482.139999999985</v>
      </c>
      <c r="O30" s="39">
        <v>243418.76</v>
      </c>
      <c r="P30" s="39">
        <f t="shared" si="14"/>
        <v>1288284.19</v>
      </c>
      <c r="Q30" s="39">
        <f t="shared" si="15"/>
        <v>576919.31000000006</v>
      </c>
      <c r="R30" s="39">
        <f t="shared" si="16"/>
        <v>1865203.5</v>
      </c>
      <c r="S30" s="14">
        <f t="shared" si="1"/>
        <v>6.3642664260462006E-4</v>
      </c>
      <c r="T30" s="40">
        <v>487621.68999999989</v>
      </c>
      <c r="U30" s="39">
        <f t="shared" si="17"/>
        <v>483720.71647999989</v>
      </c>
      <c r="V30" s="39">
        <v>305470.01</v>
      </c>
      <c r="W30" s="39">
        <f t="shared" si="18"/>
        <v>250485.40820000001</v>
      </c>
      <c r="X30" s="39">
        <f t="shared" si="19"/>
        <v>734206.12467999989</v>
      </c>
      <c r="Y30" s="14">
        <f t="shared" si="2"/>
        <v>5.961963033012087E-4</v>
      </c>
      <c r="Z30" s="37">
        <v>446500</v>
      </c>
      <c r="AA30" s="34">
        <f t="shared" si="3"/>
        <v>1.4925373134328358E-2</v>
      </c>
      <c r="AB30" s="37">
        <v>3476501.91</v>
      </c>
      <c r="AC30" s="34">
        <f t="shared" si="4"/>
        <v>7.3245057550303937E-4</v>
      </c>
      <c r="AD30" s="40">
        <f t="shared" si="5"/>
        <v>3045909.6246799999</v>
      </c>
      <c r="AE30" s="27">
        <f t="shared" si="6"/>
        <v>7.2657574819002711E-4</v>
      </c>
      <c r="AF30" s="14">
        <f t="shared" si="7"/>
        <v>0.12455517898822527</v>
      </c>
      <c r="AG30" s="40">
        <f t="shared" si="8"/>
        <v>6522411.5346799996</v>
      </c>
      <c r="AH30" s="27">
        <f t="shared" si="9"/>
        <v>7.2969530289856369E-4</v>
      </c>
      <c r="AI30" s="30">
        <f t="shared" si="10"/>
        <v>0.22896280057922822</v>
      </c>
    </row>
    <row r="31" spans="1:35" x14ac:dyDescent="0.2">
      <c r="A31" s="5" t="s">
        <v>56</v>
      </c>
      <c r="B31" s="37">
        <v>373019842.46000004</v>
      </c>
      <c r="C31" s="38">
        <v>84634749.11999999</v>
      </c>
      <c r="D31" s="37">
        <v>5872998.6906073326</v>
      </c>
      <c r="E31" s="39">
        <v>805483.19640000002</v>
      </c>
      <c r="F31" s="39">
        <f t="shared" si="11"/>
        <v>169919.43051340507</v>
      </c>
      <c r="G31" s="39">
        <f t="shared" si="12"/>
        <v>6848401.3175207376</v>
      </c>
      <c r="H31" s="14">
        <f t="shared" si="0"/>
        <v>1.5810277243118097E-4</v>
      </c>
      <c r="I31" s="44">
        <v>422307.51</v>
      </c>
      <c r="J31" s="40">
        <v>0</v>
      </c>
      <c r="K31" s="39">
        <v>164806.18</v>
      </c>
      <c r="L31" s="39">
        <f t="shared" si="13"/>
        <v>587113.68999999994</v>
      </c>
      <c r="M31" s="39">
        <v>956273.61999999988</v>
      </c>
      <c r="N31" s="39">
        <v>37933.640000000007</v>
      </c>
      <c r="O31" s="39">
        <v>374490.4</v>
      </c>
      <c r="P31" s="39">
        <f t="shared" si="14"/>
        <v>1791005.17</v>
      </c>
      <c r="Q31" s="39">
        <f t="shared" si="15"/>
        <v>164806.18</v>
      </c>
      <c r="R31" s="39">
        <f t="shared" si="16"/>
        <v>1955811.3499999999</v>
      </c>
      <c r="S31" s="14">
        <f t="shared" si="1"/>
        <v>6.673429741304417E-4</v>
      </c>
      <c r="T31" s="40">
        <v>359282.43999999994</v>
      </c>
      <c r="U31" s="39">
        <f t="shared" si="17"/>
        <v>356408.18047999992</v>
      </c>
      <c r="V31" s="39">
        <v>261584.32</v>
      </c>
      <c r="W31" s="39">
        <f t="shared" si="18"/>
        <v>214499.14239999998</v>
      </c>
      <c r="X31" s="39">
        <f t="shared" si="19"/>
        <v>570907.32287999988</v>
      </c>
      <c r="Y31" s="14">
        <f t="shared" si="2"/>
        <v>4.6359302107020059E-4</v>
      </c>
      <c r="Z31" s="37">
        <v>446500</v>
      </c>
      <c r="AA31" s="34">
        <f t="shared" si="3"/>
        <v>1.4925373134328358E-2</v>
      </c>
      <c r="AB31" s="37">
        <v>840959.58</v>
      </c>
      <c r="AC31" s="34">
        <f t="shared" si="4"/>
        <v>1.7717848121239611E-4</v>
      </c>
      <c r="AD31" s="40">
        <f t="shared" si="5"/>
        <v>2973218.6728799995</v>
      </c>
      <c r="AE31" s="27">
        <f t="shared" si="6"/>
        <v>7.0923594195848832E-4</v>
      </c>
      <c r="AF31" s="14">
        <f t="shared" si="7"/>
        <v>0.50625222812241699</v>
      </c>
      <c r="AG31" s="40">
        <f t="shared" si="8"/>
        <v>3814178.2528799996</v>
      </c>
      <c r="AH31" s="27">
        <f t="shared" si="9"/>
        <v>4.2671149171530056E-4</v>
      </c>
      <c r="AI31" s="30">
        <f t="shared" si="10"/>
        <v>0.55694432554966133</v>
      </c>
    </row>
    <row r="32" spans="1:35" x14ac:dyDescent="0.2">
      <c r="A32" s="5" t="s">
        <v>48</v>
      </c>
      <c r="B32" s="37">
        <v>898385561.27999997</v>
      </c>
      <c r="C32" s="38">
        <v>252841748.41</v>
      </c>
      <c r="D32" s="37">
        <v>17390192.507435892</v>
      </c>
      <c r="E32" s="39">
        <v>2327299.8753999998</v>
      </c>
      <c r="F32" s="39">
        <f t="shared" si="11"/>
        <v>490951.85502231843</v>
      </c>
      <c r="G32" s="39">
        <f t="shared" si="12"/>
        <v>20208444.23785821</v>
      </c>
      <c r="H32" s="14">
        <f t="shared" si="0"/>
        <v>4.6653385401820564E-4</v>
      </c>
      <c r="I32" s="44">
        <v>991833.26000000013</v>
      </c>
      <c r="J32" s="40">
        <v>0</v>
      </c>
      <c r="K32" s="39">
        <v>430479.72000000009</v>
      </c>
      <c r="L32" s="39">
        <f t="shared" si="13"/>
        <v>1422312.9800000002</v>
      </c>
      <c r="M32" s="39">
        <v>1876796.35</v>
      </c>
      <c r="N32" s="39">
        <v>0</v>
      </c>
      <c r="O32" s="39">
        <v>329551.54999999993</v>
      </c>
      <c r="P32" s="39">
        <f t="shared" si="14"/>
        <v>3198181.16</v>
      </c>
      <c r="Q32" s="39">
        <f t="shared" si="15"/>
        <v>430479.72000000009</v>
      </c>
      <c r="R32" s="39">
        <f t="shared" si="16"/>
        <v>3628660.8800000004</v>
      </c>
      <c r="S32" s="14">
        <f t="shared" si="1"/>
        <v>1.2381364612542953E-3</v>
      </c>
      <c r="T32" s="40">
        <v>707032.92</v>
      </c>
      <c r="U32" s="39">
        <f t="shared" si="17"/>
        <v>701376.65664000006</v>
      </c>
      <c r="V32" s="39">
        <v>599302.21</v>
      </c>
      <c r="W32" s="39">
        <f t="shared" si="18"/>
        <v>491427.81219999993</v>
      </c>
      <c r="X32" s="39">
        <f t="shared" si="19"/>
        <v>1192804.46884</v>
      </c>
      <c r="Y32" s="14">
        <f t="shared" si="2"/>
        <v>9.6859123205151557E-4</v>
      </c>
      <c r="Z32" s="37">
        <v>446500</v>
      </c>
      <c r="AA32" s="34">
        <f t="shared" si="3"/>
        <v>1.4925373134328358E-2</v>
      </c>
      <c r="AB32" s="37">
        <v>2384802.29</v>
      </c>
      <c r="AC32" s="34">
        <f t="shared" si="4"/>
        <v>5.0244465701198648E-4</v>
      </c>
      <c r="AD32" s="40">
        <f t="shared" si="5"/>
        <v>5267965.3488400001</v>
      </c>
      <c r="AE32" s="27">
        <f t="shared" si="6"/>
        <v>1.2566281789055647E-3</v>
      </c>
      <c r="AF32" s="14">
        <f t="shared" si="7"/>
        <v>0.30292737395445535</v>
      </c>
      <c r="AG32" s="40">
        <f t="shared" si="8"/>
        <v>7652767.6388400001</v>
      </c>
      <c r="AH32" s="27">
        <f t="shared" si="9"/>
        <v>8.5615398086187297E-4</v>
      </c>
      <c r="AI32" s="30">
        <f t="shared" si="10"/>
        <v>0.37869157807325982</v>
      </c>
    </row>
    <row r="33" spans="1:35" x14ac:dyDescent="0.2">
      <c r="A33" s="5" t="s">
        <v>46</v>
      </c>
      <c r="B33" s="37">
        <v>1483657470.1500003</v>
      </c>
      <c r="C33" s="38">
        <v>601650289.45000005</v>
      </c>
      <c r="D33" s="37">
        <v>42612573.594893306</v>
      </c>
      <c r="E33" s="39">
        <v>7074780.9286500001</v>
      </c>
      <c r="F33" s="39">
        <f t="shared" si="11"/>
        <v>1492449.1929516643</v>
      </c>
      <c r="G33" s="39">
        <f t="shared" si="12"/>
        <v>51179803.71649497</v>
      </c>
      <c r="H33" s="14">
        <f t="shared" si="0"/>
        <v>1.1815412802050663E-3</v>
      </c>
      <c r="I33" s="44">
        <v>2272766.83</v>
      </c>
      <c r="J33" s="40">
        <v>0</v>
      </c>
      <c r="K33" s="39">
        <v>770230.96</v>
      </c>
      <c r="L33" s="39">
        <f t="shared" si="13"/>
        <v>3042997.79</v>
      </c>
      <c r="M33" s="39">
        <v>2623782.5</v>
      </c>
      <c r="N33" s="39">
        <v>0</v>
      </c>
      <c r="O33" s="39">
        <v>265888.18999999994</v>
      </c>
      <c r="P33" s="39">
        <f t="shared" si="14"/>
        <v>5162437.5199999996</v>
      </c>
      <c r="Q33" s="39">
        <f t="shared" si="15"/>
        <v>770230.96</v>
      </c>
      <c r="R33" s="39">
        <f t="shared" si="16"/>
        <v>5932668.4799999995</v>
      </c>
      <c r="S33" s="14">
        <f t="shared" si="1"/>
        <v>2.0242875817103358E-3</v>
      </c>
      <c r="T33" s="40">
        <v>1315975.4900000002</v>
      </c>
      <c r="U33" s="39">
        <f t="shared" si="17"/>
        <v>1305447.6860800001</v>
      </c>
      <c r="V33" s="39">
        <v>622108.41</v>
      </c>
      <c r="W33" s="39">
        <f t="shared" si="18"/>
        <v>510128.89620000002</v>
      </c>
      <c r="X33" s="39">
        <f t="shared" si="19"/>
        <v>1815576.5822800002</v>
      </c>
      <c r="Y33" s="14">
        <f t="shared" si="2"/>
        <v>1.4742999415693447E-3</v>
      </c>
      <c r="Z33" s="37">
        <v>446500</v>
      </c>
      <c r="AA33" s="34">
        <f t="shared" si="3"/>
        <v>1.4925373134328358E-2</v>
      </c>
      <c r="AB33" s="37">
        <v>7313630.1699999999</v>
      </c>
      <c r="AC33" s="34">
        <f t="shared" si="4"/>
        <v>1.5408801046891676E-3</v>
      </c>
      <c r="AD33" s="40">
        <f t="shared" si="5"/>
        <v>8194745.0622799993</v>
      </c>
      <c r="AE33" s="27">
        <f t="shared" si="6"/>
        <v>1.9547865033842406E-3</v>
      </c>
      <c r="AF33" s="14">
        <f t="shared" si="7"/>
        <v>0.19230814689075851</v>
      </c>
      <c r="AG33" s="40">
        <f t="shared" si="8"/>
        <v>15508375.232279999</v>
      </c>
      <c r="AH33" s="27">
        <f t="shared" si="9"/>
        <v>1.7350006975814564E-3</v>
      </c>
      <c r="AI33" s="30">
        <f t="shared" si="10"/>
        <v>0.30301748162589642</v>
      </c>
    </row>
    <row r="34" spans="1:35" x14ac:dyDescent="0.2">
      <c r="A34" s="5" t="s">
        <v>29</v>
      </c>
      <c r="B34" s="37">
        <v>5688052492.71</v>
      </c>
      <c r="C34" s="38">
        <v>2711664162.48</v>
      </c>
      <c r="D34" s="37">
        <v>174345884.44085863</v>
      </c>
      <c r="E34" s="39">
        <v>13601384.590349998</v>
      </c>
      <c r="F34" s="39">
        <f t="shared" si="11"/>
        <v>2869258.519749891</v>
      </c>
      <c r="G34" s="39">
        <f t="shared" si="12"/>
        <v>190816527.55095851</v>
      </c>
      <c r="H34" s="14">
        <f t="shared" si="0"/>
        <v>4.4052065048108234E-3</v>
      </c>
      <c r="I34" s="44">
        <v>14084216.609999998</v>
      </c>
      <c r="J34" s="40">
        <v>0</v>
      </c>
      <c r="K34" s="39">
        <v>679192.12000000011</v>
      </c>
      <c r="L34" s="39">
        <f t="shared" si="13"/>
        <v>14763408.729999997</v>
      </c>
      <c r="M34" s="39">
        <v>0</v>
      </c>
      <c r="N34" s="39">
        <v>0</v>
      </c>
      <c r="O34" s="39">
        <v>0</v>
      </c>
      <c r="P34" s="39">
        <f t="shared" si="14"/>
        <v>14084216.609999998</v>
      </c>
      <c r="Q34" s="39">
        <f t="shared" si="15"/>
        <v>679192.12000000011</v>
      </c>
      <c r="R34" s="39">
        <f t="shared" si="16"/>
        <v>14763408.729999997</v>
      </c>
      <c r="S34" s="14">
        <f t="shared" si="1"/>
        <v>5.0374270965251964E-3</v>
      </c>
      <c r="T34" s="40">
        <v>7507552.6599999992</v>
      </c>
      <c r="U34" s="39">
        <f t="shared" si="17"/>
        <v>7447492.2387199989</v>
      </c>
      <c r="V34" s="39">
        <v>448091.3000000001</v>
      </c>
      <c r="W34" s="39">
        <f t="shared" si="18"/>
        <v>367434.86600000004</v>
      </c>
      <c r="X34" s="39">
        <f t="shared" si="19"/>
        <v>7814927.1047199992</v>
      </c>
      <c r="Y34" s="14">
        <f t="shared" si="2"/>
        <v>6.3459435896604435E-3</v>
      </c>
      <c r="Z34" s="37">
        <v>446500</v>
      </c>
      <c r="AA34" s="34">
        <f t="shared" si="3"/>
        <v>1.4925373134328358E-2</v>
      </c>
      <c r="AB34" s="37">
        <v>14048208.970000001</v>
      </c>
      <c r="AC34" s="34">
        <f t="shared" si="4"/>
        <v>2.9597621434539812E-3</v>
      </c>
      <c r="AD34" s="40">
        <f t="shared" si="5"/>
        <v>23024835.834719997</v>
      </c>
      <c r="AE34" s="27">
        <f t="shared" si="6"/>
        <v>5.4923781020987418E-3</v>
      </c>
      <c r="AF34" s="14">
        <f t="shared" si="7"/>
        <v>0.13206412017445959</v>
      </c>
      <c r="AG34" s="40">
        <f t="shared" si="8"/>
        <v>37073044.804719999</v>
      </c>
      <c r="AH34" s="27">
        <f t="shared" si="9"/>
        <v>4.1475498003024124E-3</v>
      </c>
      <c r="AI34" s="30">
        <f t="shared" si="10"/>
        <v>0.19428634028999117</v>
      </c>
    </row>
    <row r="35" spans="1:35" x14ac:dyDescent="0.2">
      <c r="A35" s="5" t="s">
        <v>35</v>
      </c>
      <c r="B35" s="37">
        <v>3610146929.9200001</v>
      </c>
      <c r="C35" s="38">
        <v>1620067077.71</v>
      </c>
      <c r="D35" s="37">
        <v>118219222.00049478</v>
      </c>
      <c r="E35" s="39">
        <v>20539614.603</v>
      </c>
      <c r="F35" s="39">
        <f t="shared" si="11"/>
        <v>4332901.8307334334</v>
      </c>
      <c r="G35" s="39">
        <f t="shared" si="12"/>
        <v>143091738.43422818</v>
      </c>
      <c r="H35" s="14">
        <f t="shared" si="0"/>
        <v>3.3034279840713126E-3</v>
      </c>
      <c r="I35" s="44">
        <v>6823698.1800000016</v>
      </c>
      <c r="J35" s="40">
        <v>0</v>
      </c>
      <c r="K35" s="39">
        <v>1679183.87</v>
      </c>
      <c r="L35" s="39">
        <f t="shared" si="13"/>
        <v>8502882.0500000007</v>
      </c>
      <c r="M35" s="39">
        <v>0</v>
      </c>
      <c r="N35" s="39">
        <v>0</v>
      </c>
      <c r="O35" s="39">
        <v>303337.21999999997</v>
      </c>
      <c r="P35" s="39">
        <f t="shared" si="14"/>
        <v>7127035.4000000013</v>
      </c>
      <c r="Q35" s="39">
        <f t="shared" si="15"/>
        <v>1679183.87</v>
      </c>
      <c r="R35" s="39">
        <f t="shared" si="16"/>
        <v>8806219.2700000014</v>
      </c>
      <c r="S35" s="14">
        <f t="shared" si="1"/>
        <v>3.0047727039147249E-3</v>
      </c>
      <c r="T35" s="40">
        <v>3578013.6399999992</v>
      </c>
      <c r="U35" s="39">
        <f t="shared" si="17"/>
        <v>3549389.530879999</v>
      </c>
      <c r="V35" s="39">
        <v>1156807.76</v>
      </c>
      <c r="W35" s="39">
        <f t="shared" si="18"/>
        <v>948582.36319999991</v>
      </c>
      <c r="X35" s="39">
        <f t="shared" si="19"/>
        <v>4497971.8940799991</v>
      </c>
      <c r="Y35" s="14">
        <f t="shared" si="2"/>
        <v>3.6524814019660021E-3</v>
      </c>
      <c r="Z35" s="37">
        <v>446500</v>
      </c>
      <c r="AA35" s="34">
        <f t="shared" si="3"/>
        <v>1.4925373134328358E-2</v>
      </c>
      <c r="AB35" s="37">
        <v>20885842.09</v>
      </c>
      <c r="AC35" s="34">
        <f t="shared" si="4"/>
        <v>4.4003562934001386E-3</v>
      </c>
      <c r="AD35" s="40">
        <f t="shared" si="5"/>
        <v>13750691.164080001</v>
      </c>
      <c r="AE35" s="27">
        <f t="shared" si="6"/>
        <v>3.2801100333766657E-3</v>
      </c>
      <c r="AF35" s="14">
        <f t="shared" si="7"/>
        <v>0.11631518911554375</v>
      </c>
      <c r="AG35" s="40">
        <f t="shared" si="8"/>
        <v>34636533.254079998</v>
      </c>
      <c r="AH35" s="27">
        <f t="shared" si="9"/>
        <v>3.8749648791414487E-3</v>
      </c>
      <c r="AI35" s="30">
        <f t="shared" si="10"/>
        <v>0.24205823224378958</v>
      </c>
    </row>
    <row r="36" spans="1:35" x14ac:dyDescent="0.2">
      <c r="A36" s="5" t="s">
        <v>10</v>
      </c>
      <c r="B36" s="37">
        <v>119755380292.57999</v>
      </c>
      <c r="C36" s="38">
        <v>39859844666.800003</v>
      </c>
      <c r="D36" s="37">
        <v>2825531732.5800753</v>
      </c>
      <c r="E36" s="39">
        <v>467533925.15245003</v>
      </c>
      <c r="F36" s="39">
        <f t="shared" si="11"/>
        <v>98627877.853518978</v>
      </c>
      <c r="G36" s="39">
        <f t="shared" si="12"/>
        <v>3391693535.5860443</v>
      </c>
      <c r="H36" s="14">
        <f t="shared" si="0"/>
        <v>7.8300924018745513E-2</v>
      </c>
      <c r="I36" s="44">
        <v>154743557.58000001</v>
      </c>
      <c r="J36" s="40">
        <v>0</v>
      </c>
      <c r="K36" s="39">
        <v>53168213.549999997</v>
      </c>
      <c r="L36" s="39">
        <f t="shared" si="13"/>
        <v>207911771.13</v>
      </c>
      <c r="M36" s="39">
        <v>0</v>
      </c>
      <c r="N36" s="39">
        <v>0</v>
      </c>
      <c r="O36" s="39">
        <v>0</v>
      </c>
      <c r="P36" s="39">
        <f t="shared" si="14"/>
        <v>154743557.58000001</v>
      </c>
      <c r="Q36" s="39">
        <f t="shared" si="15"/>
        <v>53168213.549999997</v>
      </c>
      <c r="R36" s="39">
        <f t="shared" si="16"/>
        <v>207911771.13</v>
      </c>
      <c r="S36" s="14">
        <f t="shared" si="1"/>
        <v>7.0941637445054148E-2</v>
      </c>
      <c r="T36" s="40">
        <v>57270274.539999999</v>
      </c>
      <c r="U36" s="39">
        <f t="shared" si="17"/>
        <v>56812112.343680002</v>
      </c>
      <c r="V36" s="39">
        <v>23535333.949999999</v>
      </c>
      <c r="W36" s="39">
        <f t="shared" si="18"/>
        <v>19298973.838999998</v>
      </c>
      <c r="X36" s="39">
        <f t="shared" si="19"/>
        <v>76111086.182679996</v>
      </c>
      <c r="Y36" s="14">
        <f t="shared" si="2"/>
        <v>6.1804371683947645E-2</v>
      </c>
      <c r="Z36" s="37">
        <v>446500</v>
      </c>
      <c r="AA36" s="34">
        <f t="shared" si="3"/>
        <v>1.4925373134328358E-2</v>
      </c>
      <c r="AB36" s="37">
        <v>474207060.41000003</v>
      </c>
      <c r="AC36" s="34">
        <f t="shared" si="4"/>
        <v>9.9908828844828407E-2</v>
      </c>
      <c r="AD36" s="40">
        <f t="shared" si="5"/>
        <v>284469357.31268001</v>
      </c>
      <c r="AE36" s="27">
        <f t="shared" si="6"/>
        <v>6.7857737620272016E-2</v>
      </c>
      <c r="AF36" s="14">
        <f t="shared" si="7"/>
        <v>0.10067816759322776</v>
      </c>
      <c r="AG36" s="40">
        <f t="shared" si="8"/>
        <v>758676417.72268009</v>
      </c>
      <c r="AH36" s="27">
        <f t="shared" si="9"/>
        <v>8.4876983840810175E-2</v>
      </c>
      <c r="AI36" s="30">
        <f t="shared" si="10"/>
        <v>0.22368660663546355</v>
      </c>
    </row>
    <row r="37" spans="1:35" x14ac:dyDescent="0.2">
      <c r="A37" s="5" t="s">
        <v>53</v>
      </c>
      <c r="B37" s="37">
        <v>267994645.88</v>
      </c>
      <c r="C37" s="38">
        <v>125511592.8</v>
      </c>
      <c r="D37" s="37">
        <v>8599829.7303564269</v>
      </c>
      <c r="E37" s="39">
        <v>1586032.15435</v>
      </c>
      <c r="F37" s="39">
        <f t="shared" si="11"/>
        <v>334578.89829059743</v>
      </c>
      <c r="G37" s="39">
        <f t="shared" si="12"/>
        <v>10520440.782997023</v>
      </c>
      <c r="H37" s="14">
        <f t="shared" si="0"/>
        <v>2.4287578631446887E-4</v>
      </c>
      <c r="I37" s="44">
        <v>583089.01</v>
      </c>
      <c r="J37" s="40">
        <v>0</v>
      </c>
      <c r="K37" s="39">
        <v>139472.34999999998</v>
      </c>
      <c r="L37" s="39">
        <f t="shared" si="13"/>
        <v>722561.36</v>
      </c>
      <c r="M37" s="39">
        <v>1611196.8399999999</v>
      </c>
      <c r="N37" s="39">
        <v>0</v>
      </c>
      <c r="O37" s="39">
        <v>542696.49</v>
      </c>
      <c r="P37" s="39">
        <f t="shared" si="14"/>
        <v>2736982.34</v>
      </c>
      <c r="Q37" s="39">
        <f t="shared" si="15"/>
        <v>139472.34999999998</v>
      </c>
      <c r="R37" s="39">
        <f t="shared" si="16"/>
        <v>2876454.69</v>
      </c>
      <c r="S37" s="14">
        <f t="shared" si="1"/>
        <v>9.8147596278958991E-4</v>
      </c>
      <c r="T37" s="40">
        <v>585481.91999999993</v>
      </c>
      <c r="U37" s="39">
        <f t="shared" si="17"/>
        <v>580798.06463999988</v>
      </c>
      <c r="V37" s="39">
        <v>256163.38999999998</v>
      </c>
      <c r="W37" s="39">
        <f t="shared" si="18"/>
        <v>210053.97979999997</v>
      </c>
      <c r="X37" s="39">
        <f t="shared" si="19"/>
        <v>790852.04443999985</v>
      </c>
      <c r="Y37" s="14">
        <f t="shared" si="2"/>
        <v>6.4219440495519352E-4</v>
      </c>
      <c r="Z37" s="37">
        <v>446500</v>
      </c>
      <c r="AA37" s="34">
        <f t="shared" si="3"/>
        <v>1.4925373134328358E-2</v>
      </c>
      <c r="AB37" s="37">
        <v>1654859.29</v>
      </c>
      <c r="AC37" s="34">
        <f t="shared" si="4"/>
        <v>3.4865582436485732E-4</v>
      </c>
      <c r="AD37" s="40">
        <f t="shared" si="5"/>
        <v>4113806.7344399998</v>
      </c>
      <c r="AE37" s="27">
        <f t="shared" si="6"/>
        <v>9.813134906453227E-4</v>
      </c>
      <c r="AF37" s="14">
        <f t="shared" si="7"/>
        <v>0.47835909121766995</v>
      </c>
      <c r="AG37" s="40">
        <f t="shared" si="8"/>
        <v>5768666.0244399998</v>
      </c>
      <c r="AH37" s="27">
        <f t="shared" si="9"/>
        <v>6.4536996471979246E-4</v>
      </c>
      <c r="AI37" s="30">
        <f t="shared" si="10"/>
        <v>0.54832930895473797</v>
      </c>
    </row>
    <row r="38" spans="1:35" x14ac:dyDescent="0.2">
      <c r="A38" s="5" t="s">
        <v>33</v>
      </c>
      <c r="B38" s="37">
        <v>6695644428.3300009</v>
      </c>
      <c r="C38" s="38">
        <v>3405685600.04</v>
      </c>
      <c r="D38" s="37">
        <v>230118949.8846547</v>
      </c>
      <c r="E38" s="39">
        <v>29278862.798000004</v>
      </c>
      <c r="F38" s="39">
        <f t="shared" si="11"/>
        <v>6176476.0766600668</v>
      </c>
      <c r="G38" s="39">
        <f t="shared" si="12"/>
        <v>265574288.75931478</v>
      </c>
      <c r="H38" s="14">
        <f t="shared" si="0"/>
        <v>6.1310705071949871E-3</v>
      </c>
      <c r="I38" s="44">
        <v>14011064.540000001</v>
      </c>
      <c r="J38" s="40">
        <v>-1768971.9600000002</v>
      </c>
      <c r="K38" s="39">
        <v>4953098.1499999994</v>
      </c>
      <c r="L38" s="39">
        <f t="shared" si="13"/>
        <v>17195190.73</v>
      </c>
      <c r="M38" s="39">
        <v>0</v>
      </c>
      <c r="N38" s="39">
        <v>0</v>
      </c>
      <c r="O38" s="39">
        <v>0</v>
      </c>
      <c r="P38" s="39">
        <f t="shared" si="14"/>
        <v>12242092.58</v>
      </c>
      <c r="Q38" s="39">
        <f t="shared" si="15"/>
        <v>4953098.1499999994</v>
      </c>
      <c r="R38" s="39">
        <f t="shared" si="16"/>
        <v>17195190.73</v>
      </c>
      <c r="S38" s="14">
        <f t="shared" si="1"/>
        <v>5.867176158118932E-3</v>
      </c>
      <c r="T38" s="40">
        <v>5854063.6199999982</v>
      </c>
      <c r="U38" s="39">
        <f t="shared" si="17"/>
        <v>5807231.111039998</v>
      </c>
      <c r="V38" s="39">
        <v>2490294.1800000002</v>
      </c>
      <c r="W38" s="39">
        <f t="shared" si="18"/>
        <v>2042041.2276000001</v>
      </c>
      <c r="X38" s="39">
        <f t="shared" si="19"/>
        <v>7849272.3386399979</v>
      </c>
      <c r="Y38" s="14">
        <f t="shared" si="2"/>
        <v>6.3738328986852662E-3</v>
      </c>
      <c r="Z38" s="37">
        <v>446500</v>
      </c>
      <c r="AA38" s="34">
        <f t="shared" si="3"/>
        <v>1.4925373134328358E-2</v>
      </c>
      <c r="AB38" s="37">
        <v>30110258.180000003</v>
      </c>
      <c r="AC38" s="34">
        <f t="shared" si="4"/>
        <v>6.3438124020723172E-3</v>
      </c>
      <c r="AD38" s="40">
        <f t="shared" si="5"/>
        <v>25490963.068639997</v>
      </c>
      <c r="AE38" s="27">
        <f t="shared" si="6"/>
        <v>6.080651708642624E-3</v>
      </c>
      <c r="AF38" s="14">
        <f t="shared" si="7"/>
        <v>0.1107729853687284</v>
      </c>
      <c r="AG38" s="40">
        <f t="shared" si="8"/>
        <v>55601221.248640001</v>
      </c>
      <c r="AH38" s="27">
        <f t="shared" si="9"/>
        <v>6.2203909956974135E-3</v>
      </c>
      <c r="AI38" s="30">
        <f t="shared" si="10"/>
        <v>0.20936221464959054</v>
      </c>
    </row>
    <row r="39" spans="1:35" x14ac:dyDescent="0.2">
      <c r="A39" s="5" t="s">
        <v>40</v>
      </c>
      <c r="B39" s="37">
        <v>1655729886.5800002</v>
      </c>
      <c r="C39" s="38">
        <v>668932849.08000004</v>
      </c>
      <c r="D39" s="37">
        <v>48637303.118542984</v>
      </c>
      <c r="E39" s="39">
        <v>8556019.275249999</v>
      </c>
      <c r="F39" s="39">
        <f t="shared" si="11"/>
        <v>1804921.479690593</v>
      </c>
      <c r="G39" s="39">
        <f t="shared" si="12"/>
        <v>58998243.873483583</v>
      </c>
      <c r="H39" s="14">
        <f t="shared" si="0"/>
        <v>1.3620384513835038E-3</v>
      </c>
      <c r="I39" s="44">
        <v>2608752.63</v>
      </c>
      <c r="J39" s="40">
        <v>0</v>
      </c>
      <c r="K39" s="39">
        <v>934439.52</v>
      </c>
      <c r="L39" s="39">
        <f t="shared" si="13"/>
        <v>3543192.15</v>
      </c>
      <c r="M39" s="39">
        <v>2538333.86</v>
      </c>
      <c r="N39" s="39">
        <v>158165.97999999998</v>
      </c>
      <c r="O39" s="39">
        <v>278808.11</v>
      </c>
      <c r="P39" s="39">
        <f t="shared" si="14"/>
        <v>5584060.580000001</v>
      </c>
      <c r="Q39" s="39">
        <f t="shared" si="15"/>
        <v>934439.52</v>
      </c>
      <c r="R39" s="39">
        <f t="shared" si="16"/>
        <v>6518500.1000000015</v>
      </c>
      <c r="S39" s="14">
        <f t="shared" si="1"/>
        <v>2.2241793635176432E-3</v>
      </c>
      <c r="T39" s="40">
        <v>1399483.34</v>
      </c>
      <c r="U39" s="39">
        <f t="shared" si="17"/>
        <v>1388287.47328</v>
      </c>
      <c r="V39" s="39">
        <v>849255.02</v>
      </c>
      <c r="W39" s="39">
        <f t="shared" si="18"/>
        <v>696389.11639999994</v>
      </c>
      <c r="X39" s="39">
        <f t="shared" si="19"/>
        <v>2084676.58968</v>
      </c>
      <c r="Y39" s="14">
        <f t="shared" si="2"/>
        <v>1.6928168188293012E-3</v>
      </c>
      <c r="Z39" s="37">
        <v>446500</v>
      </c>
      <c r="AA39" s="34">
        <f t="shared" si="3"/>
        <v>1.4925373134328358E-2</v>
      </c>
      <c r="AB39" s="37">
        <v>8645607.8499999996</v>
      </c>
      <c r="AC39" s="34">
        <f t="shared" si="4"/>
        <v>1.8215092668555715E-3</v>
      </c>
      <c r="AD39" s="40">
        <f t="shared" si="5"/>
        <v>9049676.6896800008</v>
      </c>
      <c r="AE39" s="27">
        <f t="shared" si="6"/>
        <v>2.1587231473989927E-3</v>
      </c>
      <c r="AF39" s="14">
        <f t="shared" si="7"/>
        <v>0.18606452474602378</v>
      </c>
      <c r="AG39" s="40">
        <f t="shared" si="8"/>
        <v>17695284.53968</v>
      </c>
      <c r="AH39" s="27">
        <f t="shared" si="9"/>
        <v>1.9796613481690649E-3</v>
      </c>
      <c r="AI39" s="30">
        <f t="shared" si="10"/>
        <v>0.29992900428741476</v>
      </c>
    </row>
    <row r="40" spans="1:35" x14ac:dyDescent="0.2">
      <c r="A40" s="5" t="s">
        <v>55</v>
      </c>
      <c r="B40" s="37">
        <v>231001137.34000003</v>
      </c>
      <c r="C40" s="38">
        <v>92026928.910000011</v>
      </c>
      <c r="D40" s="37">
        <v>6285529.4897731217</v>
      </c>
      <c r="E40" s="39">
        <v>1362106.2629</v>
      </c>
      <c r="F40" s="39">
        <f t="shared" si="11"/>
        <v>287340.96691915841</v>
      </c>
      <c r="G40" s="39">
        <f t="shared" si="12"/>
        <v>7934976.7195922798</v>
      </c>
      <c r="H40" s="14">
        <f t="shared" si="0"/>
        <v>1.8318754412578544E-4</v>
      </c>
      <c r="I40" s="44">
        <v>2228816.0599999996</v>
      </c>
      <c r="J40" s="40">
        <v>-191289</v>
      </c>
      <c r="K40" s="39">
        <v>452971.39</v>
      </c>
      <c r="L40" s="39">
        <f t="shared" si="13"/>
        <v>2490498.4499999997</v>
      </c>
      <c r="M40" s="39">
        <v>0</v>
      </c>
      <c r="N40" s="39">
        <v>0</v>
      </c>
      <c r="O40" s="39">
        <v>297719.87</v>
      </c>
      <c r="P40" s="39">
        <f t="shared" si="14"/>
        <v>2335246.9299999997</v>
      </c>
      <c r="Q40" s="39">
        <f t="shared" si="15"/>
        <v>452971.39</v>
      </c>
      <c r="R40" s="39">
        <f t="shared" si="16"/>
        <v>2788218.32</v>
      </c>
      <c r="S40" s="14">
        <f t="shared" si="1"/>
        <v>9.5136880466195454E-4</v>
      </c>
      <c r="T40" s="40">
        <v>632680.95000000007</v>
      </c>
      <c r="U40" s="39">
        <f t="shared" si="17"/>
        <v>627619.50240000011</v>
      </c>
      <c r="V40" s="39">
        <v>197772.08000000002</v>
      </c>
      <c r="W40" s="39">
        <f t="shared" si="18"/>
        <v>162173.10560000001</v>
      </c>
      <c r="X40" s="39">
        <f t="shared" si="19"/>
        <v>789792.60800000012</v>
      </c>
      <c r="Y40" s="14">
        <f t="shared" si="2"/>
        <v>6.4133411236449122E-4</v>
      </c>
      <c r="Z40" s="37">
        <v>446500</v>
      </c>
      <c r="AA40" s="34">
        <f t="shared" si="3"/>
        <v>1.4925373134328358E-2</v>
      </c>
      <c r="AB40" s="37">
        <v>1547659.33</v>
      </c>
      <c r="AC40" s="34">
        <f t="shared" si="4"/>
        <v>3.2607028452377528E-4</v>
      </c>
      <c r="AD40" s="40">
        <f t="shared" si="5"/>
        <v>4024510.9279999998</v>
      </c>
      <c r="AE40" s="27">
        <f t="shared" si="6"/>
        <v>9.6001273803970617E-4</v>
      </c>
      <c r="AF40" s="14">
        <f t="shared" si="7"/>
        <v>0.64028192605699885</v>
      </c>
      <c r="AG40" s="40">
        <f t="shared" si="8"/>
        <v>5572170.2579999994</v>
      </c>
      <c r="AH40" s="27">
        <f t="shared" si="9"/>
        <v>6.2338698541093533E-4</v>
      </c>
      <c r="AI40" s="30">
        <f t="shared" si="10"/>
        <v>0.70222893587598478</v>
      </c>
    </row>
    <row r="41" spans="1:35" x14ac:dyDescent="0.2">
      <c r="A41" s="5" t="s">
        <v>64</v>
      </c>
      <c r="B41" s="37">
        <v>146344579.18000001</v>
      </c>
      <c r="C41" s="38">
        <v>47922252.979999989</v>
      </c>
      <c r="D41" s="37">
        <v>3337445.4154576245</v>
      </c>
      <c r="E41" s="39">
        <v>458196.67119999998</v>
      </c>
      <c r="F41" s="39">
        <f t="shared" ref="F41:F72" si="20">(E41/E$76)*F$76</f>
        <v>96658.152251234089</v>
      </c>
      <c r="G41" s="39">
        <f t="shared" si="12"/>
        <v>3892300.238908859</v>
      </c>
      <c r="H41" s="14">
        <f t="shared" ref="H41:H72" si="21">(G41/G$76)</f>
        <v>8.9857972740537375E-5</v>
      </c>
      <c r="I41" s="44">
        <v>240710.74</v>
      </c>
      <c r="J41" s="40">
        <v>0</v>
      </c>
      <c r="K41" s="39">
        <v>38863.270000000004</v>
      </c>
      <c r="L41" s="39">
        <f t="shared" si="13"/>
        <v>279574.01</v>
      </c>
      <c r="M41" s="39">
        <v>633170.91</v>
      </c>
      <c r="N41" s="39">
        <v>21610.129999999997</v>
      </c>
      <c r="O41" s="39">
        <v>374490.4</v>
      </c>
      <c r="P41" s="39">
        <f t="shared" si="14"/>
        <v>1269982.1800000002</v>
      </c>
      <c r="Q41" s="39">
        <f t="shared" si="15"/>
        <v>38863.270000000004</v>
      </c>
      <c r="R41" s="39">
        <f t="shared" si="16"/>
        <v>1308845.4500000002</v>
      </c>
      <c r="S41" s="14">
        <f t="shared" ref="S41:S72" si="22">(R41/R$76)</f>
        <v>4.465915464086536E-4</v>
      </c>
      <c r="T41" s="40">
        <v>226329.78000000003</v>
      </c>
      <c r="U41" s="39">
        <f t="shared" si="17"/>
        <v>224519.14176000003</v>
      </c>
      <c r="V41" s="39">
        <v>69428.640000000014</v>
      </c>
      <c r="W41" s="39">
        <f t="shared" si="18"/>
        <v>56931.484800000006</v>
      </c>
      <c r="X41" s="39">
        <f t="shared" si="19"/>
        <v>281450.62656</v>
      </c>
      <c r="Y41" s="14">
        <f t="shared" ref="Y41:Y72" si="23">(X41/X$76)</f>
        <v>2.2854593209776846E-4</v>
      </c>
      <c r="Z41" s="37">
        <v>446500</v>
      </c>
      <c r="AA41" s="34">
        <f t="shared" ref="AA41:AA72" si="24">(Z41/Z$76)</f>
        <v>1.4925373134328358E-2</v>
      </c>
      <c r="AB41" s="37">
        <v>493190.14999999997</v>
      </c>
      <c r="AC41" s="34">
        <f t="shared" ref="AC41:AC72" si="25">(AB41/AB$76)</f>
        <v>1.0390830166405122E-4</v>
      </c>
      <c r="AD41" s="40">
        <f t="shared" si="5"/>
        <v>2036796.0765600002</v>
      </c>
      <c r="AE41" s="27">
        <f t="shared" ref="AE41:AE72" si="26">(AD41/AD$76)</f>
        <v>4.8586032272463414E-4</v>
      </c>
      <c r="AF41" s="14">
        <f t="shared" ref="AF41:AF76" si="27">(AD41/D41)</f>
        <v>0.61028595917297379</v>
      </c>
      <c r="AG41" s="40">
        <f t="shared" si="8"/>
        <v>2529986.2265600003</v>
      </c>
      <c r="AH41" s="27">
        <f t="shared" ref="AH41:AH72" si="28">(AG41/AG$76)</f>
        <v>2.8304240787368031E-4</v>
      </c>
      <c r="AI41" s="30">
        <f t="shared" ref="AI41:AI76" si="29">(AG41/G41)</f>
        <v>0.6499977060529224</v>
      </c>
    </row>
    <row r="42" spans="1:35" x14ac:dyDescent="0.2">
      <c r="A42" s="5" t="s">
        <v>23</v>
      </c>
      <c r="B42" s="37">
        <v>15044123401.160002</v>
      </c>
      <c r="C42" s="38">
        <v>7605789850.75</v>
      </c>
      <c r="D42" s="37">
        <v>510190163.21909529</v>
      </c>
      <c r="E42" s="39">
        <v>59631632.325399995</v>
      </c>
      <c r="F42" s="39">
        <f t="shared" si="20"/>
        <v>12579496.444622196</v>
      </c>
      <c r="G42" s="39">
        <f t="shared" si="12"/>
        <v>582401291.9891175</v>
      </c>
      <c r="H42" s="14">
        <f t="shared" si="21"/>
        <v>1.3445365518432529E-2</v>
      </c>
      <c r="I42" s="44">
        <v>24555590.609999999</v>
      </c>
      <c r="J42" s="40">
        <v>0</v>
      </c>
      <c r="K42" s="39">
        <v>15897200.92</v>
      </c>
      <c r="L42" s="39">
        <f t="shared" si="13"/>
        <v>40452791.530000001</v>
      </c>
      <c r="M42" s="39">
        <v>0</v>
      </c>
      <c r="N42" s="39">
        <v>0</v>
      </c>
      <c r="O42" s="39">
        <v>0</v>
      </c>
      <c r="P42" s="39">
        <f t="shared" si="14"/>
        <v>24555590.609999999</v>
      </c>
      <c r="Q42" s="39">
        <f t="shared" si="15"/>
        <v>15897200.92</v>
      </c>
      <c r="R42" s="39">
        <f t="shared" si="16"/>
        <v>40452791.530000001</v>
      </c>
      <c r="S42" s="14">
        <f t="shared" si="22"/>
        <v>1.3802909064572584E-2</v>
      </c>
      <c r="T42" s="40">
        <v>11838000.779999996</v>
      </c>
      <c r="U42" s="39">
        <f t="shared" si="17"/>
        <v>11743296.773759995</v>
      </c>
      <c r="V42" s="39">
        <v>9871293.9900000002</v>
      </c>
      <c r="W42" s="39">
        <f t="shared" si="18"/>
        <v>8094461.0718</v>
      </c>
      <c r="X42" s="39">
        <f t="shared" si="19"/>
        <v>19837757.845559996</v>
      </c>
      <c r="Y42" s="14">
        <f t="shared" si="23"/>
        <v>1.6108824886828948E-2</v>
      </c>
      <c r="Z42" s="37">
        <v>446500</v>
      </c>
      <c r="AA42" s="34">
        <f t="shared" si="24"/>
        <v>1.4925373134328358E-2</v>
      </c>
      <c r="AB42" s="37">
        <v>61176889.969999999</v>
      </c>
      <c r="AC42" s="34">
        <f t="shared" si="25"/>
        <v>1.2889119415444995E-2</v>
      </c>
      <c r="AD42" s="40">
        <f t="shared" si="5"/>
        <v>60737049.375560001</v>
      </c>
      <c r="AE42" s="27">
        <f t="shared" si="26"/>
        <v>1.4488304818807087E-2</v>
      </c>
      <c r="AF42" s="14">
        <f t="shared" si="27"/>
        <v>0.11904786441262133</v>
      </c>
      <c r="AG42" s="40">
        <f t="shared" si="8"/>
        <v>121913939.34556</v>
      </c>
      <c r="AH42" s="27">
        <f t="shared" si="28"/>
        <v>1.3639131542882635E-2</v>
      </c>
      <c r="AI42" s="30">
        <f t="shared" si="29"/>
        <v>0.20932978862251225</v>
      </c>
    </row>
    <row r="43" spans="1:35" x14ac:dyDescent="0.2">
      <c r="A43" s="5" t="s">
        <v>2</v>
      </c>
      <c r="B43" s="37">
        <v>42878018636.409996</v>
      </c>
      <c r="C43" s="38">
        <v>22201948800.190002</v>
      </c>
      <c r="D43" s="37">
        <v>1417961080.556813</v>
      </c>
      <c r="E43" s="39">
        <v>101084612.36789998</v>
      </c>
      <c r="F43" s="39">
        <f t="shared" si="20"/>
        <v>21324144.121179417</v>
      </c>
      <c r="G43" s="39">
        <f t="shared" si="12"/>
        <v>1540369837.0458922</v>
      </c>
      <c r="H43" s="14">
        <f t="shared" si="21"/>
        <v>3.556110842734423E-2</v>
      </c>
      <c r="I43" s="44">
        <v>72525794.170000002</v>
      </c>
      <c r="J43" s="40">
        <v>0</v>
      </c>
      <c r="K43" s="39">
        <v>44610902.729999989</v>
      </c>
      <c r="L43" s="39">
        <f t="shared" si="13"/>
        <v>117136696.89999999</v>
      </c>
      <c r="M43" s="39">
        <v>0</v>
      </c>
      <c r="N43" s="39">
        <v>0</v>
      </c>
      <c r="O43" s="39">
        <v>0</v>
      </c>
      <c r="P43" s="39">
        <f t="shared" si="14"/>
        <v>72525794.170000002</v>
      </c>
      <c r="Q43" s="39">
        <f t="shared" si="15"/>
        <v>44610902.729999989</v>
      </c>
      <c r="R43" s="39">
        <f t="shared" si="16"/>
        <v>117136696.89999999</v>
      </c>
      <c r="S43" s="14">
        <f t="shared" si="22"/>
        <v>3.9968247289832982E-2</v>
      </c>
      <c r="T43" s="40">
        <v>27484186.649999999</v>
      </c>
      <c r="U43" s="39">
        <f t="shared" si="17"/>
        <v>27264313.156799998</v>
      </c>
      <c r="V43" s="39">
        <v>18551308.130000003</v>
      </c>
      <c r="W43" s="39">
        <f t="shared" si="18"/>
        <v>15212072.666600002</v>
      </c>
      <c r="X43" s="39">
        <f t="shared" si="19"/>
        <v>42476385.823399998</v>
      </c>
      <c r="Y43" s="14">
        <f t="shared" si="23"/>
        <v>3.449203616565362E-2</v>
      </c>
      <c r="Z43" s="37">
        <v>446500</v>
      </c>
      <c r="AA43" s="34">
        <f t="shared" si="24"/>
        <v>1.4925373134328358E-2</v>
      </c>
      <c r="AB43" s="37">
        <v>103314660.25</v>
      </c>
      <c r="AC43" s="34">
        <f t="shared" si="25"/>
        <v>2.1766961249278727E-2</v>
      </c>
      <c r="AD43" s="40">
        <f t="shared" si="5"/>
        <v>160059582.7234</v>
      </c>
      <c r="AE43" s="27">
        <f t="shared" si="26"/>
        <v>3.8180847563543771E-2</v>
      </c>
      <c r="AF43" s="14">
        <f t="shared" si="27"/>
        <v>0.11288009587720622</v>
      </c>
      <c r="AG43" s="40">
        <f t="shared" si="8"/>
        <v>263374242.9734</v>
      </c>
      <c r="AH43" s="27">
        <f t="shared" si="28"/>
        <v>2.9465014125574313E-2</v>
      </c>
      <c r="AI43" s="30">
        <f t="shared" si="29"/>
        <v>0.17098117389684597</v>
      </c>
    </row>
    <row r="44" spans="1:35" x14ac:dyDescent="0.2">
      <c r="A44" s="5" t="s">
        <v>21</v>
      </c>
      <c r="B44" s="37">
        <v>11128725898.85</v>
      </c>
      <c r="C44" s="38">
        <v>5559951036.6900005</v>
      </c>
      <c r="D44" s="37">
        <v>400272792.48728317</v>
      </c>
      <c r="E44" s="39">
        <v>71405739.270999998</v>
      </c>
      <c r="F44" s="39">
        <f t="shared" si="20"/>
        <v>15063284.506175704</v>
      </c>
      <c r="G44" s="39">
        <f t="shared" si="12"/>
        <v>486741816.26445884</v>
      </c>
      <c r="H44" s="14">
        <f t="shared" si="21"/>
        <v>1.1236962765707022E-2</v>
      </c>
      <c r="I44" s="44">
        <v>15810099.760000002</v>
      </c>
      <c r="J44" s="40">
        <v>0</v>
      </c>
      <c r="K44" s="39">
        <v>13600536.539999997</v>
      </c>
      <c r="L44" s="39">
        <f t="shared" si="13"/>
        <v>29410636.299999997</v>
      </c>
      <c r="M44" s="39">
        <v>0</v>
      </c>
      <c r="N44" s="39">
        <v>0</v>
      </c>
      <c r="O44" s="39">
        <v>0</v>
      </c>
      <c r="P44" s="39">
        <f t="shared" si="14"/>
        <v>15810099.760000002</v>
      </c>
      <c r="Q44" s="39">
        <f t="shared" si="15"/>
        <v>13600536.539999997</v>
      </c>
      <c r="R44" s="39">
        <f t="shared" si="16"/>
        <v>29410636.299999997</v>
      </c>
      <c r="S44" s="14">
        <f t="shared" si="22"/>
        <v>1.0035211984791237E-2</v>
      </c>
      <c r="T44" s="40">
        <v>7927010.2299999995</v>
      </c>
      <c r="U44" s="39">
        <f t="shared" si="17"/>
        <v>7863594.1481599994</v>
      </c>
      <c r="V44" s="39">
        <v>9520433.3899999987</v>
      </c>
      <c r="W44" s="39">
        <f t="shared" si="18"/>
        <v>7806755.3797999984</v>
      </c>
      <c r="X44" s="39">
        <f t="shared" si="19"/>
        <v>15670349.527959999</v>
      </c>
      <c r="Y44" s="14">
        <f t="shared" si="23"/>
        <v>1.2724770532361767E-2</v>
      </c>
      <c r="Z44" s="37">
        <v>446500</v>
      </c>
      <c r="AA44" s="34">
        <f t="shared" si="24"/>
        <v>1.4925373134328358E-2</v>
      </c>
      <c r="AB44" s="37">
        <v>72957512.080000013</v>
      </c>
      <c r="AC44" s="34">
        <f t="shared" si="25"/>
        <v>1.5371132561887749E-2</v>
      </c>
      <c r="AD44" s="40">
        <f t="shared" si="5"/>
        <v>45527485.827959999</v>
      </c>
      <c r="AE44" s="27">
        <f t="shared" si="26"/>
        <v>1.0860193227872333E-2</v>
      </c>
      <c r="AF44" s="14">
        <f t="shared" si="27"/>
        <v>0.11374114524510538</v>
      </c>
      <c r="AG44" s="40">
        <f t="shared" si="8"/>
        <v>118484997.90796001</v>
      </c>
      <c r="AH44" s="27">
        <f t="shared" si="28"/>
        <v>1.3255518450144273E-2</v>
      </c>
      <c r="AI44" s="30">
        <f t="shared" si="29"/>
        <v>0.24342473555545963</v>
      </c>
    </row>
    <row r="45" spans="1:35" x14ac:dyDescent="0.2">
      <c r="A45" s="5" t="s">
        <v>45</v>
      </c>
      <c r="B45" s="37">
        <v>1299617382.1699998</v>
      </c>
      <c r="C45" s="38">
        <v>548737433.81999993</v>
      </c>
      <c r="D45" s="37">
        <v>37319459.959550396</v>
      </c>
      <c r="E45" s="39">
        <v>4830831.2472000001</v>
      </c>
      <c r="F45" s="39">
        <f t="shared" si="20"/>
        <v>1019080.345933069</v>
      </c>
      <c r="G45" s="39">
        <f t="shared" si="12"/>
        <v>43169371.552683465</v>
      </c>
      <c r="H45" s="14">
        <f t="shared" si="21"/>
        <v>9.966117653078593E-4</v>
      </c>
      <c r="I45" s="44">
        <v>2784495.58</v>
      </c>
      <c r="J45" s="40">
        <v>-754197.96</v>
      </c>
      <c r="K45" s="39">
        <v>690974.20999999985</v>
      </c>
      <c r="L45" s="39">
        <f t="shared" si="13"/>
        <v>2721271.83</v>
      </c>
      <c r="M45" s="39">
        <v>2568437.4300000002</v>
      </c>
      <c r="N45" s="39">
        <v>0</v>
      </c>
      <c r="O45" s="39">
        <v>337041.36000000004</v>
      </c>
      <c r="P45" s="39">
        <f t="shared" si="14"/>
        <v>4935776.4100000011</v>
      </c>
      <c r="Q45" s="39">
        <f t="shared" si="15"/>
        <v>690974.20999999985</v>
      </c>
      <c r="R45" s="39">
        <f t="shared" si="16"/>
        <v>5626750.620000001</v>
      </c>
      <c r="S45" s="14">
        <f t="shared" si="22"/>
        <v>1.9199052574478145E-3</v>
      </c>
      <c r="T45" s="40">
        <v>1523422.63</v>
      </c>
      <c r="U45" s="39">
        <f t="shared" si="17"/>
        <v>1511235.2489599998</v>
      </c>
      <c r="V45" s="39">
        <v>500227.2</v>
      </c>
      <c r="W45" s="39">
        <f t="shared" si="18"/>
        <v>410186.304</v>
      </c>
      <c r="X45" s="39">
        <f t="shared" si="19"/>
        <v>1921421.5529599998</v>
      </c>
      <c r="Y45" s="14">
        <f t="shared" si="23"/>
        <v>1.5602490750908668E-3</v>
      </c>
      <c r="Z45" s="37">
        <v>446500</v>
      </c>
      <c r="AA45" s="34">
        <f t="shared" si="24"/>
        <v>1.4925373134328358E-2</v>
      </c>
      <c r="AB45" s="37">
        <v>4960555.5</v>
      </c>
      <c r="AC45" s="34">
        <f t="shared" si="25"/>
        <v>1.0451200157084817E-3</v>
      </c>
      <c r="AD45" s="40">
        <f t="shared" si="5"/>
        <v>7994672.172960001</v>
      </c>
      <c r="AE45" s="27">
        <f t="shared" si="26"/>
        <v>1.9070608229922981E-3</v>
      </c>
      <c r="AF45" s="14">
        <f t="shared" si="27"/>
        <v>0.21422261151756272</v>
      </c>
      <c r="AG45" s="40">
        <f t="shared" si="8"/>
        <v>12955227.672960002</v>
      </c>
      <c r="AH45" s="27">
        <f t="shared" si="28"/>
        <v>1.4493671137854997E-3</v>
      </c>
      <c r="AI45" s="30">
        <f t="shared" si="29"/>
        <v>0.30010229954701967</v>
      </c>
    </row>
    <row r="46" spans="1:35" x14ac:dyDescent="0.2">
      <c r="A46" s="5" t="s">
        <v>63</v>
      </c>
      <c r="B46" s="37">
        <v>215753962.23999998</v>
      </c>
      <c r="C46" s="38">
        <v>32558944.449999999</v>
      </c>
      <c r="D46" s="37">
        <v>2375285.5533831748</v>
      </c>
      <c r="E46" s="39">
        <v>448609.32474999997</v>
      </c>
      <c r="F46" s="39">
        <f t="shared" si="20"/>
        <v>94635.668782678011</v>
      </c>
      <c r="G46" s="39">
        <f t="shared" si="12"/>
        <v>2918530.5469158529</v>
      </c>
      <c r="H46" s="14">
        <f t="shared" si="21"/>
        <v>6.7377443216124719E-5</v>
      </c>
      <c r="I46" s="44">
        <v>185831.10999999996</v>
      </c>
      <c r="J46" s="40">
        <v>-121184.04</v>
      </c>
      <c r="K46" s="39">
        <v>28948.820000000003</v>
      </c>
      <c r="L46" s="39">
        <f t="shared" si="13"/>
        <v>93595.88999999997</v>
      </c>
      <c r="M46" s="39">
        <v>560376.69000000006</v>
      </c>
      <c r="N46" s="39">
        <v>38424.080000000002</v>
      </c>
      <c r="O46" s="39">
        <v>349201.08</v>
      </c>
      <c r="P46" s="39">
        <f t="shared" si="14"/>
        <v>1012648.9199999999</v>
      </c>
      <c r="Q46" s="39">
        <f t="shared" si="15"/>
        <v>28948.820000000003</v>
      </c>
      <c r="R46" s="39">
        <f t="shared" si="16"/>
        <v>1041597.7399999999</v>
      </c>
      <c r="S46" s="14">
        <f t="shared" si="22"/>
        <v>3.5540387556251091E-4</v>
      </c>
      <c r="T46" s="40">
        <v>211833.8</v>
      </c>
      <c r="U46" s="39">
        <f t="shared" si="17"/>
        <v>210139.12959999999</v>
      </c>
      <c r="V46" s="39">
        <v>55537.149999999987</v>
      </c>
      <c r="W46" s="39">
        <f t="shared" si="18"/>
        <v>45540.462999999989</v>
      </c>
      <c r="X46" s="39">
        <f t="shared" si="19"/>
        <v>255679.59259999997</v>
      </c>
      <c r="Y46" s="14">
        <f t="shared" si="23"/>
        <v>2.0761911786573177E-4</v>
      </c>
      <c r="Z46" s="37">
        <v>446500</v>
      </c>
      <c r="AA46" s="34">
        <f t="shared" si="24"/>
        <v>1.4925373134328358E-2</v>
      </c>
      <c r="AB46" s="37">
        <v>486459.01000000007</v>
      </c>
      <c r="AC46" s="34">
        <f t="shared" si="25"/>
        <v>1.0249014413259413E-4</v>
      </c>
      <c r="AD46" s="40">
        <f t="shared" si="5"/>
        <v>1743777.3325999998</v>
      </c>
      <c r="AE46" s="27">
        <f t="shared" si="26"/>
        <v>4.1596320187725958E-4</v>
      </c>
      <c r="AF46" s="14">
        <f t="shared" si="27"/>
        <v>0.73413376767113203</v>
      </c>
      <c r="AG46" s="40">
        <f t="shared" si="8"/>
        <v>2230236.3426000001</v>
      </c>
      <c r="AH46" s="27">
        <f t="shared" si="28"/>
        <v>2.4950786605474972E-4</v>
      </c>
      <c r="AI46" s="30">
        <f t="shared" si="29"/>
        <v>0.764164125318748</v>
      </c>
    </row>
    <row r="47" spans="1:35" x14ac:dyDescent="0.2">
      <c r="A47" s="5" t="s">
        <v>3</v>
      </c>
      <c r="B47" s="37">
        <v>412889249.77000004</v>
      </c>
      <c r="C47" s="38">
        <v>125988970.69000001</v>
      </c>
      <c r="D47" s="37">
        <v>9612504.3020637594</v>
      </c>
      <c r="E47" s="39">
        <v>1880247.9012999998</v>
      </c>
      <c r="F47" s="39">
        <f t="shared" si="20"/>
        <v>396644.71467665862</v>
      </c>
      <c r="G47" s="39">
        <f t="shared" si="12"/>
        <v>11889396.918040417</v>
      </c>
      <c r="H47" s="14">
        <f t="shared" si="21"/>
        <v>2.7447962350977343E-4</v>
      </c>
      <c r="I47" s="44">
        <v>607266.44999999995</v>
      </c>
      <c r="J47" s="40">
        <v>0</v>
      </c>
      <c r="K47" s="39">
        <v>157889.53</v>
      </c>
      <c r="L47" s="39">
        <f t="shared" si="13"/>
        <v>765155.98</v>
      </c>
      <c r="M47" s="39">
        <v>1494412.6800000002</v>
      </c>
      <c r="N47" s="39">
        <v>0</v>
      </c>
      <c r="O47" s="39">
        <v>367000.58999999997</v>
      </c>
      <c r="P47" s="39">
        <f t="shared" si="14"/>
        <v>2468679.7199999997</v>
      </c>
      <c r="Q47" s="39">
        <f t="shared" si="15"/>
        <v>157889.53</v>
      </c>
      <c r="R47" s="39">
        <f t="shared" si="16"/>
        <v>2626569.2499999995</v>
      </c>
      <c r="S47" s="14">
        <f t="shared" si="22"/>
        <v>8.9621247726912078E-4</v>
      </c>
      <c r="T47" s="40">
        <v>538977.8899999999</v>
      </c>
      <c r="U47" s="39">
        <f t="shared" si="17"/>
        <v>534666.06687999994</v>
      </c>
      <c r="V47" s="39">
        <v>250873.65999999997</v>
      </c>
      <c r="W47" s="39">
        <f t="shared" si="18"/>
        <v>205716.40119999996</v>
      </c>
      <c r="X47" s="39">
        <f t="shared" si="19"/>
        <v>740382.4680799999</v>
      </c>
      <c r="Y47" s="14">
        <f t="shared" si="23"/>
        <v>6.0121167021142579E-4</v>
      </c>
      <c r="Z47" s="37">
        <v>446500</v>
      </c>
      <c r="AA47" s="34">
        <f t="shared" si="24"/>
        <v>1.4925373134328358E-2</v>
      </c>
      <c r="AB47" s="37">
        <v>1951731.28</v>
      </c>
      <c r="AC47" s="34">
        <f t="shared" si="25"/>
        <v>4.1120262156372106E-4</v>
      </c>
      <c r="AD47" s="40">
        <f t="shared" si="5"/>
        <v>3813451.7180799996</v>
      </c>
      <c r="AE47" s="27">
        <f t="shared" si="26"/>
        <v>9.0966636462223123E-4</v>
      </c>
      <c r="AF47" s="14">
        <f t="shared" si="27"/>
        <v>0.39671781652792287</v>
      </c>
      <c r="AG47" s="40">
        <f t="shared" si="8"/>
        <v>5765182.9980799994</v>
      </c>
      <c r="AH47" s="27">
        <f t="shared" si="28"/>
        <v>6.4498030087211116E-4</v>
      </c>
      <c r="AI47" s="30">
        <f t="shared" si="29"/>
        <v>0.48490121389859392</v>
      </c>
    </row>
    <row r="48" spans="1:35" x14ac:dyDescent="0.2">
      <c r="A48" s="5" t="s">
        <v>19</v>
      </c>
      <c r="B48" s="37">
        <v>20321447146.099998</v>
      </c>
      <c r="C48" s="38">
        <v>9407176999.9700012</v>
      </c>
      <c r="D48" s="37">
        <v>638401426.53773856</v>
      </c>
      <c r="E48" s="39">
        <v>80916229.815800011</v>
      </c>
      <c r="F48" s="39">
        <f t="shared" si="20"/>
        <v>17069554.959113911</v>
      </c>
      <c r="G48" s="39">
        <f t="shared" si="12"/>
        <v>736387211.31265247</v>
      </c>
      <c r="H48" s="14">
        <f t="shared" si="21"/>
        <v>1.7000297484544097E-2</v>
      </c>
      <c r="I48" s="44">
        <v>41346925.329999998</v>
      </c>
      <c r="J48" s="40">
        <v>0</v>
      </c>
      <c r="K48" s="39">
        <v>8195950.5999999996</v>
      </c>
      <c r="L48" s="39">
        <f t="shared" si="13"/>
        <v>49542875.93</v>
      </c>
      <c r="M48" s="39">
        <v>0</v>
      </c>
      <c r="N48" s="39">
        <v>0</v>
      </c>
      <c r="O48" s="39">
        <v>0</v>
      </c>
      <c r="P48" s="39">
        <f t="shared" si="14"/>
        <v>41346925.329999998</v>
      </c>
      <c r="Q48" s="39">
        <f t="shared" si="15"/>
        <v>8195950.5999999996</v>
      </c>
      <c r="R48" s="39">
        <f t="shared" si="16"/>
        <v>49542875.93</v>
      </c>
      <c r="S48" s="14">
        <f t="shared" si="22"/>
        <v>1.6904539474168444E-2</v>
      </c>
      <c r="T48" s="40">
        <v>16163677.790000001</v>
      </c>
      <c r="U48" s="39">
        <f t="shared" si="17"/>
        <v>16034368.36768</v>
      </c>
      <c r="V48" s="39">
        <v>3748547.8400000003</v>
      </c>
      <c r="W48" s="39">
        <f t="shared" si="18"/>
        <v>3073809.2288000002</v>
      </c>
      <c r="X48" s="39">
        <f t="shared" si="19"/>
        <v>19108177.596480001</v>
      </c>
      <c r="Y48" s="14">
        <f t="shared" si="23"/>
        <v>1.5516384926385076E-2</v>
      </c>
      <c r="Z48" s="37">
        <v>446500</v>
      </c>
      <c r="AA48" s="34">
        <f t="shared" si="24"/>
        <v>1.4925373134328358E-2</v>
      </c>
      <c r="AB48" s="37">
        <v>82721385.459999993</v>
      </c>
      <c r="AC48" s="34">
        <f t="shared" si="25"/>
        <v>1.7428244814795959E-2</v>
      </c>
      <c r="AD48" s="40">
        <f t="shared" si="5"/>
        <v>69097553.526480004</v>
      </c>
      <c r="AE48" s="27">
        <f t="shared" si="26"/>
        <v>1.6482631738253595E-2</v>
      </c>
      <c r="AF48" s="14">
        <f t="shared" si="27"/>
        <v>0.10823527431825899</v>
      </c>
      <c r="AG48" s="40">
        <f t="shared" si="8"/>
        <v>151818938.98648</v>
      </c>
      <c r="AH48" s="27">
        <f t="shared" si="28"/>
        <v>1.6984755727302202E-2</v>
      </c>
      <c r="AI48" s="30">
        <f t="shared" si="29"/>
        <v>0.20616726723954648</v>
      </c>
    </row>
    <row r="49" spans="1:35" x14ac:dyDescent="0.2">
      <c r="A49" s="5" t="s">
        <v>20</v>
      </c>
      <c r="B49" s="37">
        <v>18955568585.93</v>
      </c>
      <c r="C49" s="38">
        <v>7943188618.0100002</v>
      </c>
      <c r="D49" s="37">
        <v>531753751.31496316</v>
      </c>
      <c r="E49" s="39">
        <v>62968475.508100003</v>
      </c>
      <c r="F49" s="39">
        <f t="shared" si="20"/>
        <v>13283414.907292839</v>
      </c>
      <c r="G49" s="39">
        <f t="shared" si="12"/>
        <v>608005641.73035598</v>
      </c>
      <c r="H49" s="14">
        <f t="shared" si="21"/>
        <v>1.4036469703584589E-2</v>
      </c>
      <c r="I49" s="44">
        <v>34791446.43</v>
      </c>
      <c r="J49" s="40">
        <v>0</v>
      </c>
      <c r="K49" s="39">
        <v>7068007.9300000006</v>
      </c>
      <c r="L49" s="39">
        <f t="shared" si="13"/>
        <v>41859454.359999999</v>
      </c>
      <c r="M49" s="39">
        <v>0</v>
      </c>
      <c r="N49" s="39">
        <v>0</v>
      </c>
      <c r="O49" s="39">
        <v>0</v>
      </c>
      <c r="P49" s="39">
        <f t="shared" si="14"/>
        <v>34791446.43</v>
      </c>
      <c r="Q49" s="39">
        <f t="shared" si="15"/>
        <v>7068007.9300000006</v>
      </c>
      <c r="R49" s="39">
        <f t="shared" si="16"/>
        <v>41859454.359999999</v>
      </c>
      <c r="S49" s="14">
        <f t="shared" si="22"/>
        <v>1.4282876908388881E-2</v>
      </c>
      <c r="T49" s="40">
        <v>14585170.079999998</v>
      </c>
      <c r="U49" s="39">
        <f t="shared" si="17"/>
        <v>14468488.719359998</v>
      </c>
      <c r="V49" s="39">
        <v>3554109.17</v>
      </c>
      <c r="W49" s="39">
        <f t="shared" si="18"/>
        <v>2914369.5193999996</v>
      </c>
      <c r="X49" s="39">
        <f t="shared" si="19"/>
        <v>17382858.238759998</v>
      </c>
      <c r="Y49" s="14">
        <f t="shared" si="23"/>
        <v>1.4115376424126934E-2</v>
      </c>
      <c r="Z49" s="37">
        <v>446500</v>
      </c>
      <c r="AA49" s="34">
        <f t="shared" si="24"/>
        <v>1.4925373134328358E-2</v>
      </c>
      <c r="AB49" s="37">
        <v>64225627.109999999</v>
      </c>
      <c r="AC49" s="34">
        <f t="shared" si="25"/>
        <v>1.3531445906429289E-2</v>
      </c>
      <c r="AD49" s="40">
        <f t="shared" si="5"/>
        <v>59688812.598759994</v>
      </c>
      <c r="AE49" s="27">
        <f t="shared" si="26"/>
        <v>1.423825688100467E-2</v>
      </c>
      <c r="AF49" s="14">
        <f t="shared" si="27"/>
        <v>0.11224897323461608</v>
      </c>
      <c r="AG49" s="40">
        <f t="shared" si="8"/>
        <v>123914439.70875999</v>
      </c>
      <c r="AH49" s="27">
        <f t="shared" si="28"/>
        <v>1.3862937678191993E-2</v>
      </c>
      <c r="AI49" s="30">
        <f t="shared" si="29"/>
        <v>0.20380475312055529</v>
      </c>
    </row>
    <row r="50" spans="1:35" x14ac:dyDescent="0.2">
      <c r="A50" s="5" t="s">
        <v>30</v>
      </c>
      <c r="B50" s="37">
        <v>9608594142.6800003</v>
      </c>
      <c r="C50" s="38">
        <v>4793359603.0099993</v>
      </c>
      <c r="D50" s="37">
        <v>306331147.68864208</v>
      </c>
      <c r="E50" s="39">
        <v>22291154.96765</v>
      </c>
      <c r="F50" s="39">
        <f t="shared" si="20"/>
        <v>4702395.2510961993</v>
      </c>
      <c r="G50" s="39">
        <f t="shared" si="12"/>
        <v>333324697.90738827</v>
      </c>
      <c r="H50" s="14">
        <f t="shared" si="21"/>
        <v>7.6951621868477588E-3</v>
      </c>
      <c r="I50" s="44">
        <v>21571092.660000004</v>
      </c>
      <c r="J50" s="40">
        <v>0</v>
      </c>
      <c r="K50" s="39">
        <v>4075356.99</v>
      </c>
      <c r="L50" s="39">
        <f t="shared" si="13"/>
        <v>25646449.650000006</v>
      </c>
      <c r="M50" s="39">
        <v>0</v>
      </c>
      <c r="N50" s="39">
        <v>0</v>
      </c>
      <c r="O50" s="39">
        <v>0</v>
      </c>
      <c r="P50" s="39">
        <f t="shared" si="14"/>
        <v>21571092.660000004</v>
      </c>
      <c r="Q50" s="39">
        <f t="shared" si="15"/>
        <v>4075356.99</v>
      </c>
      <c r="R50" s="39">
        <f t="shared" si="16"/>
        <v>25646449.650000006</v>
      </c>
      <c r="S50" s="14">
        <f t="shared" si="22"/>
        <v>8.7508327351294036E-3</v>
      </c>
      <c r="T50" s="40">
        <v>6765756.5399999991</v>
      </c>
      <c r="U50" s="39">
        <f t="shared" si="17"/>
        <v>6711630.4876799993</v>
      </c>
      <c r="V50" s="39">
        <v>1277864.8799999999</v>
      </c>
      <c r="W50" s="39">
        <f t="shared" si="18"/>
        <v>1047849.2015999998</v>
      </c>
      <c r="X50" s="39">
        <f t="shared" si="19"/>
        <v>7759479.6892799996</v>
      </c>
      <c r="Y50" s="14">
        <f t="shared" si="23"/>
        <v>6.3009187076801384E-3</v>
      </c>
      <c r="Z50" s="37">
        <v>446500</v>
      </c>
      <c r="AA50" s="34">
        <f t="shared" si="24"/>
        <v>1.4925373134328358E-2</v>
      </c>
      <c r="AB50" s="37">
        <v>22587198.760000002</v>
      </c>
      <c r="AC50" s="34">
        <f t="shared" si="25"/>
        <v>4.7588084687010968E-3</v>
      </c>
      <c r="AD50" s="40">
        <f t="shared" si="5"/>
        <v>33852429.339280009</v>
      </c>
      <c r="AE50" s="27">
        <f t="shared" si="26"/>
        <v>8.0752081335379294E-3</v>
      </c>
      <c r="AF50" s="14">
        <f t="shared" si="27"/>
        <v>0.11050926291598641</v>
      </c>
      <c r="AG50" s="40">
        <f t="shared" si="8"/>
        <v>56439628.099280015</v>
      </c>
      <c r="AH50" s="27">
        <f t="shared" si="28"/>
        <v>6.3141878279851533E-3</v>
      </c>
      <c r="AI50" s="30">
        <f t="shared" si="29"/>
        <v>0.16932327083353821</v>
      </c>
    </row>
    <row r="51" spans="1:35" x14ac:dyDescent="0.2">
      <c r="A51" s="5" t="s">
        <v>65</v>
      </c>
      <c r="B51" s="37">
        <v>240180159010.47998</v>
      </c>
      <c r="C51" s="38">
        <v>75769099814.809998</v>
      </c>
      <c r="D51" s="37">
        <v>5163895284.2347355</v>
      </c>
      <c r="E51" s="39">
        <v>664459134.66390002</v>
      </c>
      <c r="F51" s="39">
        <f t="shared" si="20"/>
        <v>140169923.17919421</v>
      </c>
      <c r="G51" s="39">
        <f t="shared" si="12"/>
        <v>5968524342.0778303</v>
      </c>
      <c r="H51" s="14">
        <f t="shared" si="21"/>
        <v>0.13778985810766017</v>
      </c>
      <c r="I51" s="44">
        <v>233887207.88</v>
      </c>
      <c r="J51" s="40">
        <v>0</v>
      </c>
      <c r="K51" s="39">
        <v>162559538.50999999</v>
      </c>
      <c r="L51" s="39">
        <f t="shared" si="13"/>
        <v>396446746.38999999</v>
      </c>
      <c r="M51" s="39">
        <v>0</v>
      </c>
      <c r="N51" s="39">
        <v>0</v>
      </c>
      <c r="O51" s="39">
        <v>0</v>
      </c>
      <c r="P51" s="39">
        <f t="shared" si="14"/>
        <v>233887207.88</v>
      </c>
      <c r="Q51" s="39">
        <f t="shared" si="15"/>
        <v>162559538.50999999</v>
      </c>
      <c r="R51" s="39">
        <f t="shared" si="16"/>
        <v>396446746.38999999</v>
      </c>
      <c r="S51" s="14">
        <f t="shared" si="22"/>
        <v>0.13527171259142123</v>
      </c>
      <c r="T51" s="40">
        <v>90590642.290000007</v>
      </c>
      <c r="U51" s="39">
        <f t="shared" si="17"/>
        <v>89865917.151680008</v>
      </c>
      <c r="V51" s="39">
        <v>120224817.45000002</v>
      </c>
      <c r="W51" s="39">
        <f t="shared" si="18"/>
        <v>98584350.309000015</v>
      </c>
      <c r="X51" s="39">
        <f t="shared" si="19"/>
        <v>188450267.46068001</v>
      </c>
      <c r="Y51" s="14">
        <f t="shared" si="23"/>
        <v>0.15302698934192374</v>
      </c>
      <c r="Z51" s="37">
        <v>446500</v>
      </c>
      <c r="AA51" s="34">
        <f t="shared" si="24"/>
        <v>1.4925373134328358E-2</v>
      </c>
      <c r="AB51" s="37">
        <v>676687379.37</v>
      </c>
      <c r="AC51" s="34">
        <f t="shared" si="25"/>
        <v>0.14256861445394689</v>
      </c>
      <c r="AD51" s="40">
        <f t="shared" si="5"/>
        <v>585343513.85067999</v>
      </c>
      <c r="AE51" s="27">
        <f t="shared" si="26"/>
        <v>0.13962870010265604</v>
      </c>
      <c r="AF51" s="14">
        <f t="shared" si="27"/>
        <v>0.11335309521820118</v>
      </c>
      <c r="AG51" s="40">
        <f t="shared" si="8"/>
        <v>1262030893.22068</v>
      </c>
      <c r="AH51" s="27">
        <f t="shared" si="28"/>
        <v>0.14118980533496645</v>
      </c>
      <c r="AI51" s="30">
        <f t="shared" si="29"/>
        <v>0.21144772491307751</v>
      </c>
    </row>
    <row r="52" spans="1:35" x14ac:dyDescent="0.2">
      <c r="A52" s="5" t="s">
        <v>34</v>
      </c>
      <c r="B52" s="37">
        <v>7046517690.9099998</v>
      </c>
      <c r="C52" s="38">
        <v>5143171615.1500006</v>
      </c>
      <c r="D52" s="37">
        <v>380812692.05188686</v>
      </c>
      <c r="E52" s="39">
        <v>74017645.610349998</v>
      </c>
      <c r="F52" s="39">
        <f t="shared" si="20"/>
        <v>15614275.066525405</v>
      </c>
      <c r="G52" s="39">
        <f t="shared" si="12"/>
        <v>470444612.72876227</v>
      </c>
      <c r="H52" s="14">
        <f t="shared" si="21"/>
        <v>1.0860724145567035E-2</v>
      </c>
      <c r="I52" s="44">
        <v>16387711.439999999</v>
      </c>
      <c r="J52" s="40">
        <v>-829263.9599999995</v>
      </c>
      <c r="K52" s="39">
        <v>10751197.879999999</v>
      </c>
      <c r="L52" s="39">
        <f t="shared" si="13"/>
        <v>26309645.359999999</v>
      </c>
      <c r="M52" s="39">
        <v>0</v>
      </c>
      <c r="N52" s="39">
        <v>0</v>
      </c>
      <c r="O52" s="39">
        <v>0</v>
      </c>
      <c r="P52" s="39">
        <f t="shared" si="14"/>
        <v>15558447.48</v>
      </c>
      <c r="Q52" s="39">
        <f t="shared" si="15"/>
        <v>10751197.879999999</v>
      </c>
      <c r="R52" s="39">
        <f t="shared" si="16"/>
        <v>26309645.359999999</v>
      </c>
      <c r="S52" s="14">
        <f t="shared" si="22"/>
        <v>8.9771219411624616E-3</v>
      </c>
      <c r="T52" s="40">
        <v>4283651.84</v>
      </c>
      <c r="U52" s="39">
        <f t="shared" si="17"/>
        <v>4249382.6252800003</v>
      </c>
      <c r="V52" s="39">
        <v>3180382.7499999995</v>
      </c>
      <c r="W52" s="39">
        <f t="shared" si="18"/>
        <v>2607913.8549999995</v>
      </c>
      <c r="X52" s="39">
        <f t="shared" si="19"/>
        <v>6857296.4802799998</v>
      </c>
      <c r="Y52" s="14">
        <f t="shared" si="23"/>
        <v>5.5683202233775819E-3</v>
      </c>
      <c r="Z52" s="37">
        <v>446500</v>
      </c>
      <c r="AA52" s="34">
        <f t="shared" si="24"/>
        <v>1.4925373134328358E-2</v>
      </c>
      <c r="AB52" s="37">
        <v>75047076.040000007</v>
      </c>
      <c r="AC52" s="34">
        <f t="shared" si="25"/>
        <v>1.5811374611129827E-2</v>
      </c>
      <c r="AD52" s="40">
        <f t="shared" si="5"/>
        <v>33613441.840279996</v>
      </c>
      <c r="AE52" s="27">
        <f t="shared" si="26"/>
        <v>8.018199705091128E-3</v>
      </c>
      <c r="AF52" s="14">
        <f t="shared" si="27"/>
        <v>8.8267651109958448E-2</v>
      </c>
      <c r="AG52" s="40">
        <f t="shared" si="8"/>
        <v>108660517.88028</v>
      </c>
      <c r="AH52" s="27">
        <f t="shared" si="28"/>
        <v>1.2156403975152691E-2</v>
      </c>
      <c r="AI52" s="30">
        <f t="shared" si="29"/>
        <v>0.23097409331569685</v>
      </c>
    </row>
    <row r="53" spans="1:35" x14ac:dyDescent="0.2">
      <c r="A53" s="5" t="s">
        <v>38</v>
      </c>
      <c r="B53" s="37">
        <v>3277173672.6800003</v>
      </c>
      <c r="C53" s="38">
        <v>1715527465.2499998</v>
      </c>
      <c r="D53" s="37">
        <v>118280757.1259758</v>
      </c>
      <c r="E53" s="39">
        <v>16467506.9855</v>
      </c>
      <c r="F53" s="39">
        <f t="shared" si="20"/>
        <v>3473876.8250630628</v>
      </c>
      <c r="G53" s="39">
        <f t="shared" si="12"/>
        <v>138222140.93653885</v>
      </c>
      <c r="H53" s="14">
        <f t="shared" si="21"/>
        <v>3.1910080441009511E-3</v>
      </c>
      <c r="I53" s="44">
        <v>7737777.8500000006</v>
      </c>
      <c r="J53" s="40">
        <v>0</v>
      </c>
      <c r="K53" s="39">
        <v>1543004.9699999997</v>
      </c>
      <c r="L53" s="39">
        <f t="shared" si="13"/>
        <v>9280782.8200000003</v>
      </c>
      <c r="M53" s="39">
        <v>0</v>
      </c>
      <c r="N53" s="39">
        <v>0</v>
      </c>
      <c r="O53" s="39">
        <v>0</v>
      </c>
      <c r="P53" s="39">
        <f t="shared" si="14"/>
        <v>7737777.8500000006</v>
      </c>
      <c r="Q53" s="39">
        <f t="shared" si="15"/>
        <v>1543004.9699999997</v>
      </c>
      <c r="R53" s="39">
        <f t="shared" si="16"/>
        <v>9280782.8200000003</v>
      </c>
      <c r="S53" s="14">
        <f t="shared" si="22"/>
        <v>3.1666986743672941E-3</v>
      </c>
      <c r="T53" s="40">
        <v>3507600.0899999994</v>
      </c>
      <c r="U53" s="39">
        <f t="shared" si="17"/>
        <v>3479539.2892799992</v>
      </c>
      <c r="V53" s="39">
        <v>692992.22999999986</v>
      </c>
      <c r="W53" s="39">
        <f t="shared" si="18"/>
        <v>568253.62859999982</v>
      </c>
      <c r="X53" s="39">
        <f t="shared" si="19"/>
        <v>4047792.9178799991</v>
      </c>
      <c r="Y53" s="14">
        <f t="shared" si="23"/>
        <v>3.2869232400106773E-3</v>
      </c>
      <c r="Z53" s="37">
        <v>446500</v>
      </c>
      <c r="AA53" s="34">
        <f t="shared" si="24"/>
        <v>1.4925373134328358E-2</v>
      </c>
      <c r="AB53" s="37">
        <v>16793214.940000001</v>
      </c>
      <c r="AC53" s="34">
        <f t="shared" si="25"/>
        <v>3.5380967034616814E-3</v>
      </c>
      <c r="AD53" s="40">
        <f t="shared" si="5"/>
        <v>13775075.737879999</v>
      </c>
      <c r="AE53" s="27">
        <f t="shared" si="26"/>
        <v>3.2859267653668309E-3</v>
      </c>
      <c r="AF53" s="14">
        <f t="shared" si="27"/>
        <v>0.11646083498779732</v>
      </c>
      <c r="AG53" s="40">
        <f t="shared" si="8"/>
        <v>30568290.67788</v>
      </c>
      <c r="AH53" s="27">
        <f t="shared" si="28"/>
        <v>3.4198299212932649E-3</v>
      </c>
      <c r="AI53" s="30">
        <f t="shared" si="29"/>
        <v>0.22115335843274667</v>
      </c>
    </row>
    <row r="54" spans="1:35" x14ac:dyDescent="0.2">
      <c r="A54" s="5" t="s">
        <v>24</v>
      </c>
      <c r="B54" s="37">
        <v>16036353120.189999</v>
      </c>
      <c r="C54" s="38">
        <v>6137524836.5799999</v>
      </c>
      <c r="D54" s="37">
        <v>417863190.7514385</v>
      </c>
      <c r="E54" s="39">
        <v>54157487.823750004</v>
      </c>
      <c r="F54" s="39">
        <f t="shared" si="20"/>
        <v>11424706.971141314</v>
      </c>
      <c r="G54" s="39">
        <f t="shared" si="12"/>
        <v>483445385.54632986</v>
      </c>
      <c r="H54" s="14">
        <f t="shared" si="21"/>
        <v>1.1160861087154665E-2</v>
      </c>
      <c r="I54" s="44">
        <v>21969757.140000001</v>
      </c>
      <c r="J54" s="40">
        <v>0</v>
      </c>
      <c r="K54" s="39">
        <v>10775898.33</v>
      </c>
      <c r="L54" s="39">
        <f t="shared" si="13"/>
        <v>32745655.469999999</v>
      </c>
      <c r="M54" s="39">
        <v>0</v>
      </c>
      <c r="N54" s="39">
        <v>0</v>
      </c>
      <c r="O54" s="39">
        <v>0</v>
      </c>
      <c r="P54" s="39">
        <f t="shared" si="14"/>
        <v>21969757.140000001</v>
      </c>
      <c r="Q54" s="39">
        <f t="shared" si="15"/>
        <v>10775898.33</v>
      </c>
      <c r="R54" s="39">
        <f t="shared" si="16"/>
        <v>32745655.469999999</v>
      </c>
      <c r="S54" s="14">
        <f t="shared" si="22"/>
        <v>1.1173154870586351E-2</v>
      </c>
      <c r="T54" s="40">
        <v>8015483.4399999995</v>
      </c>
      <c r="U54" s="39">
        <f t="shared" si="17"/>
        <v>7951359.5724799996</v>
      </c>
      <c r="V54" s="39">
        <v>4997221.22</v>
      </c>
      <c r="W54" s="39">
        <f t="shared" si="18"/>
        <v>4097721.4003999997</v>
      </c>
      <c r="X54" s="39">
        <f t="shared" si="19"/>
        <v>12049080.972879998</v>
      </c>
      <c r="Y54" s="14">
        <f t="shared" si="23"/>
        <v>9.7841972339020328E-3</v>
      </c>
      <c r="Z54" s="37">
        <v>446500</v>
      </c>
      <c r="AA54" s="34">
        <f t="shared" si="24"/>
        <v>1.4925373134328358E-2</v>
      </c>
      <c r="AB54" s="37">
        <v>55465769.360000014</v>
      </c>
      <c r="AC54" s="34">
        <f t="shared" si="25"/>
        <v>1.1685865775477412E-2</v>
      </c>
      <c r="AD54" s="40">
        <f t="shared" si="5"/>
        <v>45241236.442879997</v>
      </c>
      <c r="AE54" s="27">
        <f t="shared" si="26"/>
        <v>1.0791910879818329E-2</v>
      </c>
      <c r="AF54" s="14">
        <f t="shared" si="27"/>
        <v>0.10826805864743246</v>
      </c>
      <c r="AG54" s="40">
        <f t="shared" si="8"/>
        <v>100707005.80288002</v>
      </c>
      <c r="AH54" s="27">
        <f t="shared" si="28"/>
        <v>1.1266604186597874E-2</v>
      </c>
      <c r="AI54" s="30">
        <f t="shared" si="29"/>
        <v>0.20831102915394153</v>
      </c>
    </row>
    <row r="55" spans="1:35" x14ac:dyDescent="0.2">
      <c r="A55" s="5" t="s">
        <v>4</v>
      </c>
      <c r="B55" s="37">
        <v>2312274064.9100003</v>
      </c>
      <c r="C55" s="38">
        <v>772202490.13999987</v>
      </c>
      <c r="D55" s="37">
        <v>53333500.995184183</v>
      </c>
      <c r="E55" s="39">
        <v>6946828.4859999996</v>
      </c>
      <c r="F55" s="39">
        <f t="shared" si="20"/>
        <v>1465457.1882952563</v>
      </c>
      <c r="G55" s="39">
        <f t="shared" si="12"/>
        <v>61745786.669479445</v>
      </c>
      <c r="H55" s="14">
        <f t="shared" si="21"/>
        <v>1.4254684569103299E-3</v>
      </c>
      <c r="I55" s="44">
        <v>3464992.1399999997</v>
      </c>
      <c r="J55" s="40">
        <v>0</v>
      </c>
      <c r="K55" s="39">
        <v>518132.48999999993</v>
      </c>
      <c r="L55" s="39">
        <f t="shared" si="13"/>
        <v>3983124.6299999994</v>
      </c>
      <c r="M55" s="39">
        <v>0</v>
      </c>
      <c r="N55" s="39">
        <v>0</v>
      </c>
      <c r="O55" s="39">
        <v>299592.34000000008</v>
      </c>
      <c r="P55" s="39">
        <f t="shared" si="14"/>
        <v>3764584.4799999995</v>
      </c>
      <c r="Q55" s="39">
        <f t="shared" si="15"/>
        <v>518132.48999999993</v>
      </c>
      <c r="R55" s="39">
        <f t="shared" si="16"/>
        <v>4282716.97</v>
      </c>
      <c r="S55" s="14">
        <f t="shared" si="22"/>
        <v>1.4613071348209088E-3</v>
      </c>
      <c r="T55" s="40">
        <v>1431842.32</v>
      </c>
      <c r="U55" s="39">
        <f t="shared" si="17"/>
        <v>1420387.5814400001</v>
      </c>
      <c r="V55" s="39">
        <v>295013.59999999992</v>
      </c>
      <c r="W55" s="39">
        <f t="shared" si="18"/>
        <v>241911.15199999991</v>
      </c>
      <c r="X55" s="39">
        <f t="shared" si="19"/>
        <v>1662298.7334400001</v>
      </c>
      <c r="Y55" s="14">
        <f t="shared" si="23"/>
        <v>1.3498339588098047E-3</v>
      </c>
      <c r="Z55" s="37">
        <v>446500</v>
      </c>
      <c r="AA55" s="34">
        <f t="shared" si="24"/>
        <v>1.4925373134328358E-2</v>
      </c>
      <c r="AB55" s="37">
        <v>7133213.8000000007</v>
      </c>
      <c r="AC55" s="34">
        <f t="shared" si="25"/>
        <v>1.5028688860971235E-3</v>
      </c>
      <c r="AD55" s="40">
        <f t="shared" si="5"/>
        <v>6391515.7034399994</v>
      </c>
      <c r="AE55" s="27">
        <f t="shared" si="26"/>
        <v>1.5246415279912026E-3</v>
      </c>
      <c r="AF55" s="14">
        <f t="shared" si="27"/>
        <v>0.11984054270161507</v>
      </c>
      <c r="AG55" s="40">
        <f t="shared" si="8"/>
        <v>13524729.50344</v>
      </c>
      <c r="AH55" s="27">
        <f t="shared" si="28"/>
        <v>1.513080175815367E-3</v>
      </c>
      <c r="AI55" s="30">
        <f t="shared" si="29"/>
        <v>0.21903890504848308</v>
      </c>
    </row>
    <row r="56" spans="1:35" x14ac:dyDescent="0.2">
      <c r="A56" s="5" t="s">
        <v>12</v>
      </c>
      <c r="B56" s="37">
        <v>156260075139.66</v>
      </c>
      <c r="C56" s="38">
        <v>68504631105.37999</v>
      </c>
      <c r="D56" s="37">
        <v>4401543542.2005835</v>
      </c>
      <c r="E56" s="39">
        <v>334492956.84074998</v>
      </c>
      <c r="F56" s="39">
        <f t="shared" si="20"/>
        <v>70562431.334570304</v>
      </c>
      <c r="G56" s="39">
        <f t="shared" si="12"/>
        <v>4806598930.3759031</v>
      </c>
      <c r="H56" s="14">
        <f t="shared" si="21"/>
        <v>0.11096554971347562</v>
      </c>
      <c r="I56" s="44">
        <v>247091911.12</v>
      </c>
      <c r="J56" s="40">
        <v>0</v>
      </c>
      <c r="K56" s="39">
        <v>104509192.80000001</v>
      </c>
      <c r="L56" s="39">
        <f t="shared" si="13"/>
        <v>351601103.92000002</v>
      </c>
      <c r="M56" s="39">
        <v>0</v>
      </c>
      <c r="N56" s="39">
        <v>0</v>
      </c>
      <c r="O56" s="39">
        <v>0</v>
      </c>
      <c r="P56" s="39">
        <f t="shared" si="14"/>
        <v>247091911.12</v>
      </c>
      <c r="Q56" s="39">
        <f t="shared" si="15"/>
        <v>104509192.80000001</v>
      </c>
      <c r="R56" s="39">
        <f t="shared" si="16"/>
        <v>351601103.92000002</v>
      </c>
      <c r="S56" s="14">
        <f t="shared" si="22"/>
        <v>0.11996991754727231</v>
      </c>
      <c r="T56" s="40">
        <v>66143062.25</v>
      </c>
      <c r="U56" s="39">
        <f t="shared" si="17"/>
        <v>65613917.751999997</v>
      </c>
      <c r="V56" s="39">
        <v>36237372.219999999</v>
      </c>
      <c r="W56" s="39">
        <f t="shared" si="18"/>
        <v>29714645.220399998</v>
      </c>
      <c r="X56" s="39">
        <f t="shared" si="19"/>
        <v>95328562.972399995</v>
      </c>
      <c r="Y56" s="14">
        <f t="shared" si="23"/>
        <v>7.7409510671042708E-2</v>
      </c>
      <c r="Z56" s="37">
        <v>446500</v>
      </c>
      <c r="AA56" s="34">
        <f t="shared" si="24"/>
        <v>1.4925373134328358E-2</v>
      </c>
      <c r="AB56" s="37">
        <v>337356360.56</v>
      </c>
      <c r="AC56" s="34">
        <f t="shared" si="25"/>
        <v>7.1076290719421134E-2</v>
      </c>
      <c r="AD56" s="40">
        <f t="shared" si="5"/>
        <v>447376166.89240003</v>
      </c>
      <c r="AE56" s="27">
        <f t="shared" si="26"/>
        <v>0.10671776685310605</v>
      </c>
      <c r="AF56" s="14">
        <f t="shared" si="27"/>
        <v>0.10164074548010289</v>
      </c>
      <c r="AG56" s="40">
        <f t="shared" si="8"/>
        <v>784732527.45239997</v>
      </c>
      <c r="AH56" s="27">
        <f t="shared" si="28"/>
        <v>8.7792013164012639E-2</v>
      </c>
      <c r="AI56" s="30">
        <f t="shared" si="29"/>
        <v>0.16326149504448656</v>
      </c>
    </row>
    <row r="57" spans="1:35" x14ac:dyDescent="0.2">
      <c r="A57" s="5" t="s">
        <v>25</v>
      </c>
      <c r="B57" s="37">
        <v>25500241418.43</v>
      </c>
      <c r="C57" s="38">
        <v>8285265878.4699993</v>
      </c>
      <c r="D57" s="37">
        <v>603509278.28309715</v>
      </c>
      <c r="E57" s="39">
        <v>113532721.88595</v>
      </c>
      <c r="F57" s="39">
        <f t="shared" si="20"/>
        <v>23950115.326698106</v>
      </c>
      <c r="G57" s="39">
        <f t="shared" si="12"/>
        <v>740992115.49574518</v>
      </c>
      <c r="H57" s="14">
        <f t="shared" si="21"/>
        <v>1.7106606692251343E-2</v>
      </c>
      <c r="I57" s="44">
        <v>30792852.709999997</v>
      </c>
      <c r="J57" s="40">
        <v>0</v>
      </c>
      <c r="K57" s="39">
        <v>11872645.079999998</v>
      </c>
      <c r="L57" s="39">
        <f t="shared" si="13"/>
        <v>42665497.789999992</v>
      </c>
      <c r="M57" s="39">
        <v>0</v>
      </c>
      <c r="N57" s="39">
        <v>0</v>
      </c>
      <c r="O57" s="39">
        <v>0</v>
      </c>
      <c r="P57" s="39">
        <f t="shared" si="14"/>
        <v>30792852.709999997</v>
      </c>
      <c r="Q57" s="39">
        <f t="shared" si="15"/>
        <v>11872645.079999998</v>
      </c>
      <c r="R57" s="39">
        <f t="shared" si="16"/>
        <v>42665497.789999992</v>
      </c>
      <c r="S57" s="14">
        <f t="shared" si="22"/>
        <v>1.4557907227573039E-2</v>
      </c>
      <c r="T57" s="40">
        <v>14396226.610000005</v>
      </c>
      <c r="U57" s="39">
        <f t="shared" si="17"/>
        <v>14281056.797120005</v>
      </c>
      <c r="V57" s="39">
        <v>7556669.4400000013</v>
      </c>
      <c r="W57" s="39">
        <f t="shared" si="18"/>
        <v>6196468.9408000009</v>
      </c>
      <c r="X57" s="39">
        <f t="shared" si="19"/>
        <v>20477525.737920005</v>
      </c>
      <c r="Y57" s="14">
        <f t="shared" si="23"/>
        <v>1.6628334653329583E-2</v>
      </c>
      <c r="Z57" s="37">
        <v>446500</v>
      </c>
      <c r="AA57" s="34">
        <f t="shared" si="24"/>
        <v>1.4925373134328358E-2</v>
      </c>
      <c r="AB57" s="37">
        <v>115466614.74000001</v>
      </c>
      <c r="AC57" s="34">
        <f t="shared" si="25"/>
        <v>2.4327208960946818E-2</v>
      </c>
      <c r="AD57" s="40">
        <f t="shared" si="5"/>
        <v>63589523.527919993</v>
      </c>
      <c r="AE57" s="27">
        <f t="shared" si="26"/>
        <v>1.5168738185789015E-2</v>
      </c>
      <c r="AF57" s="14">
        <f t="shared" si="27"/>
        <v>0.10536627325568822</v>
      </c>
      <c r="AG57" s="40">
        <f t="shared" si="8"/>
        <v>179056138.26792002</v>
      </c>
      <c r="AH57" s="27">
        <f t="shared" si="28"/>
        <v>2.0031919536899815E-2</v>
      </c>
      <c r="AI57" s="30">
        <f t="shared" si="29"/>
        <v>0.24164378341343926</v>
      </c>
    </row>
    <row r="58" spans="1:35" x14ac:dyDescent="0.2">
      <c r="A58" s="5" t="s">
        <v>5</v>
      </c>
      <c r="B58" s="37">
        <v>92692225766.299988</v>
      </c>
      <c r="C58" s="38">
        <v>40309629983.479996</v>
      </c>
      <c r="D58" s="37">
        <v>2718522304.4762564</v>
      </c>
      <c r="E58" s="39">
        <v>345086896.35319996</v>
      </c>
      <c r="F58" s="39">
        <f t="shared" si="20"/>
        <v>72797259.046550319</v>
      </c>
      <c r="G58" s="39">
        <f t="shared" si="12"/>
        <v>3136406459.8760066</v>
      </c>
      <c r="H58" s="14">
        <f t="shared" si="21"/>
        <v>7.2407344982665101E-2</v>
      </c>
      <c r="I58" s="44">
        <v>124735349.28</v>
      </c>
      <c r="J58" s="40">
        <v>0</v>
      </c>
      <c r="K58" s="39">
        <v>86293828.479999989</v>
      </c>
      <c r="L58" s="39">
        <f t="shared" si="13"/>
        <v>211029177.75999999</v>
      </c>
      <c r="M58" s="39">
        <v>0</v>
      </c>
      <c r="N58" s="39">
        <v>0</v>
      </c>
      <c r="O58" s="39">
        <v>0</v>
      </c>
      <c r="P58" s="39">
        <f t="shared" si="14"/>
        <v>124735349.28</v>
      </c>
      <c r="Q58" s="39">
        <f t="shared" si="15"/>
        <v>86293828.479999989</v>
      </c>
      <c r="R58" s="39">
        <f t="shared" si="16"/>
        <v>211029177.75999999</v>
      </c>
      <c r="S58" s="14">
        <f t="shared" si="22"/>
        <v>7.2005328691164439E-2</v>
      </c>
      <c r="T58" s="40">
        <v>48982068.109999999</v>
      </c>
      <c r="U58" s="39">
        <f t="shared" si="17"/>
        <v>48590211.565119997</v>
      </c>
      <c r="V58" s="39">
        <v>40824551.060000002</v>
      </c>
      <c r="W58" s="39">
        <f t="shared" si="18"/>
        <v>33476131.869199999</v>
      </c>
      <c r="X58" s="39">
        <f t="shared" si="19"/>
        <v>82066343.434320003</v>
      </c>
      <c r="Y58" s="14">
        <f t="shared" si="23"/>
        <v>6.6640210339179454E-2</v>
      </c>
      <c r="Z58" s="37">
        <v>446500</v>
      </c>
      <c r="AA58" s="34">
        <f t="shared" si="24"/>
        <v>1.4925373134328358E-2</v>
      </c>
      <c r="AB58" s="37">
        <v>351601648.31</v>
      </c>
      <c r="AC58" s="34">
        <f t="shared" si="25"/>
        <v>7.4077574619389963E-2</v>
      </c>
      <c r="AD58" s="40">
        <f t="shared" si="5"/>
        <v>293542021.19431996</v>
      </c>
      <c r="AE58" s="27">
        <f t="shared" si="26"/>
        <v>7.0021944166148029E-2</v>
      </c>
      <c r="AF58" s="14">
        <f t="shared" si="27"/>
        <v>0.10797852226960963</v>
      </c>
      <c r="AG58" s="40">
        <f t="shared" si="8"/>
        <v>645143669.50431991</v>
      </c>
      <c r="AH58" s="27">
        <f t="shared" si="28"/>
        <v>7.2175498713780831E-2</v>
      </c>
      <c r="AI58" s="30">
        <f t="shared" si="29"/>
        <v>0.20569517304521326</v>
      </c>
    </row>
    <row r="59" spans="1:35" x14ac:dyDescent="0.2">
      <c r="A59" s="5" t="s">
        <v>17</v>
      </c>
      <c r="B59" s="37">
        <v>19198727756.970001</v>
      </c>
      <c r="C59" s="38">
        <v>9740944501.8800011</v>
      </c>
      <c r="D59" s="37">
        <v>654990041.72017622</v>
      </c>
      <c r="E59" s="39">
        <v>79112628.987800002</v>
      </c>
      <c r="F59" s="39">
        <f t="shared" si="20"/>
        <v>16689079.206252795</v>
      </c>
      <c r="G59" s="39">
        <f t="shared" si="12"/>
        <v>750791749.91422904</v>
      </c>
      <c r="H59" s="14">
        <f t="shared" si="21"/>
        <v>1.7332841881829167E-2</v>
      </c>
      <c r="I59" s="44">
        <v>47960905.119999997</v>
      </c>
      <c r="J59" s="40">
        <v>-7646757</v>
      </c>
      <c r="K59" s="39">
        <v>4221388.99</v>
      </c>
      <c r="L59" s="39">
        <f t="shared" si="13"/>
        <v>44535537.109999999</v>
      </c>
      <c r="M59" s="39">
        <v>0</v>
      </c>
      <c r="N59" s="39">
        <v>0</v>
      </c>
      <c r="O59" s="39">
        <v>0</v>
      </c>
      <c r="P59" s="39">
        <f t="shared" si="14"/>
        <v>40314148.119999997</v>
      </c>
      <c r="Q59" s="39">
        <f t="shared" si="15"/>
        <v>4221388.99</v>
      </c>
      <c r="R59" s="39">
        <f t="shared" si="16"/>
        <v>44535537.109999999</v>
      </c>
      <c r="S59" s="14">
        <f t="shared" si="22"/>
        <v>1.5195983901762335E-2</v>
      </c>
      <c r="T59" s="40">
        <v>22586880.949999999</v>
      </c>
      <c r="U59" s="39">
        <f t="shared" si="17"/>
        <v>22406185.902399998</v>
      </c>
      <c r="V59" s="39">
        <v>3114239.8899999997</v>
      </c>
      <c r="W59" s="39">
        <f t="shared" si="18"/>
        <v>2553676.7097999994</v>
      </c>
      <c r="X59" s="39">
        <f t="shared" si="19"/>
        <v>24959862.612199999</v>
      </c>
      <c r="Y59" s="14">
        <f t="shared" si="23"/>
        <v>2.0268119973509469E-2</v>
      </c>
      <c r="Z59" s="37">
        <v>446500</v>
      </c>
      <c r="AA59" s="34">
        <f t="shared" si="24"/>
        <v>1.4925373134328358E-2</v>
      </c>
      <c r="AB59" s="37">
        <v>81110293.530000001</v>
      </c>
      <c r="AC59" s="34">
        <f t="shared" si="25"/>
        <v>1.7088810164142539E-2</v>
      </c>
      <c r="AD59" s="40">
        <f t="shared" si="5"/>
        <v>69941899.722200006</v>
      </c>
      <c r="AE59" s="27">
        <f t="shared" si="26"/>
        <v>1.6684043317873626E-2</v>
      </c>
      <c r="AF59" s="14">
        <f t="shared" si="27"/>
        <v>0.10678314976898606</v>
      </c>
      <c r="AG59" s="40">
        <f t="shared" si="8"/>
        <v>151052193.25220001</v>
      </c>
      <c r="AH59" s="27">
        <f t="shared" si="28"/>
        <v>1.6898975988037551E-2</v>
      </c>
      <c r="AI59" s="30">
        <f t="shared" si="29"/>
        <v>0.2011905342186516</v>
      </c>
    </row>
    <row r="60" spans="1:35" x14ac:dyDescent="0.2">
      <c r="A60" s="5" t="s">
        <v>11</v>
      </c>
      <c r="B60" s="37">
        <v>53890313925.410004</v>
      </c>
      <c r="C60" s="38">
        <v>21885469743.57</v>
      </c>
      <c r="D60" s="37">
        <v>1480222922.4267302</v>
      </c>
      <c r="E60" s="39">
        <v>189072037.37450001</v>
      </c>
      <c r="F60" s="39">
        <f t="shared" si="20"/>
        <v>39885391.849602431</v>
      </c>
      <c r="G60" s="39">
        <f t="shared" si="12"/>
        <v>1709180351.6508327</v>
      </c>
      <c r="H60" s="14">
        <f t="shared" si="21"/>
        <v>3.9458282254802919E-2</v>
      </c>
      <c r="I60" s="44">
        <v>60870642.109999999</v>
      </c>
      <c r="J60" s="40">
        <v>-10446366.960000003</v>
      </c>
      <c r="K60" s="39">
        <v>57182068.609999999</v>
      </c>
      <c r="L60" s="39">
        <f t="shared" si="13"/>
        <v>107606343.75999999</v>
      </c>
      <c r="M60" s="39">
        <v>0</v>
      </c>
      <c r="N60" s="39">
        <v>0</v>
      </c>
      <c r="O60" s="39">
        <v>0</v>
      </c>
      <c r="P60" s="39">
        <f t="shared" si="14"/>
        <v>50424275.149999999</v>
      </c>
      <c r="Q60" s="39">
        <f t="shared" si="15"/>
        <v>57182068.609999999</v>
      </c>
      <c r="R60" s="39">
        <f t="shared" si="16"/>
        <v>107606343.75999999</v>
      </c>
      <c r="S60" s="14">
        <f t="shared" si="22"/>
        <v>3.6716392652134416E-2</v>
      </c>
      <c r="T60" s="40">
        <v>26979096.629999995</v>
      </c>
      <c r="U60" s="39">
        <f t="shared" si="17"/>
        <v>26763263.856959995</v>
      </c>
      <c r="V60" s="39">
        <v>32408209.930000003</v>
      </c>
      <c r="W60" s="39">
        <f t="shared" si="18"/>
        <v>26574732.1426</v>
      </c>
      <c r="X60" s="39">
        <f t="shared" si="19"/>
        <v>53337995.999559999</v>
      </c>
      <c r="Y60" s="14">
        <f t="shared" si="23"/>
        <v>4.3311973261312912E-2</v>
      </c>
      <c r="Z60" s="37">
        <v>446500</v>
      </c>
      <c r="AA60" s="34">
        <f t="shared" si="24"/>
        <v>1.4925373134328358E-2</v>
      </c>
      <c r="AB60" s="37">
        <v>193647839.30000001</v>
      </c>
      <c r="AC60" s="34">
        <f t="shared" si="25"/>
        <v>4.0798905052292944E-2</v>
      </c>
      <c r="AD60" s="40">
        <f t="shared" si="5"/>
        <v>161390839.75955999</v>
      </c>
      <c r="AE60" s="27">
        <f t="shared" si="26"/>
        <v>3.8498407569015965E-2</v>
      </c>
      <c r="AF60" s="14">
        <f t="shared" si="27"/>
        <v>0.109031442031022</v>
      </c>
      <c r="AG60" s="40">
        <f t="shared" si="8"/>
        <v>355038679.05956</v>
      </c>
      <c r="AH60" s="27">
        <f t="shared" si="28"/>
        <v>3.9719980114652789E-2</v>
      </c>
      <c r="AI60" s="30">
        <f t="shared" si="29"/>
        <v>0.20772452638871117</v>
      </c>
    </row>
    <row r="61" spans="1:35" x14ac:dyDescent="0.2">
      <c r="A61" s="5" t="s">
        <v>14</v>
      </c>
      <c r="B61" s="37">
        <v>61299208851.639992</v>
      </c>
      <c r="C61" s="38">
        <v>14902526232.340002</v>
      </c>
      <c r="D61" s="37">
        <v>1004381391.5227821</v>
      </c>
      <c r="E61" s="39">
        <v>120932786.93919998</v>
      </c>
      <c r="F61" s="39">
        <f t="shared" si="20"/>
        <v>25511184.316380616</v>
      </c>
      <c r="G61" s="39">
        <f t="shared" si="12"/>
        <v>1150825362.7783625</v>
      </c>
      <c r="H61" s="14">
        <f t="shared" si="21"/>
        <v>2.6568051725281764E-2</v>
      </c>
      <c r="I61" s="44">
        <v>53717784.140000001</v>
      </c>
      <c r="J61" s="40">
        <v>0</v>
      </c>
      <c r="K61" s="39">
        <v>24458256.140000001</v>
      </c>
      <c r="L61" s="39">
        <f t="shared" si="13"/>
        <v>78176040.280000001</v>
      </c>
      <c r="M61" s="39">
        <v>0</v>
      </c>
      <c r="N61" s="39">
        <v>0</v>
      </c>
      <c r="O61" s="39">
        <v>0</v>
      </c>
      <c r="P61" s="39">
        <f t="shared" si="14"/>
        <v>53717784.140000001</v>
      </c>
      <c r="Q61" s="39">
        <f t="shared" si="15"/>
        <v>24458256.140000001</v>
      </c>
      <c r="R61" s="39">
        <f t="shared" si="16"/>
        <v>78176040.280000001</v>
      </c>
      <c r="S61" s="14">
        <f t="shared" si="22"/>
        <v>2.667447002298888E-2</v>
      </c>
      <c r="T61" s="40">
        <v>25037464.039999999</v>
      </c>
      <c r="U61" s="39">
        <f t="shared" si="17"/>
        <v>24837164.327679999</v>
      </c>
      <c r="V61" s="39">
        <v>14797340.57</v>
      </c>
      <c r="W61" s="39">
        <f t="shared" si="18"/>
        <v>12133819.2674</v>
      </c>
      <c r="X61" s="39">
        <f t="shared" si="19"/>
        <v>36970983.595080003</v>
      </c>
      <c r="Y61" s="14">
        <f t="shared" si="23"/>
        <v>3.0021492613403641E-2</v>
      </c>
      <c r="Z61" s="37">
        <v>446500</v>
      </c>
      <c r="AA61" s="34">
        <f t="shared" si="24"/>
        <v>1.4925373134328358E-2</v>
      </c>
      <c r="AB61" s="37">
        <v>123844046.97</v>
      </c>
      <c r="AC61" s="34">
        <f t="shared" si="25"/>
        <v>2.6092217356440899E-2</v>
      </c>
      <c r="AD61" s="40">
        <f t="shared" si="5"/>
        <v>115593523.87508</v>
      </c>
      <c r="AE61" s="27">
        <f t="shared" si="26"/>
        <v>2.7573848683800542E-2</v>
      </c>
      <c r="AF61" s="14">
        <f t="shared" si="27"/>
        <v>0.11508927271125974</v>
      </c>
      <c r="AG61" s="40">
        <f t="shared" si="8"/>
        <v>239437570.84508002</v>
      </c>
      <c r="AH61" s="27">
        <f t="shared" si="28"/>
        <v>2.6787097050549546E-2</v>
      </c>
      <c r="AI61" s="30">
        <f t="shared" si="29"/>
        <v>0.208057259241334</v>
      </c>
    </row>
    <row r="62" spans="1:35" x14ac:dyDescent="0.2">
      <c r="A62" s="5" t="s">
        <v>36</v>
      </c>
      <c r="B62" s="37">
        <v>4987280036.3699999</v>
      </c>
      <c r="C62" s="38">
        <v>904095123.45000005</v>
      </c>
      <c r="D62" s="37">
        <v>60451746.834634289</v>
      </c>
      <c r="E62" s="39">
        <v>7536482.1442999998</v>
      </c>
      <c r="F62" s="39">
        <f t="shared" si="20"/>
        <v>1589846.6408205032</v>
      </c>
      <c r="G62" s="39">
        <f t="shared" si="12"/>
        <v>69578075.619754791</v>
      </c>
      <c r="H62" s="14">
        <f t="shared" si="21"/>
        <v>1.6062853425026786E-3</v>
      </c>
      <c r="I62" s="44">
        <v>3786624.1599999997</v>
      </c>
      <c r="J62" s="40">
        <v>0</v>
      </c>
      <c r="K62" s="39">
        <v>837764</v>
      </c>
      <c r="L62" s="39">
        <f t="shared" si="13"/>
        <v>4624388.16</v>
      </c>
      <c r="M62" s="39">
        <v>0</v>
      </c>
      <c r="N62" s="39">
        <v>0</v>
      </c>
      <c r="O62" s="39">
        <v>348646.81</v>
      </c>
      <c r="P62" s="39">
        <f t="shared" si="14"/>
        <v>4135270.9699999997</v>
      </c>
      <c r="Q62" s="39">
        <f t="shared" si="15"/>
        <v>837764</v>
      </c>
      <c r="R62" s="39">
        <f t="shared" si="16"/>
        <v>4973034.97</v>
      </c>
      <c r="S62" s="14">
        <f t="shared" si="22"/>
        <v>1.69685074551515E-3</v>
      </c>
      <c r="T62" s="40">
        <v>2503409.2599999998</v>
      </c>
      <c r="U62" s="39">
        <f t="shared" si="17"/>
        <v>2483381.9859199999</v>
      </c>
      <c r="V62" s="39">
        <v>714863.14</v>
      </c>
      <c r="W62" s="39">
        <f t="shared" si="18"/>
        <v>586187.77480000001</v>
      </c>
      <c r="X62" s="39">
        <f t="shared" si="19"/>
        <v>3069569.7607199997</v>
      </c>
      <c r="Y62" s="14">
        <f t="shared" si="23"/>
        <v>2.4925781501265259E-3</v>
      </c>
      <c r="Z62" s="37">
        <v>446500</v>
      </c>
      <c r="AA62" s="34">
        <f t="shared" si="24"/>
        <v>1.4925373134328358E-2</v>
      </c>
      <c r="AB62" s="37">
        <v>7374434.3599999994</v>
      </c>
      <c r="AC62" s="34">
        <f t="shared" si="25"/>
        <v>1.5536907014072046E-3</v>
      </c>
      <c r="AD62" s="40">
        <f t="shared" si="5"/>
        <v>8489104.7307199985</v>
      </c>
      <c r="AE62" s="27">
        <f t="shared" si="26"/>
        <v>2.0250034903233163E-3</v>
      </c>
      <c r="AF62" s="14">
        <f t="shared" si="27"/>
        <v>0.14042778207786019</v>
      </c>
      <c r="AG62" s="40">
        <f t="shared" si="8"/>
        <v>15863539.090719998</v>
      </c>
      <c r="AH62" s="27">
        <f t="shared" si="28"/>
        <v>1.7747346821491308E-3</v>
      </c>
      <c r="AI62" s="30">
        <f t="shared" si="29"/>
        <v>0.22799623228176749</v>
      </c>
    </row>
    <row r="63" spans="1:35" x14ac:dyDescent="0.2">
      <c r="A63" s="42" t="s">
        <v>115</v>
      </c>
      <c r="B63" s="37">
        <v>11848645251.309999</v>
      </c>
      <c r="C63" s="38">
        <v>6108420310.9799995</v>
      </c>
      <c r="D63" s="37">
        <v>393384614.19515818</v>
      </c>
      <c r="E63" s="39">
        <v>30440974.190650001</v>
      </c>
      <c r="F63" s="39">
        <f t="shared" si="20"/>
        <v>6421627.4428397361</v>
      </c>
      <c r="G63" s="39">
        <f t="shared" si="12"/>
        <v>430247215.82864791</v>
      </c>
      <c r="H63" s="14">
        <f t="shared" si="21"/>
        <v>9.9327236386216565E-3</v>
      </c>
      <c r="I63" s="44">
        <v>30346941.349999998</v>
      </c>
      <c r="J63" s="40">
        <v>0</v>
      </c>
      <c r="K63" s="39">
        <v>2347566.4099999997</v>
      </c>
      <c r="L63" s="39">
        <f t="shared" si="13"/>
        <v>32694507.759999998</v>
      </c>
      <c r="M63" s="39">
        <v>0</v>
      </c>
      <c r="N63" s="39">
        <v>0</v>
      </c>
      <c r="O63" s="39">
        <v>0</v>
      </c>
      <c r="P63" s="39">
        <f t="shared" si="14"/>
        <v>30346941.349999998</v>
      </c>
      <c r="Q63" s="39">
        <f t="shared" si="15"/>
        <v>2347566.4099999997</v>
      </c>
      <c r="R63" s="39">
        <f t="shared" si="16"/>
        <v>32694507.759999998</v>
      </c>
      <c r="S63" s="14">
        <f t="shared" si="22"/>
        <v>1.1155702745200453E-2</v>
      </c>
      <c r="T63" s="40">
        <v>11860987.700000001</v>
      </c>
      <c r="U63" s="39">
        <f t="shared" si="17"/>
        <v>11766099.798400002</v>
      </c>
      <c r="V63" s="39">
        <v>902942.39000000025</v>
      </c>
      <c r="W63" s="39">
        <f t="shared" si="18"/>
        <v>740412.75980000012</v>
      </c>
      <c r="X63" s="39">
        <f t="shared" si="19"/>
        <v>12506512.558200002</v>
      </c>
      <c r="Y63" s="14">
        <f t="shared" si="23"/>
        <v>1.0155644721213393E-2</v>
      </c>
      <c r="Z63" s="37">
        <v>446500</v>
      </c>
      <c r="AA63" s="34">
        <f t="shared" si="24"/>
        <v>1.4925373134328358E-2</v>
      </c>
      <c r="AB63" s="37">
        <v>30969404.66</v>
      </c>
      <c r="AC63" s="34">
        <f t="shared" si="25"/>
        <v>6.5248226100366232E-3</v>
      </c>
      <c r="AD63" s="40">
        <f t="shared" si="5"/>
        <v>45647520.3182</v>
      </c>
      <c r="AE63" s="27">
        <f t="shared" si="26"/>
        <v>1.0888826431184759E-2</v>
      </c>
      <c r="AF63" s="14">
        <f t="shared" si="27"/>
        <v>0.11603788930991149</v>
      </c>
      <c r="AG63" s="40">
        <f t="shared" si="8"/>
        <v>76616924.978200004</v>
      </c>
      <c r="AH63" s="27">
        <f t="shared" si="28"/>
        <v>8.5715245016147346E-3</v>
      </c>
      <c r="AI63" s="30">
        <f t="shared" si="29"/>
        <v>0.17807651545318492</v>
      </c>
    </row>
    <row r="64" spans="1:35" x14ac:dyDescent="0.2">
      <c r="A64" s="42" t="s">
        <v>116</v>
      </c>
      <c r="B64" s="37">
        <v>11969772480.200001</v>
      </c>
      <c r="C64" s="38">
        <v>5869225220.46</v>
      </c>
      <c r="D64" s="37">
        <v>393717342.22140062</v>
      </c>
      <c r="E64" s="39">
        <v>46815769.187799998</v>
      </c>
      <c r="F64" s="39">
        <f t="shared" si="20"/>
        <v>9875946.357405588</v>
      </c>
      <c r="G64" s="39">
        <f t="shared" si="12"/>
        <v>450409057.76660621</v>
      </c>
      <c r="H64" s="14">
        <f t="shared" si="21"/>
        <v>1.0398181628000184E-2</v>
      </c>
      <c r="I64" s="44">
        <v>15083092.529999999</v>
      </c>
      <c r="J64" s="40">
        <v>0</v>
      </c>
      <c r="K64" s="39">
        <v>15857566.149999999</v>
      </c>
      <c r="L64" s="39">
        <f t="shared" si="13"/>
        <v>30940658.68</v>
      </c>
      <c r="M64" s="39">
        <v>0</v>
      </c>
      <c r="N64" s="39">
        <v>0</v>
      </c>
      <c r="O64" s="39">
        <v>0</v>
      </c>
      <c r="P64" s="39">
        <f t="shared" si="14"/>
        <v>15083092.529999999</v>
      </c>
      <c r="Q64" s="39">
        <f t="shared" si="15"/>
        <v>15857566.149999999</v>
      </c>
      <c r="R64" s="39">
        <f t="shared" si="16"/>
        <v>30940658.68</v>
      </c>
      <c r="S64" s="14">
        <f t="shared" si="22"/>
        <v>1.0557271377459829E-2</v>
      </c>
      <c r="T64" s="40">
        <v>8238433.9500000011</v>
      </c>
      <c r="U64" s="39">
        <f t="shared" si="17"/>
        <v>8172526.4784000013</v>
      </c>
      <c r="V64" s="39">
        <v>12413810.209999999</v>
      </c>
      <c r="W64" s="39">
        <f t="shared" si="18"/>
        <v>10179324.372199999</v>
      </c>
      <c r="X64" s="39">
        <f t="shared" si="19"/>
        <v>18351850.8506</v>
      </c>
      <c r="Y64" s="14">
        <f t="shared" si="23"/>
        <v>1.4902226048075499E-2</v>
      </c>
      <c r="Z64" s="37">
        <v>446500</v>
      </c>
      <c r="AA64" s="34">
        <f t="shared" si="24"/>
        <v>1.4925373134328358E-2</v>
      </c>
      <c r="AB64" s="37">
        <v>47827452.859999999</v>
      </c>
      <c r="AC64" s="34">
        <f t="shared" si="25"/>
        <v>1.0076578779199199E-2</v>
      </c>
      <c r="AD64" s="40">
        <f t="shared" si="5"/>
        <v>49739009.530599996</v>
      </c>
      <c r="AE64" s="27">
        <f t="shared" si="26"/>
        <v>1.1864816267397733E-2</v>
      </c>
      <c r="AF64" s="14">
        <f t="shared" si="27"/>
        <v>0.12633177205242349</v>
      </c>
      <c r="AG64" s="40">
        <f t="shared" si="8"/>
        <v>97566462.390599996</v>
      </c>
      <c r="AH64" s="27">
        <f t="shared" si="28"/>
        <v>1.0915255645601189E-2</v>
      </c>
      <c r="AI64" s="30">
        <f t="shared" si="29"/>
        <v>0.21661745186562648</v>
      </c>
    </row>
    <row r="65" spans="1:35" x14ac:dyDescent="0.2">
      <c r="A65" s="5" t="s">
        <v>32</v>
      </c>
      <c r="B65" s="37">
        <v>4646710856.4300003</v>
      </c>
      <c r="C65" s="38">
        <v>2333586719.4000001</v>
      </c>
      <c r="D65" s="37">
        <v>160275525.05488521</v>
      </c>
      <c r="E65" s="39">
        <v>22066041.369999997</v>
      </c>
      <c r="F65" s="39">
        <f t="shared" si="20"/>
        <v>4654906.7690465795</v>
      </c>
      <c r="G65" s="39">
        <f t="shared" si="12"/>
        <v>186996473.19393179</v>
      </c>
      <c r="H65" s="14">
        <f t="shared" si="21"/>
        <v>4.3170164066139525E-3</v>
      </c>
      <c r="I65" s="44">
        <v>12029539.91</v>
      </c>
      <c r="J65" s="40">
        <v>0</v>
      </c>
      <c r="K65" s="39">
        <v>1107530.6299999999</v>
      </c>
      <c r="L65" s="39">
        <f t="shared" si="13"/>
        <v>13137070.539999999</v>
      </c>
      <c r="M65" s="39">
        <v>0</v>
      </c>
      <c r="N65" s="39">
        <v>0</v>
      </c>
      <c r="O65" s="39">
        <v>0</v>
      </c>
      <c r="P65" s="39">
        <f t="shared" si="14"/>
        <v>12029539.91</v>
      </c>
      <c r="Q65" s="39">
        <f t="shared" si="15"/>
        <v>1107530.6299999999</v>
      </c>
      <c r="R65" s="39">
        <f t="shared" si="16"/>
        <v>13137070.539999999</v>
      </c>
      <c r="S65" s="14">
        <f t="shared" si="22"/>
        <v>4.4825037575965633E-3</v>
      </c>
      <c r="T65" s="40">
        <v>7056284.3599999994</v>
      </c>
      <c r="U65" s="39">
        <f t="shared" si="17"/>
        <v>6999834.085119999</v>
      </c>
      <c r="V65" s="39">
        <v>773952.55</v>
      </c>
      <c r="W65" s="39">
        <f t="shared" si="18"/>
        <v>634641.09100000001</v>
      </c>
      <c r="X65" s="39">
        <f t="shared" si="19"/>
        <v>7634475.176119999</v>
      </c>
      <c r="Y65" s="14">
        <f t="shared" si="23"/>
        <v>6.1994114794825502E-3</v>
      </c>
      <c r="Z65" s="37">
        <v>446500</v>
      </c>
      <c r="AA65" s="34">
        <f t="shared" si="24"/>
        <v>1.4925373134328358E-2</v>
      </c>
      <c r="AB65" s="37">
        <v>22829658.219999999</v>
      </c>
      <c r="AC65" s="34">
        <f t="shared" si="25"/>
        <v>4.8098913030013811E-3</v>
      </c>
      <c r="AD65" s="40">
        <f t="shared" si="5"/>
        <v>21218045.716119997</v>
      </c>
      <c r="AE65" s="27">
        <f t="shared" si="26"/>
        <v>5.0613837378512931E-3</v>
      </c>
      <c r="AF65" s="14">
        <f t="shared" si="27"/>
        <v>0.13238481489206808</v>
      </c>
      <c r="AG65" s="40">
        <f t="shared" si="8"/>
        <v>44047703.936119996</v>
      </c>
      <c r="AH65" s="27">
        <f t="shared" si="28"/>
        <v>4.927840338616451E-3</v>
      </c>
      <c r="AI65" s="30">
        <f t="shared" si="29"/>
        <v>0.23555366143423814</v>
      </c>
    </row>
    <row r="66" spans="1:35" x14ac:dyDescent="0.2">
      <c r="A66" s="5" t="s">
        <v>7</v>
      </c>
      <c r="B66" s="37">
        <v>24232518121.670002</v>
      </c>
      <c r="C66" s="38">
        <v>13036108004.310001</v>
      </c>
      <c r="D66" s="37">
        <v>881011924.41558409</v>
      </c>
      <c r="E66" s="39">
        <v>108026858.7396</v>
      </c>
      <c r="F66" s="39">
        <f t="shared" si="20"/>
        <v>22788634.696817972</v>
      </c>
      <c r="G66" s="39">
        <f t="shared" si="12"/>
        <v>1011827417.852002</v>
      </c>
      <c r="H66" s="14">
        <f t="shared" si="21"/>
        <v>2.3359133404611567E-2</v>
      </c>
      <c r="I66" s="44">
        <v>47915347.670000002</v>
      </c>
      <c r="J66" s="40">
        <v>0</v>
      </c>
      <c r="K66" s="39">
        <v>20512389.710000001</v>
      </c>
      <c r="L66" s="39">
        <f t="shared" si="13"/>
        <v>68427737.379999995</v>
      </c>
      <c r="M66" s="39">
        <v>0</v>
      </c>
      <c r="N66" s="39">
        <v>0</v>
      </c>
      <c r="O66" s="39">
        <v>0</v>
      </c>
      <c r="P66" s="39">
        <f t="shared" si="14"/>
        <v>47915347.670000002</v>
      </c>
      <c r="Q66" s="39">
        <f t="shared" si="15"/>
        <v>20512389.710000001</v>
      </c>
      <c r="R66" s="39">
        <f t="shared" si="16"/>
        <v>68427737.379999995</v>
      </c>
      <c r="S66" s="14">
        <f t="shared" si="22"/>
        <v>2.3348248682668701E-2</v>
      </c>
      <c r="T66" s="40">
        <v>16806713.919999998</v>
      </c>
      <c r="U66" s="39">
        <f t="shared" si="17"/>
        <v>16672260.208639998</v>
      </c>
      <c r="V66" s="39">
        <v>8544950.1099999994</v>
      </c>
      <c r="W66" s="39">
        <f t="shared" si="18"/>
        <v>7006859.0901999995</v>
      </c>
      <c r="X66" s="39">
        <f t="shared" si="19"/>
        <v>23679119.298839998</v>
      </c>
      <c r="Y66" s="14">
        <f t="shared" si="23"/>
        <v>1.9228119892829437E-2</v>
      </c>
      <c r="Z66" s="37">
        <v>446500</v>
      </c>
      <c r="AA66" s="34">
        <f t="shared" si="24"/>
        <v>1.4925373134328358E-2</v>
      </c>
      <c r="AB66" s="37">
        <v>110207407.97000001</v>
      </c>
      <c r="AC66" s="34">
        <f t="shared" si="25"/>
        <v>2.3219167278502876E-2</v>
      </c>
      <c r="AD66" s="40">
        <f t="shared" si="5"/>
        <v>92553356.678839996</v>
      </c>
      <c r="AE66" s="27">
        <f t="shared" si="26"/>
        <v>2.207781341624393E-2</v>
      </c>
      <c r="AF66" s="14">
        <f t="shared" si="27"/>
        <v>0.10505346648995122</v>
      </c>
      <c r="AG66" s="40">
        <f t="shared" si="8"/>
        <v>202760764.64884001</v>
      </c>
      <c r="AH66" s="27">
        <f t="shared" si="28"/>
        <v>2.2683876475702715E-2</v>
      </c>
      <c r="AI66" s="30">
        <f t="shared" si="29"/>
        <v>0.20039066057260904</v>
      </c>
    </row>
    <row r="67" spans="1:35" x14ac:dyDescent="0.2">
      <c r="A67" s="5" t="s">
        <v>6</v>
      </c>
      <c r="B67" s="37">
        <v>24595225633.560001</v>
      </c>
      <c r="C67" s="38">
        <v>9524960988.460001</v>
      </c>
      <c r="D67" s="37">
        <v>638780799.50354528</v>
      </c>
      <c r="E67" s="39">
        <v>78862451.681799993</v>
      </c>
      <c r="F67" s="39">
        <f t="shared" si="20"/>
        <v>16636303.449349495</v>
      </c>
      <c r="G67" s="39">
        <f t="shared" si="12"/>
        <v>734279554.63469481</v>
      </c>
      <c r="H67" s="14">
        <f t="shared" si="21"/>
        <v>1.6951639944095105E-2</v>
      </c>
      <c r="I67" s="44">
        <v>30556833.079999998</v>
      </c>
      <c r="J67" s="40">
        <v>0</v>
      </c>
      <c r="K67" s="39">
        <v>19343785.91</v>
      </c>
      <c r="L67" s="39">
        <f t="shared" si="13"/>
        <v>49900618.989999995</v>
      </c>
      <c r="M67" s="39">
        <v>0</v>
      </c>
      <c r="N67" s="39">
        <v>0</v>
      </c>
      <c r="O67" s="39">
        <v>0</v>
      </c>
      <c r="P67" s="39">
        <f t="shared" si="14"/>
        <v>30556833.079999998</v>
      </c>
      <c r="Q67" s="39">
        <f t="shared" si="15"/>
        <v>19343785.91</v>
      </c>
      <c r="R67" s="39">
        <f t="shared" si="16"/>
        <v>49900618.989999995</v>
      </c>
      <c r="S67" s="14">
        <f t="shared" si="22"/>
        <v>1.7026605090381848E-2</v>
      </c>
      <c r="T67" s="40">
        <v>14839903.98</v>
      </c>
      <c r="U67" s="39">
        <f t="shared" si="17"/>
        <v>14721184.748160001</v>
      </c>
      <c r="V67" s="39">
        <v>11854092.809999999</v>
      </c>
      <c r="W67" s="39">
        <f t="shared" si="18"/>
        <v>9720356.1041999981</v>
      </c>
      <c r="X67" s="39">
        <f t="shared" si="19"/>
        <v>24441540.852359999</v>
      </c>
      <c r="Y67" s="14">
        <f t="shared" si="23"/>
        <v>1.9847227928687764E-2</v>
      </c>
      <c r="Z67" s="37">
        <v>446500</v>
      </c>
      <c r="AA67" s="34">
        <f t="shared" si="24"/>
        <v>1.4925373134328358E-2</v>
      </c>
      <c r="AB67" s="37">
        <v>80671436.019999981</v>
      </c>
      <c r="AC67" s="34">
        <f t="shared" si="25"/>
        <v>1.6996348993665762E-2</v>
      </c>
      <c r="AD67" s="40">
        <f t="shared" si="5"/>
        <v>74788659.84235999</v>
      </c>
      <c r="AE67" s="27">
        <f t="shared" si="26"/>
        <v>1.7840196583902589E-2</v>
      </c>
      <c r="AF67" s="14">
        <f t="shared" si="27"/>
        <v>0.11708031910239798</v>
      </c>
      <c r="AG67" s="40">
        <f t="shared" si="8"/>
        <v>155460095.86235997</v>
      </c>
      <c r="AH67" s="27">
        <f t="shared" si="28"/>
        <v>1.7392110438871591E-2</v>
      </c>
      <c r="AI67" s="30">
        <f t="shared" si="29"/>
        <v>0.21171785988199224</v>
      </c>
    </row>
    <row r="68" spans="1:35" x14ac:dyDescent="0.2">
      <c r="A68" s="5" t="s">
        <v>41</v>
      </c>
      <c r="B68" s="37">
        <v>6126311684.4200001</v>
      </c>
      <c r="C68" s="38">
        <v>2569308930.4400005</v>
      </c>
      <c r="D68" s="37">
        <v>172866661.63834941</v>
      </c>
      <c r="E68" s="39">
        <v>20426571.250399999</v>
      </c>
      <c r="F68" s="39">
        <f t="shared" si="20"/>
        <v>4309054.9495285032</v>
      </c>
      <c r="G68" s="39">
        <f t="shared" si="12"/>
        <v>197602287.83827794</v>
      </c>
      <c r="H68" s="14">
        <f t="shared" si="21"/>
        <v>4.5618631411171494E-3</v>
      </c>
      <c r="I68" s="44">
        <v>11123178.300000001</v>
      </c>
      <c r="J68" s="40">
        <v>-895007.03999999957</v>
      </c>
      <c r="K68" s="39">
        <v>2650669.17</v>
      </c>
      <c r="L68" s="39">
        <f t="shared" si="13"/>
        <v>12878840.430000002</v>
      </c>
      <c r="M68" s="39">
        <v>0</v>
      </c>
      <c r="N68" s="39">
        <v>0</v>
      </c>
      <c r="O68" s="39">
        <v>0</v>
      </c>
      <c r="P68" s="39">
        <f t="shared" si="14"/>
        <v>10228171.260000002</v>
      </c>
      <c r="Q68" s="39">
        <f t="shared" si="15"/>
        <v>2650669.17</v>
      </c>
      <c r="R68" s="39">
        <f t="shared" si="16"/>
        <v>12878840.430000002</v>
      </c>
      <c r="S68" s="14">
        <f t="shared" si="22"/>
        <v>4.3943929847362721E-3</v>
      </c>
      <c r="T68" s="40">
        <v>4825448</v>
      </c>
      <c r="U68" s="39">
        <f t="shared" si="17"/>
        <v>4786844.4160000002</v>
      </c>
      <c r="V68" s="39">
        <v>1210357.58</v>
      </c>
      <c r="W68" s="39">
        <f t="shared" si="18"/>
        <v>992493.2156</v>
      </c>
      <c r="X68" s="39">
        <f t="shared" si="19"/>
        <v>5779337.6316</v>
      </c>
      <c r="Y68" s="14">
        <f t="shared" si="23"/>
        <v>4.6929869088074404E-3</v>
      </c>
      <c r="Z68" s="37">
        <v>446500</v>
      </c>
      <c r="AA68" s="34">
        <f t="shared" si="24"/>
        <v>1.4925373134328358E-2</v>
      </c>
      <c r="AB68" s="37">
        <v>20861502.299999997</v>
      </c>
      <c r="AC68" s="34">
        <f t="shared" si="25"/>
        <v>4.3952282383451866E-3</v>
      </c>
      <c r="AD68" s="40">
        <f t="shared" si="5"/>
        <v>19104678.0616</v>
      </c>
      <c r="AE68" s="27">
        <f t="shared" si="26"/>
        <v>4.5572579186406231E-3</v>
      </c>
      <c r="AF68" s="14">
        <f t="shared" si="27"/>
        <v>0.11051684506737616</v>
      </c>
      <c r="AG68" s="40">
        <f t="shared" si="8"/>
        <v>39966180.361599997</v>
      </c>
      <c r="AH68" s="27">
        <f t="shared" si="28"/>
        <v>4.4712195680377482E-3</v>
      </c>
      <c r="AI68" s="30">
        <f t="shared" si="29"/>
        <v>0.20225565603931267</v>
      </c>
    </row>
    <row r="69" spans="1:35" x14ac:dyDescent="0.2">
      <c r="A69" s="5" t="s">
        <v>44</v>
      </c>
      <c r="B69" s="37">
        <v>2418312936.6700001</v>
      </c>
      <c r="C69" s="38">
        <v>604613468.06999993</v>
      </c>
      <c r="D69" s="37">
        <v>40985290.584916428</v>
      </c>
      <c r="E69" s="39">
        <v>5438216.1606999999</v>
      </c>
      <c r="F69" s="39">
        <f t="shared" si="20"/>
        <v>1147210.2672841556</v>
      </c>
      <c r="G69" s="39">
        <f t="shared" si="12"/>
        <v>47570717.012900583</v>
      </c>
      <c r="H69" s="14">
        <f t="shared" si="21"/>
        <v>1.098221599110595E-3</v>
      </c>
      <c r="I69" s="44">
        <v>2716425.3600000003</v>
      </c>
      <c r="J69" s="40">
        <v>0</v>
      </c>
      <c r="K69" s="39">
        <v>515496.11</v>
      </c>
      <c r="L69" s="39">
        <f t="shared" si="13"/>
        <v>3231921.47</v>
      </c>
      <c r="M69" s="39">
        <v>2446743.4999999995</v>
      </c>
      <c r="N69" s="39">
        <v>0</v>
      </c>
      <c r="O69" s="39">
        <v>337041.36000000004</v>
      </c>
      <c r="P69" s="39">
        <f t="shared" si="14"/>
        <v>5500210.2199999997</v>
      </c>
      <c r="Q69" s="39">
        <f t="shared" si="15"/>
        <v>515496.11</v>
      </c>
      <c r="R69" s="39">
        <f t="shared" si="16"/>
        <v>6015706.3300000001</v>
      </c>
      <c r="S69" s="14">
        <f t="shared" si="22"/>
        <v>2.0526209512781099E-3</v>
      </c>
      <c r="T69" s="40">
        <v>1502071.3399999999</v>
      </c>
      <c r="U69" s="39">
        <f t="shared" si="17"/>
        <v>1490054.7692799999</v>
      </c>
      <c r="V69" s="39">
        <v>448203.18</v>
      </c>
      <c r="W69" s="39">
        <f t="shared" si="18"/>
        <v>367526.60759999999</v>
      </c>
      <c r="X69" s="39">
        <f t="shared" si="19"/>
        <v>1857581.3768799999</v>
      </c>
      <c r="Y69" s="14">
        <f t="shared" si="23"/>
        <v>1.5084090322179161E-3</v>
      </c>
      <c r="Z69" s="37">
        <v>446500</v>
      </c>
      <c r="AA69" s="34">
        <f t="shared" si="24"/>
        <v>1.4925373134328358E-2</v>
      </c>
      <c r="AB69" s="37">
        <v>5626748.8799999999</v>
      </c>
      <c r="AC69" s="34">
        <f t="shared" si="25"/>
        <v>1.1854776905234267E-3</v>
      </c>
      <c r="AD69" s="40">
        <f t="shared" si="5"/>
        <v>8319787.7068799995</v>
      </c>
      <c r="AE69" s="27">
        <f t="shared" si="26"/>
        <v>1.9846143591813244E-3</v>
      </c>
      <c r="AF69" s="14">
        <f t="shared" si="27"/>
        <v>0.20299447894952541</v>
      </c>
      <c r="AG69" s="40">
        <f t="shared" si="8"/>
        <v>13946536.586879998</v>
      </c>
      <c r="AH69" s="27">
        <f t="shared" si="28"/>
        <v>1.5602698764159762E-3</v>
      </c>
      <c r="AI69" s="30">
        <f t="shared" si="29"/>
        <v>0.29317482398043049</v>
      </c>
    </row>
    <row r="70" spans="1:35" x14ac:dyDescent="0.2">
      <c r="A70" s="5" t="s">
        <v>52</v>
      </c>
      <c r="B70" s="37">
        <v>713545426.26999998</v>
      </c>
      <c r="C70" s="38">
        <v>309005471.91999996</v>
      </c>
      <c r="D70" s="37">
        <v>20817970.348320782</v>
      </c>
      <c r="E70" s="39">
        <v>2542902.0824000002</v>
      </c>
      <c r="F70" s="39">
        <f t="shared" si="20"/>
        <v>536433.87673873489</v>
      </c>
      <c r="G70" s="39">
        <f t="shared" si="12"/>
        <v>23897306.307459518</v>
      </c>
      <c r="H70" s="14">
        <f t="shared" si="21"/>
        <v>5.5169523596410605E-4</v>
      </c>
      <c r="I70" s="44">
        <v>1508401.39</v>
      </c>
      <c r="J70" s="40">
        <v>0</v>
      </c>
      <c r="K70" s="39">
        <v>599403.77</v>
      </c>
      <c r="L70" s="39">
        <f t="shared" si="13"/>
        <v>2107805.16</v>
      </c>
      <c r="M70" s="39">
        <v>0</v>
      </c>
      <c r="N70" s="39">
        <v>0</v>
      </c>
      <c r="O70" s="39">
        <v>271228.42</v>
      </c>
      <c r="P70" s="39">
        <f t="shared" si="14"/>
        <v>1779629.8099999998</v>
      </c>
      <c r="Q70" s="39">
        <f t="shared" si="15"/>
        <v>599403.77</v>
      </c>
      <c r="R70" s="39">
        <f t="shared" si="16"/>
        <v>2379033.58</v>
      </c>
      <c r="S70" s="14">
        <f t="shared" si="22"/>
        <v>8.1175075747126233E-4</v>
      </c>
      <c r="T70" s="40">
        <v>682718.95000000007</v>
      </c>
      <c r="U70" s="39">
        <f t="shared" si="17"/>
        <v>677257.19840000011</v>
      </c>
      <c r="V70" s="39">
        <v>420674.49000000005</v>
      </c>
      <c r="W70" s="39">
        <f t="shared" si="18"/>
        <v>344953.08180000004</v>
      </c>
      <c r="X70" s="39">
        <f t="shared" si="19"/>
        <v>1022210.2802000002</v>
      </c>
      <c r="Y70" s="14">
        <f t="shared" si="23"/>
        <v>8.3006388773636741E-4</v>
      </c>
      <c r="Z70" s="37">
        <v>446500</v>
      </c>
      <c r="AA70" s="34">
        <f t="shared" si="24"/>
        <v>1.4925373134328358E-2</v>
      </c>
      <c r="AB70" s="37">
        <v>2674519.41</v>
      </c>
      <c r="AC70" s="34">
        <f t="shared" si="25"/>
        <v>5.6348402266476801E-4</v>
      </c>
      <c r="AD70" s="40">
        <f t="shared" si="5"/>
        <v>3847743.8602</v>
      </c>
      <c r="AE70" s="27">
        <f t="shared" si="26"/>
        <v>9.1784646248724766E-4</v>
      </c>
      <c r="AF70" s="14">
        <f t="shared" si="27"/>
        <v>0.18482800176100581</v>
      </c>
      <c r="AG70" s="40">
        <f t="shared" si="8"/>
        <v>6522263.2702000001</v>
      </c>
      <c r="AH70" s="27">
        <f t="shared" si="28"/>
        <v>7.2967871579821474E-4</v>
      </c>
      <c r="AI70" s="30">
        <f t="shared" si="29"/>
        <v>0.27292880571079609</v>
      </c>
    </row>
    <row r="71" spans="1:35" x14ac:dyDescent="0.2">
      <c r="A71" s="5" t="s">
        <v>58</v>
      </c>
      <c r="B71" s="37">
        <v>215759833.75</v>
      </c>
      <c r="C71" s="38">
        <v>82254457.5</v>
      </c>
      <c r="D71" s="37">
        <v>5672510.3064546185</v>
      </c>
      <c r="E71" s="39">
        <v>751096.30930000008</v>
      </c>
      <c r="F71" s="39">
        <f t="shared" si="20"/>
        <v>158446.33098168048</v>
      </c>
      <c r="G71" s="39">
        <f t="shared" si="12"/>
        <v>6582052.9467362985</v>
      </c>
      <c r="H71" s="14">
        <f t="shared" si="21"/>
        <v>1.5195383140083948E-4</v>
      </c>
      <c r="I71" s="44">
        <v>374550.74999999994</v>
      </c>
      <c r="J71" s="40">
        <v>0</v>
      </c>
      <c r="K71" s="39">
        <v>93220.890000000014</v>
      </c>
      <c r="L71" s="39">
        <f t="shared" si="13"/>
        <v>467771.63999999996</v>
      </c>
      <c r="M71" s="39">
        <v>1021831.4500000001</v>
      </c>
      <c r="N71" s="39">
        <v>105353.01999999997</v>
      </c>
      <c r="O71" s="39">
        <v>561735.59</v>
      </c>
      <c r="P71" s="39">
        <f t="shared" si="14"/>
        <v>2063470.81</v>
      </c>
      <c r="Q71" s="39">
        <f t="shared" si="15"/>
        <v>93220.890000000014</v>
      </c>
      <c r="R71" s="39">
        <f t="shared" si="16"/>
        <v>2156691.7000000002</v>
      </c>
      <c r="S71" s="14">
        <f t="shared" si="22"/>
        <v>7.3588541827433328E-4</v>
      </c>
      <c r="T71" s="40">
        <v>363924.57999999996</v>
      </c>
      <c r="U71" s="39">
        <f t="shared" si="17"/>
        <v>361013.18335999997</v>
      </c>
      <c r="V71" s="39">
        <v>191429.75</v>
      </c>
      <c r="W71" s="39">
        <f t="shared" si="18"/>
        <v>156972.39499999999</v>
      </c>
      <c r="X71" s="39">
        <f t="shared" si="19"/>
        <v>517985.57835999993</v>
      </c>
      <c r="Y71" s="14">
        <f t="shared" si="23"/>
        <v>4.2061905587639802E-4</v>
      </c>
      <c r="Z71" s="37">
        <v>446500</v>
      </c>
      <c r="AA71" s="34">
        <f t="shared" si="24"/>
        <v>1.4925373134328358E-2</v>
      </c>
      <c r="AB71" s="37">
        <v>789804.18000000028</v>
      </c>
      <c r="AC71" s="34">
        <f t="shared" si="25"/>
        <v>1.6640075028053307E-4</v>
      </c>
      <c r="AD71" s="40">
        <f t="shared" si="5"/>
        <v>3121177.2783599999</v>
      </c>
      <c r="AE71" s="27">
        <f t="shared" si="26"/>
        <v>7.4453020466632499E-4</v>
      </c>
      <c r="AF71" s="14">
        <f t="shared" si="27"/>
        <v>0.55022857777948575</v>
      </c>
      <c r="AG71" s="40">
        <f t="shared" si="8"/>
        <v>3910981.45836</v>
      </c>
      <c r="AH71" s="27">
        <f t="shared" si="28"/>
        <v>4.3754135793406049E-4</v>
      </c>
      <c r="AI71" s="30">
        <f t="shared" si="29"/>
        <v>0.59418869614217473</v>
      </c>
    </row>
    <row r="72" spans="1:35" x14ac:dyDescent="0.2">
      <c r="A72" s="5" t="s">
        <v>16</v>
      </c>
      <c r="B72" s="37">
        <v>23460762731.330002</v>
      </c>
      <c r="C72" s="38">
        <v>11401172307.1</v>
      </c>
      <c r="D72" s="37">
        <v>707820649.0238471</v>
      </c>
      <c r="E72" s="39">
        <v>50671873.576000005</v>
      </c>
      <c r="F72" s="39">
        <f t="shared" si="20"/>
        <v>10689404.744336115</v>
      </c>
      <c r="G72" s="39">
        <f t="shared" si="12"/>
        <v>769181927.34418321</v>
      </c>
      <c r="H72" s="14">
        <f t="shared" si="21"/>
        <v>1.7757399074430968E-2</v>
      </c>
      <c r="I72" s="44">
        <v>28136737.229999993</v>
      </c>
      <c r="J72" s="40">
        <v>0</v>
      </c>
      <c r="K72" s="39">
        <v>30546877.899999999</v>
      </c>
      <c r="L72" s="39">
        <f t="shared" si="13"/>
        <v>58683615.129999995</v>
      </c>
      <c r="M72" s="39">
        <v>0</v>
      </c>
      <c r="N72" s="39">
        <v>0</v>
      </c>
      <c r="O72" s="39">
        <v>0</v>
      </c>
      <c r="P72" s="39">
        <f t="shared" si="14"/>
        <v>28136737.229999993</v>
      </c>
      <c r="Q72" s="39">
        <f t="shared" si="15"/>
        <v>30546877.899999999</v>
      </c>
      <c r="R72" s="39">
        <f t="shared" si="16"/>
        <v>58683615.129999995</v>
      </c>
      <c r="S72" s="14">
        <f t="shared" si="22"/>
        <v>2.0023453823182071E-2</v>
      </c>
      <c r="T72" s="40">
        <v>13959577.369999997</v>
      </c>
      <c r="U72" s="39">
        <f t="shared" si="17"/>
        <v>13847900.751039997</v>
      </c>
      <c r="V72" s="39">
        <v>22339460.030000001</v>
      </c>
      <c r="W72" s="39">
        <f t="shared" si="18"/>
        <v>18318357.224599998</v>
      </c>
      <c r="X72" s="39">
        <f t="shared" si="19"/>
        <v>32166257.975639995</v>
      </c>
      <c r="Y72" s="14">
        <f t="shared" si="23"/>
        <v>2.6119918441797202E-2</v>
      </c>
      <c r="Z72" s="37">
        <v>446500</v>
      </c>
      <c r="AA72" s="34">
        <f t="shared" si="24"/>
        <v>1.4925373134328358E-2</v>
      </c>
      <c r="AB72" s="37">
        <v>51646926.869999997</v>
      </c>
      <c r="AC72" s="34">
        <f t="shared" si="25"/>
        <v>1.0881288803576375E-2</v>
      </c>
      <c r="AD72" s="40">
        <f t="shared" si="5"/>
        <v>91296373.105639994</v>
      </c>
      <c r="AE72" s="27">
        <f t="shared" si="26"/>
        <v>2.1777970711535869E-2</v>
      </c>
      <c r="AF72" s="14">
        <f t="shared" si="27"/>
        <v>0.12898235341332087</v>
      </c>
      <c r="AG72" s="40">
        <f t="shared" si="8"/>
        <v>142943299.97564</v>
      </c>
      <c r="AH72" s="27">
        <f t="shared" si="28"/>
        <v>1.5991792915618634E-2</v>
      </c>
      <c r="AI72" s="30">
        <f t="shared" si="29"/>
        <v>0.18583808965609985</v>
      </c>
    </row>
    <row r="73" spans="1:35" x14ac:dyDescent="0.2">
      <c r="A73" s="5" t="s">
        <v>51</v>
      </c>
      <c r="B73" s="37">
        <v>621535733.56999993</v>
      </c>
      <c r="C73" s="38">
        <v>308574752.95999998</v>
      </c>
      <c r="D73" s="37">
        <v>22943026.965099603</v>
      </c>
      <c r="E73" s="39">
        <v>4280471.7837999994</v>
      </c>
      <c r="F73" s="39">
        <f>(E73/E$76)*F$76</f>
        <v>902980.13798763696</v>
      </c>
      <c r="G73" s="39">
        <f t="shared" si="12"/>
        <v>28126478.886887237</v>
      </c>
      <c r="H73" s="14">
        <f>(G73/G$76)</f>
        <v>6.4933027206907456E-4</v>
      </c>
      <c r="I73" s="44">
        <v>1416754.3900000001</v>
      </c>
      <c r="J73" s="40">
        <v>0</v>
      </c>
      <c r="K73" s="39">
        <v>32881.97</v>
      </c>
      <c r="L73" s="39">
        <f t="shared" si="13"/>
        <v>1449636.36</v>
      </c>
      <c r="M73" s="39">
        <v>2495277.2199999997</v>
      </c>
      <c r="N73" s="39">
        <v>0</v>
      </c>
      <c r="O73" s="39">
        <v>307082.12</v>
      </c>
      <c r="P73" s="39">
        <f t="shared" si="14"/>
        <v>4219113.7299999995</v>
      </c>
      <c r="Q73" s="39">
        <f t="shared" si="15"/>
        <v>32881.97</v>
      </c>
      <c r="R73" s="39">
        <f t="shared" si="16"/>
        <v>4251995.6999999993</v>
      </c>
      <c r="S73" s="14">
        <f>(R73/R$76)</f>
        <v>1.4508247211203929E-3</v>
      </c>
      <c r="T73" s="40">
        <v>1190195.0299999998</v>
      </c>
      <c r="U73" s="39">
        <f t="shared" si="17"/>
        <v>1180673.4697599998</v>
      </c>
      <c r="V73" s="39">
        <v>61210.609999999993</v>
      </c>
      <c r="W73" s="39">
        <f t="shared" si="18"/>
        <v>50192.700199999992</v>
      </c>
      <c r="X73" s="39">
        <f t="shared" si="19"/>
        <v>1230866.1699599999</v>
      </c>
      <c r="Y73" s="14">
        <f>(X73/X$76)</f>
        <v>9.9949841838830851E-4</v>
      </c>
      <c r="Z73" s="37">
        <v>446500</v>
      </c>
      <c r="AA73" s="34">
        <f>(Z73/Z$76)</f>
        <v>1.4925373134328358E-2</v>
      </c>
      <c r="AB73" s="37">
        <v>4503360.9700000007</v>
      </c>
      <c r="AC73" s="34">
        <f>(AB73/AB$76)</f>
        <v>9.4879549028478044E-4</v>
      </c>
      <c r="AD73" s="40">
        <f t="shared" ref="AD73:AD75" si="30">(R73+X73+Z73)</f>
        <v>5929361.8699599989</v>
      </c>
      <c r="AE73" s="27">
        <f>(AD73/AD$76)</f>
        <v>1.4143986748813048E-3</v>
      </c>
      <c r="AF73" s="14">
        <f t="shared" si="27"/>
        <v>0.25843851724445976</v>
      </c>
      <c r="AG73" s="40">
        <f t="shared" ref="AG73:AG75" si="31">(R73+X73+Z73+AB73)</f>
        <v>10432722.83996</v>
      </c>
      <c r="AH73" s="27">
        <f>(AG73/AG$76)</f>
        <v>1.1671616874041461E-3</v>
      </c>
      <c r="AI73" s="30">
        <f t="shared" si="29"/>
        <v>0.37092175248512205</v>
      </c>
    </row>
    <row r="74" spans="1:35" x14ac:dyDescent="0.2">
      <c r="A74" s="5" t="s">
        <v>43</v>
      </c>
      <c r="B74" s="37">
        <v>6192775613.5599995</v>
      </c>
      <c r="C74" s="38">
        <v>4143958277.7400002</v>
      </c>
      <c r="D74" s="37">
        <v>286687859.4587602</v>
      </c>
      <c r="E74" s="39">
        <v>38979165.845399998</v>
      </c>
      <c r="F74" s="39">
        <f>(E74/E$76)*F$76</f>
        <v>8222788.1251154263</v>
      </c>
      <c r="G74" s="39">
        <f t="shared" si="12"/>
        <v>333889813.42927563</v>
      </c>
      <c r="H74" s="14">
        <f>(G74/G$76)</f>
        <v>7.7082084916146399E-3</v>
      </c>
      <c r="I74" s="44">
        <v>17623264.259999998</v>
      </c>
      <c r="J74" s="40">
        <v>0</v>
      </c>
      <c r="K74" s="39">
        <v>3447694.28</v>
      </c>
      <c r="L74" s="39">
        <f t="shared" si="13"/>
        <v>21070958.539999999</v>
      </c>
      <c r="M74" s="39">
        <v>0</v>
      </c>
      <c r="N74" s="39">
        <v>0</v>
      </c>
      <c r="O74" s="39">
        <v>0</v>
      </c>
      <c r="P74" s="39">
        <f t="shared" si="14"/>
        <v>17623264.259999998</v>
      </c>
      <c r="Q74" s="39">
        <f t="shared" si="15"/>
        <v>3447694.28</v>
      </c>
      <c r="R74" s="39">
        <f t="shared" si="16"/>
        <v>21070958.539999999</v>
      </c>
      <c r="S74" s="14">
        <f>(R74/R$76)</f>
        <v>7.1896280486677972E-3</v>
      </c>
      <c r="T74" s="40">
        <v>4180272.8099999996</v>
      </c>
      <c r="U74" s="39">
        <f t="shared" si="17"/>
        <v>4146830.6275199996</v>
      </c>
      <c r="V74" s="39">
        <v>1179442.46</v>
      </c>
      <c r="W74" s="39">
        <f t="shared" si="18"/>
        <v>967142.81719999993</v>
      </c>
      <c r="X74" s="39">
        <f t="shared" si="19"/>
        <v>5113973.44472</v>
      </c>
      <c r="Y74" s="14">
        <f>(X74/X$76)</f>
        <v>4.152692221481364E-3</v>
      </c>
      <c r="Z74" s="37">
        <v>446500</v>
      </c>
      <c r="AA74" s="34">
        <f>(Z74/Z$76)</f>
        <v>1.4925373134328358E-2</v>
      </c>
      <c r="AB74" s="37">
        <v>40010471.960000001</v>
      </c>
      <c r="AC74" s="34">
        <f>(AB74/AB$76)</f>
        <v>8.4296496800285708E-3</v>
      </c>
      <c r="AD74" s="40">
        <f t="shared" si="30"/>
        <v>26631431.984719999</v>
      </c>
      <c r="AE74" s="27">
        <f>(AD74/AD$76)</f>
        <v>6.3527008361919527E-3</v>
      </c>
      <c r="AF74" s="14">
        <f t="shared" si="27"/>
        <v>9.2893476671797842E-2</v>
      </c>
      <c r="AG74" s="40">
        <f t="shared" si="31"/>
        <v>66641903.94472</v>
      </c>
      <c r="AH74" s="27">
        <f>(AG74/AG$76)</f>
        <v>7.4555682397714927E-3</v>
      </c>
      <c r="AI74" s="30">
        <f t="shared" si="29"/>
        <v>0.19959250406672277</v>
      </c>
    </row>
    <row r="75" spans="1:35" x14ac:dyDescent="0.2">
      <c r="A75" s="5" t="s">
        <v>49</v>
      </c>
      <c r="B75" s="37">
        <v>571624802.67000008</v>
      </c>
      <c r="C75" s="38">
        <v>232883242.97999999</v>
      </c>
      <c r="D75" s="37">
        <v>17205492.671362601</v>
      </c>
      <c r="E75" s="39">
        <v>3175487.4383</v>
      </c>
      <c r="F75" s="39">
        <f>(E75/E$76)*F$76</f>
        <v>669879.91745821037</v>
      </c>
      <c r="G75" s="39">
        <f>SUM(D75:F75)</f>
        <v>21050860.02712081</v>
      </c>
      <c r="H75" s="14">
        <f>(G75/G$76)</f>
        <v>4.8598193622703792E-4</v>
      </c>
      <c r="I75" s="44">
        <v>1063909.03</v>
      </c>
      <c r="J75" s="40">
        <v>-435183.96000000014</v>
      </c>
      <c r="K75" s="39">
        <v>255596.59999999998</v>
      </c>
      <c r="L75" s="39">
        <f>SUM(I75:K75)</f>
        <v>884321.66999999981</v>
      </c>
      <c r="M75" s="39">
        <v>1752165.9899999998</v>
      </c>
      <c r="N75" s="39">
        <v>0</v>
      </c>
      <c r="O75" s="39">
        <v>318316.83</v>
      </c>
      <c r="P75" s="39">
        <f t="shared" ref="P75" si="32">(I75+J75+M75+N75+O75)</f>
        <v>2699207.8899999997</v>
      </c>
      <c r="Q75" s="39">
        <f t="shared" ref="Q75" si="33">K75</f>
        <v>255596.59999999998</v>
      </c>
      <c r="R75" s="39">
        <f t="shared" ref="R75" si="34">SUM(P75:Q75)</f>
        <v>2954804.4899999998</v>
      </c>
      <c r="S75" s="14">
        <f>(R75/R$76)</f>
        <v>1.0082097214184707E-3</v>
      </c>
      <c r="T75" s="40">
        <v>783193.87999999989</v>
      </c>
      <c r="U75" s="39">
        <f t="shared" ref="U75" si="35">(T75*0.992)</f>
        <v>776928.32895999984</v>
      </c>
      <c r="V75" s="39">
        <v>291749.94</v>
      </c>
      <c r="W75" s="39">
        <f t="shared" ref="W75" si="36">(V75*0.82)</f>
        <v>239234.95079999999</v>
      </c>
      <c r="X75" s="39">
        <f t="shared" ref="X75" si="37">(U75+W75)</f>
        <v>1016163.2797599998</v>
      </c>
      <c r="Y75" s="14">
        <f>(X75/X$76)</f>
        <v>8.2515355099685808E-4</v>
      </c>
      <c r="Z75" s="37">
        <v>446500</v>
      </c>
      <c r="AA75" s="34">
        <f>(Z75/Z$76)</f>
        <v>1.4925373134328358E-2</v>
      </c>
      <c r="AB75" s="37">
        <v>3282072.4000000004</v>
      </c>
      <c r="AC75" s="34">
        <f>(AB75/AB$76)</f>
        <v>6.9148698331152124E-4</v>
      </c>
      <c r="AD75" s="40">
        <f t="shared" si="30"/>
        <v>4417467.7697599996</v>
      </c>
      <c r="AE75" s="27">
        <f>(AD75/AD$76)</f>
        <v>1.0537492392788581E-3</v>
      </c>
      <c r="AF75" s="14">
        <f t="shared" si="27"/>
        <v>0.25674753139226181</v>
      </c>
      <c r="AG75" s="40">
        <f t="shared" si="31"/>
        <v>7699540.16976</v>
      </c>
      <c r="AH75" s="27">
        <f>(AG75/AG$76)</f>
        <v>8.6138666143339656E-4</v>
      </c>
      <c r="AI75" s="30">
        <f t="shared" si="29"/>
        <v>0.36575893620689709</v>
      </c>
    </row>
    <row r="76" spans="1:35" x14ac:dyDescent="0.2">
      <c r="A76" s="17" t="s">
        <v>72</v>
      </c>
      <c r="B76" s="18">
        <f>SUM(B9:B75)</f>
        <v>1425943770351.1501</v>
      </c>
      <c r="C76" s="35">
        <f>SUM(C9:C75)</f>
        <v>557819322276.9801</v>
      </c>
      <c r="D76" s="18">
        <f>SUM(D9:D75)</f>
        <v>37672756857.937988</v>
      </c>
      <c r="E76" s="19">
        <f>SUM(E9:E75)</f>
        <v>4660278310.5371513</v>
      </c>
      <c r="F76" s="19">
        <v>983101621.61000001</v>
      </c>
      <c r="G76" s="19">
        <f>SUM(D76:F76)</f>
        <v>43316136790.085144</v>
      </c>
      <c r="H76" s="20">
        <f>(G76/G$76)</f>
        <v>1</v>
      </c>
      <c r="I76" s="45">
        <f t="shared" ref="I76:P76" si="38">SUM(I9:I75)</f>
        <v>1948764634.9400001</v>
      </c>
      <c r="J76" s="21">
        <f t="shared" si="38"/>
        <v>-41001124.079999998</v>
      </c>
      <c r="K76" s="19">
        <f t="shared" si="38"/>
        <v>977782299.5</v>
      </c>
      <c r="L76" s="19">
        <f t="shared" si="38"/>
        <v>2885545810.3599997</v>
      </c>
      <c r="M76" s="19">
        <f t="shared" si="38"/>
        <v>34533488.549999997</v>
      </c>
      <c r="N76" s="19">
        <f t="shared" si="38"/>
        <v>592957.99999999988</v>
      </c>
      <c r="O76" s="19">
        <f t="shared" si="38"/>
        <v>10071642.129999999</v>
      </c>
      <c r="P76" s="19">
        <f t="shared" si="38"/>
        <v>1952961599.5400002</v>
      </c>
      <c r="Q76" s="19">
        <f t="shared" ref="Q76:R76" si="39">SUM(Q9:Q75)</f>
        <v>977782299.5</v>
      </c>
      <c r="R76" s="19">
        <f t="shared" si="39"/>
        <v>2930743899.039999</v>
      </c>
      <c r="S76" s="20">
        <f>(R76/R$76)</f>
        <v>1</v>
      </c>
      <c r="T76" s="21">
        <f>SUM(T9:T75)</f>
        <v>748108437.59000003</v>
      </c>
      <c r="U76" s="19">
        <f>SUM(U9:U75)</f>
        <v>742123570.08927965</v>
      </c>
      <c r="V76" s="19">
        <f>SUM(V9:V75)</f>
        <v>596780840.8900001</v>
      </c>
      <c r="W76" s="19">
        <f>SUM(W9:W75)</f>
        <v>489360289.52980006</v>
      </c>
      <c r="X76" s="19">
        <f>(U76+W76)</f>
        <v>1231483859.6190796</v>
      </c>
      <c r="Y76" s="20">
        <f>(X76/X$76)</f>
        <v>1</v>
      </c>
      <c r="Z76" s="18">
        <f>SUM(Z9:Z75)</f>
        <v>29915500</v>
      </c>
      <c r="AA76" s="36">
        <f>(Z76/Z$76)</f>
        <v>1</v>
      </c>
      <c r="AB76" s="18">
        <f>SUM(AB9:AB75)</f>
        <v>4746397949.9400015</v>
      </c>
      <c r="AC76" s="36">
        <f>(AB76/$AB76)</f>
        <v>1</v>
      </c>
      <c r="AD76" s="18">
        <f>SUM(AD9:AD75)</f>
        <v>4192143258.6590805</v>
      </c>
      <c r="AE76" s="28">
        <f>(AD76/AD$76)</f>
        <v>1</v>
      </c>
      <c r="AF76" s="25">
        <f t="shared" si="27"/>
        <v>0.11127784660059351</v>
      </c>
      <c r="AG76" s="18">
        <f>SUM(AG9:AG75)</f>
        <v>8938541208.599081</v>
      </c>
      <c r="AH76" s="28">
        <f>(AG76/AG$76)</f>
        <v>1</v>
      </c>
      <c r="AI76" s="22">
        <f t="shared" si="29"/>
        <v>0.20635591885574317</v>
      </c>
    </row>
    <row r="77" spans="1:35" x14ac:dyDescent="0.2">
      <c r="A77" s="7"/>
      <c r="B77" s="9"/>
      <c r="C77" s="9"/>
      <c r="D77" s="9"/>
      <c r="E77" s="9"/>
      <c r="F77" s="9"/>
      <c r="G77" s="9"/>
      <c r="H77" s="10"/>
      <c r="I77" s="9"/>
      <c r="J77" s="9"/>
      <c r="K77" s="9"/>
      <c r="L77" s="9"/>
      <c r="M77" s="9"/>
      <c r="N77" s="9"/>
      <c r="O77" s="9"/>
      <c r="P77" s="9"/>
      <c r="Q77" s="10"/>
      <c r="R77" s="10"/>
      <c r="S77" s="10"/>
      <c r="T77" s="9"/>
      <c r="U77" s="9"/>
      <c r="V77" s="9"/>
      <c r="W77" s="9"/>
      <c r="X77" s="9"/>
      <c r="Y77" s="10"/>
      <c r="Z77" s="10"/>
      <c r="AA77" s="10"/>
      <c r="AB77" s="9"/>
      <c r="AC77" s="10"/>
      <c r="AD77" s="10"/>
      <c r="AE77" s="10"/>
      <c r="AF77" s="10"/>
      <c r="AG77" s="10"/>
      <c r="AH77" s="10"/>
      <c r="AI77" s="11"/>
    </row>
    <row r="78" spans="1:35" x14ac:dyDescent="0.2">
      <c r="A78" s="7" t="s">
        <v>96</v>
      </c>
      <c r="B78" s="8"/>
      <c r="C78" s="8"/>
      <c r="D78" s="10"/>
      <c r="E78" s="10"/>
      <c r="F78" s="10"/>
      <c r="G78" s="10"/>
      <c r="H78" s="10"/>
      <c r="I78" s="10"/>
      <c r="J78" s="10"/>
      <c r="K78" s="10"/>
      <c r="L78" s="9"/>
      <c r="M78" s="10"/>
      <c r="N78" s="10"/>
      <c r="O78" s="10"/>
      <c r="P78" s="10"/>
      <c r="Q78" s="10"/>
      <c r="R78" s="10"/>
      <c r="S78" s="10"/>
      <c r="T78" s="10"/>
      <c r="U78" s="10"/>
      <c r="V78" s="10"/>
      <c r="W78" s="10"/>
      <c r="X78" s="10"/>
      <c r="Y78" s="10"/>
      <c r="Z78" s="10"/>
      <c r="AA78" s="10"/>
      <c r="AB78" s="10"/>
      <c r="AC78" s="10"/>
      <c r="AD78" s="10"/>
      <c r="AE78" s="10"/>
      <c r="AF78" s="10"/>
      <c r="AG78" s="10"/>
      <c r="AH78" s="10"/>
      <c r="AI78" s="11"/>
    </row>
    <row r="79" spans="1:35" x14ac:dyDescent="0.2">
      <c r="A79" s="46" t="s">
        <v>124</v>
      </c>
      <c r="B79" s="9"/>
      <c r="C79" s="9"/>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1"/>
    </row>
    <row r="80" spans="1:35" x14ac:dyDescent="0.2">
      <c r="A80" s="46" t="s">
        <v>125</v>
      </c>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1"/>
    </row>
    <row r="81" spans="1:35" x14ac:dyDescent="0.2">
      <c r="A81" s="7" t="s">
        <v>107</v>
      </c>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1"/>
    </row>
    <row r="82" spans="1:35" x14ac:dyDescent="0.2">
      <c r="A82" s="7" t="s">
        <v>104</v>
      </c>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1"/>
    </row>
    <row r="83" spans="1:35" ht="13.5" thickBot="1" x14ac:dyDescent="0.25">
      <c r="A83" s="41" t="s">
        <v>117</v>
      </c>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31"/>
    </row>
  </sheetData>
  <mergeCells count="12">
    <mergeCell ref="AB4:AC4"/>
    <mergeCell ref="Z3:AA3"/>
    <mergeCell ref="Z4:AA4"/>
    <mergeCell ref="AB3:AC3"/>
    <mergeCell ref="A1:AI1"/>
    <mergeCell ref="A2:AI2"/>
    <mergeCell ref="B3:C3"/>
    <mergeCell ref="D3:H3"/>
    <mergeCell ref="I3:S3"/>
    <mergeCell ref="B4:C4"/>
    <mergeCell ref="T3:Y3"/>
    <mergeCell ref="AD3:AI3"/>
  </mergeCells>
  <phoneticPr fontId="0" type="noConversion"/>
  <printOptions horizontalCentered="1"/>
  <pageMargins left="0.25" right="0.25" top="0.5" bottom="0.5" header="0.3" footer="0.3"/>
  <pageSetup paperSize="5" scale="34" fitToHeight="0" orientation="landscape" r:id="rId1"/>
  <headerFooter>
    <oddFooter>&amp;L&amp;14Office of Economic and Demographic Research&amp;R&amp;14Page &amp;P of &amp;N</oddFooter>
  </headerFooter>
  <ignoredErrors>
    <ignoredError sqref="Z76:AA76 AD9:AD10 AD11:AD75" formula="1"/>
  </ignoredErrors>
  <legacyDrawing r:id="rId2"/>
</worksheet>
</file>

<file path=docMetadata/LabelInfo.xml><?xml version="1.0" encoding="utf-8"?>
<clbl:labelList xmlns:clbl="http://schemas.microsoft.com/office/2020/mipLabelMetadata">
  <clbl:label id="{0505bbe3-9726-451b-8f6f-c7a729eae470}" enabled="0" method="" siteId="{0505bbe3-9726-451b-8f6f-c7a729eae4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Summary</vt:lpstr>
      <vt:lpstr>Data Worksheet</vt:lpstr>
      <vt:lpstr>'Data Worksheet'!Print_Area</vt:lpstr>
      <vt:lpstr>Summary!Print_Area</vt:lpstr>
      <vt:lpstr>'Data Worksheet'!Print_Titles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Florida Counties and Cities</dc:title>
  <dc:subject>used for Official Population Estimate List</dc:subject>
  <dc:creator>Executive Office of The Govern</dc:creator>
  <cp:lastModifiedBy>O'Cain, Steve</cp:lastModifiedBy>
  <cp:lastPrinted>2025-03-25T17:44:45Z</cp:lastPrinted>
  <dcterms:created xsi:type="dcterms:W3CDTF">2000-01-10T21:55:04Z</dcterms:created>
  <dcterms:modified xsi:type="dcterms:W3CDTF">2025-03-25T17:47:33Z</dcterms:modified>
</cp:coreProperties>
</file>