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CAIN.STEVE\Documents\EDR\Revenue Data\special tabulations\"/>
    </mc:Choice>
  </mc:AlternateContent>
  <bookViews>
    <workbookView xWindow="-15" yWindow="45" windowWidth="7680" windowHeight="7260" tabRatio="604"/>
  </bookViews>
  <sheets>
    <sheet name="Summary" sheetId="7" r:id="rId1"/>
    <sheet name="Data Worksheet" sheetId="4" r:id="rId2"/>
  </sheets>
  <definedNames>
    <definedName name="_xlnm.Print_Area" localSheetId="1">'Data Worksheet'!$A$1:$AI$83</definedName>
    <definedName name="_xlnm.Print_Area" localSheetId="0">Summary!$A$1:$L$81</definedName>
    <definedName name="_xlnm.Print_Titles" localSheetId="1">'Data Worksheet'!$1:$8</definedName>
    <definedName name="_xlnm.Print_Titles" localSheetId="0">Summary!$1:$7</definedName>
  </definedNames>
  <calcPr calcId="162913"/>
</workbook>
</file>

<file path=xl/calcChain.xml><?xml version="1.0" encoding="utf-8"?>
<calcChain xmlns="http://schemas.openxmlformats.org/spreadsheetml/2006/main">
  <c r="AG11" i="4" l="1"/>
  <c r="AG76" i="4" s="1"/>
  <c r="AG12" i="4"/>
  <c r="AG13" i="4"/>
  <c r="AG14" i="4"/>
  <c r="AG15" i="4"/>
  <c r="AG16" i="4"/>
  <c r="AG17" i="4"/>
  <c r="AG18" i="4"/>
  <c r="AG19" i="4"/>
  <c r="AG20" i="4"/>
  <c r="AG21" i="4"/>
  <c r="AG22" i="4"/>
  <c r="AG23" i="4"/>
  <c r="AG24" i="4"/>
  <c r="AG25" i="4"/>
  <c r="AG26" i="4"/>
  <c r="AG27" i="4"/>
  <c r="AG28" i="4"/>
  <c r="AG29" i="4"/>
  <c r="AG30" i="4"/>
  <c r="AG31" i="4"/>
  <c r="AG32" i="4"/>
  <c r="AG33" i="4"/>
  <c r="AG34" i="4"/>
  <c r="AG35" i="4"/>
  <c r="AG36" i="4"/>
  <c r="AG37" i="4"/>
  <c r="AG38" i="4"/>
  <c r="AG39" i="4"/>
  <c r="AG40" i="4"/>
  <c r="AG41" i="4"/>
  <c r="AG42" i="4"/>
  <c r="AG43" i="4"/>
  <c r="AG44" i="4"/>
  <c r="AG45" i="4"/>
  <c r="AG46" i="4"/>
  <c r="AG47" i="4"/>
  <c r="AG48" i="4"/>
  <c r="AG49" i="4"/>
  <c r="AG50" i="4"/>
  <c r="AG51" i="4"/>
  <c r="AG52" i="4"/>
  <c r="AG53" i="4"/>
  <c r="AG54" i="4"/>
  <c r="AG55" i="4"/>
  <c r="AG56" i="4"/>
  <c r="AG57" i="4"/>
  <c r="AG58" i="4"/>
  <c r="AG59" i="4"/>
  <c r="AG60" i="4"/>
  <c r="AG61" i="4"/>
  <c r="AG62" i="4"/>
  <c r="AG63" i="4"/>
  <c r="AG64" i="4"/>
  <c r="AG65" i="4"/>
  <c r="AG66" i="4"/>
  <c r="AG67" i="4"/>
  <c r="AG68" i="4"/>
  <c r="AG69" i="4"/>
  <c r="AG70" i="4"/>
  <c r="AG71" i="4"/>
  <c r="AG72" i="4"/>
  <c r="AG73" i="4"/>
  <c r="AG74" i="4"/>
  <c r="AG75" i="4"/>
  <c r="AD11" i="4"/>
  <c r="AD76" i="4" s="1"/>
  <c r="AD12" i="4"/>
  <c r="AD13" i="4"/>
  <c r="AD14" i="4"/>
  <c r="AD15" i="4"/>
  <c r="AD16" i="4"/>
  <c r="AD17" i="4"/>
  <c r="AD18" i="4"/>
  <c r="AD19" i="4"/>
  <c r="AD20" i="4"/>
  <c r="AD21" i="4"/>
  <c r="AD22" i="4"/>
  <c r="AD23" i="4"/>
  <c r="AD24" i="4"/>
  <c r="AD25" i="4"/>
  <c r="AD26" i="4"/>
  <c r="AD27" i="4"/>
  <c r="AD28" i="4"/>
  <c r="AD29" i="4"/>
  <c r="AD30" i="4"/>
  <c r="AD31" i="4"/>
  <c r="AD32" i="4"/>
  <c r="AD33" i="4"/>
  <c r="AD34" i="4"/>
  <c r="AD35" i="4"/>
  <c r="AD36" i="4"/>
  <c r="AD37" i="4"/>
  <c r="AD38" i="4"/>
  <c r="AD39" i="4"/>
  <c r="AD40" i="4"/>
  <c r="AD41" i="4"/>
  <c r="AD42" i="4"/>
  <c r="AD43" i="4"/>
  <c r="AD44" i="4"/>
  <c r="AD45" i="4"/>
  <c r="AD46" i="4"/>
  <c r="AD47" i="4"/>
  <c r="AD48" i="4"/>
  <c r="AD49" i="4"/>
  <c r="AD50" i="4"/>
  <c r="AD51" i="4"/>
  <c r="AD52" i="4"/>
  <c r="AD53" i="4"/>
  <c r="AD54" i="4"/>
  <c r="AD55" i="4"/>
  <c r="AD56" i="4"/>
  <c r="AD57" i="4"/>
  <c r="AD58" i="4"/>
  <c r="AD59" i="4"/>
  <c r="AD60" i="4"/>
  <c r="AD61" i="4"/>
  <c r="AD62" i="4"/>
  <c r="AD63" i="4"/>
  <c r="AD64" i="4"/>
  <c r="AD65" i="4"/>
  <c r="AD66" i="4"/>
  <c r="AD67" i="4"/>
  <c r="AD68" i="4"/>
  <c r="AD69" i="4"/>
  <c r="AD70" i="4"/>
  <c r="AD71" i="4"/>
  <c r="AD72" i="4"/>
  <c r="AD73" i="4"/>
  <c r="AD74" i="4"/>
  <c r="AD75" i="4"/>
  <c r="X11" i="4" l="1"/>
  <c r="X12" i="4"/>
  <c r="X13" i="4"/>
  <c r="X14" i="4"/>
  <c r="X15" i="4"/>
  <c r="X16" i="4"/>
  <c r="X17" i="4"/>
  <c r="X18" i="4"/>
  <c r="X19" i="4"/>
  <c r="X20" i="4"/>
  <c r="X21" i="4"/>
  <c r="X22" i="4"/>
  <c r="X23" i="4"/>
  <c r="X24" i="4"/>
  <c r="X25" i="4"/>
  <c r="X26" i="4"/>
  <c r="X27" i="4"/>
  <c r="X28" i="4"/>
  <c r="X29" i="4"/>
  <c r="X30" i="4"/>
  <c r="X31" i="4"/>
  <c r="X32" i="4"/>
  <c r="X33" i="4"/>
  <c r="X34" i="4"/>
  <c r="X35" i="4"/>
  <c r="X36" i="4"/>
  <c r="X37" i="4"/>
  <c r="X38" i="4"/>
  <c r="X39" i="4"/>
  <c r="X40" i="4"/>
  <c r="X41" i="4"/>
  <c r="X42" i="4"/>
  <c r="X43" i="4"/>
  <c r="X44" i="4"/>
  <c r="X45" i="4"/>
  <c r="X46" i="4"/>
  <c r="X47" i="4"/>
  <c r="X48" i="4"/>
  <c r="X49" i="4"/>
  <c r="X50" i="4"/>
  <c r="X51" i="4"/>
  <c r="X52" i="4"/>
  <c r="X53" i="4"/>
  <c r="X54" i="4"/>
  <c r="X55" i="4"/>
  <c r="X56" i="4"/>
  <c r="X57" i="4"/>
  <c r="X58" i="4"/>
  <c r="X59" i="4"/>
  <c r="X60" i="4"/>
  <c r="X61" i="4"/>
  <c r="X62" i="4"/>
  <c r="X63" i="4"/>
  <c r="X64" i="4"/>
  <c r="X65" i="4"/>
  <c r="X66" i="4"/>
  <c r="X67" i="4"/>
  <c r="X68" i="4"/>
  <c r="X69" i="4"/>
  <c r="X70" i="4"/>
  <c r="X71" i="4"/>
  <c r="X72" i="4"/>
  <c r="X73" i="4"/>
  <c r="X74" i="4"/>
  <c r="X75" i="4"/>
  <c r="R76" i="4"/>
  <c r="Q76" i="4"/>
  <c r="Q11" i="4"/>
  <c r="R11" i="4"/>
  <c r="Q12" i="4"/>
  <c r="R12" i="4"/>
  <c r="Q13" i="4"/>
  <c r="R13" i="4"/>
  <c r="Q14" i="4"/>
  <c r="R14" i="4" s="1"/>
  <c r="Q15" i="4"/>
  <c r="R15" i="4"/>
  <c r="Q16" i="4"/>
  <c r="R16" i="4"/>
  <c r="Q17" i="4"/>
  <c r="R17" i="4"/>
  <c r="Q18" i="4"/>
  <c r="R18" i="4"/>
  <c r="Q19" i="4"/>
  <c r="R19" i="4"/>
  <c r="Q20" i="4"/>
  <c r="R20" i="4" s="1"/>
  <c r="Q21" i="4"/>
  <c r="R21" i="4"/>
  <c r="Q22" i="4"/>
  <c r="R22" i="4"/>
  <c r="Q23" i="4"/>
  <c r="R23" i="4"/>
  <c r="Q24" i="4"/>
  <c r="R24" i="4"/>
  <c r="Q25" i="4"/>
  <c r="R25" i="4"/>
  <c r="Q26" i="4"/>
  <c r="R26" i="4" s="1"/>
  <c r="Q27" i="4"/>
  <c r="R27" i="4"/>
  <c r="Q28" i="4"/>
  <c r="R28" i="4"/>
  <c r="Q29" i="4"/>
  <c r="R29" i="4"/>
  <c r="Q30" i="4"/>
  <c r="R30" i="4"/>
  <c r="Q31" i="4"/>
  <c r="R31" i="4"/>
  <c r="Q32" i="4"/>
  <c r="R32" i="4" s="1"/>
  <c r="Q33" i="4"/>
  <c r="R33" i="4"/>
  <c r="Q34" i="4"/>
  <c r="R34" i="4"/>
  <c r="Q35" i="4"/>
  <c r="R35" i="4"/>
  <c r="Q36" i="4"/>
  <c r="R36" i="4"/>
  <c r="Q37" i="4"/>
  <c r="R37" i="4"/>
  <c r="Q38" i="4"/>
  <c r="R38" i="4" s="1"/>
  <c r="Q39" i="4"/>
  <c r="R39" i="4"/>
  <c r="Q40" i="4"/>
  <c r="R40" i="4"/>
  <c r="Q41" i="4"/>
  <c r="R41" i="4"/>
  <c r="Q42" i="4"/>
  <c r="R42" i="4"/>
  <c r="Q43" i="4"/>
  <c r="R43" i="4"/>
  <c r="Q44" i="4"/>
  <c r="R44" i="4" s="1"/>
  <c r="Q45" i="4"/>
  <c r="R45" i="4"/>
  <c r="Q46" i="4"/>
  <c r="R46" i="4"/>
  <c r="Q47" i="4"/>
  <c r="R47" i="4"/>
  <c r="Q48" i="4"/>
  <c r="R48" i="4"/>
  <c r="Q49" i="4"/>
  <c r="R49" i="4"/>
  <c r="Q50" i="4"/>
  <c r="R50" i="4" s="1"/>
  <c r="Q51" i="4"/>
  <c r="R51" i="4"/>
  <c r="Q52" i="4"/>
  <c r="R52" i="4"/>
  <c r="Q53" i="4"/>
  <c r="R53" i="4"/>
  <c r="Q54" i="4"/>
  <c r="R54" i="4"/>
  <c r="Q55" i="4"/>
  <c r="R55" i="4"/>
  <c r="Q56" i="4"/>
  <c r="R56" i="4" s="1"/>
  <c r="Q57" i="4"/>
  <c r="R57" i="4"/>
  <c r="Q58" i="4"/>
  <c r="R58" i="4"/>
  <c r="Q59" i="4"/>
  <c r="R59" i="4"/>
  <c r="Q60" i="4"/>
  <c r="R60" i="4"/>
  <c r="Q61" i="4"/>
  <c r="R61" i="4"/>
  <c r="Q62" i="4"/>
  <c r="R62" i="4" s="1"/>
  <c r="Q63" i="4"/>
  <c r="R63" i="4"/>
  <c r="Q64" i="4"/>
  <c r="R64" i="4"/>
  <c r="Q65" i="4"/>
  <c r="R65" i="4"/>
  <c r="Q66" i="4"/>
  <c r="R66" i="4"/>
  <c r="Q67" i="4"/>
  <c r="R67" i="4"/>
  <c r="Q68" i="4"/>
  <c r="R68" i="4" s="1"/>
  <c r="Q69" i="4"/>
  <c r="R69" i="4"/>
  <c r="Q70" i="4"/>
  <c r="R70" i="4"/>
  <c r="Q71" i="4"/>
  <c r="R71" i="4"/>
  <c r="Q72" i="4"/>
  <c r="R72" i="4"/>
  <c r="Q73" i="4"/>
  <c r="R73" i="4"/>
  <c r="Q74" i="4"/>
  <c r="R74" i="4" s="1"/>
  <c r="Q75" i="4"/>
  <c r="R75" i="4"/>
  <c r="P11" i="4"/>
  <c r="P12" i="4"/>
  <c r="P13" i="4"/>
  <c r="P14" i="4"/>
  <c r="P15" i="4"/>
  <c r="P16" i="4"/>
  <c r="P17" i="4"/>
  <c r="P18" i="4"/>
  <c r="P19" i="4"/>
  <c r="P20" i="4"/>
  <c r="P21" i="4"/>
  <c r="P22" i="4"/>
  <c r="P23" i="4"/>
  <c r="P24" i="4"/>
  <c r="P25" i="4"/>
  <c r="P26" i="4"/>
  <c r="P27" i="4"/>
  <c r="P28" i="4"/>
  <c r="P29" i="4"/>
  <c r="P30" i="4"/>
  <c r="P31" i="4"/>
  <c r="P32" i="4"/>
  <c r="P33" i="4"/>
  <c r="P34" i="4"/>
  <c r="P35" i="4"/>
  <c r="P36" i="4"/>
  <c r="P37" i="4"/>
  <c r="P38" i="4"/>
  <c r="P39" i="4"/>
  <c r="P40" i="4"/>
  <c r="P41" i="4"/>
  <c r="P42" i="4"/>
  <c r="P43" i="4"/>
  <c r="P44" i="4"/>
  <c r="P45" i="4"/>
  <c r="P46" i="4"/>
  <c r="P47" i="4"/>
  <c r="P48" i="4"/>
  <c r="P49" i="4"/>
  <c r="P50" i="4"/>
  <c r="P51" i="4"/>
  <c r="P52" i="4"/>
  <c r="P53" i="4"/>
  <c r="P54" i="4"/>
  <c r="P55" i="4"/>
  <c r="P56" i="4"/>
  <c r="P57" i="4"/>
  <c r="P58" i="4"/>
  <c r="P59" i="4"/>
  <c r="P60" i="4"/>
  <c r="P61" i="4"/>
  <c r="P62" i="4"/>
  <c r="P63" i="4"/>
  <c r="P64" i="4"/>
  <c r="P65" i="4"/>
  <c r="P66" i="4"/>
  <c r="P67" i="4"/>
  <c r="P68" i="4"/>
  <c r="P69" i="4"/>
  <c r="P70" i="4"/>
  <c r="P71" i="4"/>
  <c r="P72" i="4"/>
  <c r="P73" i="4"/>
  <c r="P74" i="4"/>
  <c r="P75" i="4"/>
  <c r="L76" i="4"/>
  <c r="W11" i="4" l="1"/>
  <c r="W12" i="4"/>
  <c r="W13" i="4"/>
  <c r="W14" i="4"/>
  <c r="W15" i="4"/>
  <c r="W16" i="4"/>
  <c r="W17" i="4"/>
  <c r="W18" i="4"/>
  <c r="W19" i="4"/>
  <c r="W20" i="4"/>
  <c r="W21" i="4"/>
  <c r="W22" i="4"/>
  <c r="W23" i="4"/>
  <c r="W24" i="4"/>
  <c r="W25" i="4"/>
  <c r="W26" i="4"/>
  <c r="W27" i="4"/>
  <c r="W28" i="4"/>
  <c r="W29" i="4"/>
  <c r="W30" i="4"/>
  <c r="W31" i="4"/>
  <c r="W32" i="4"/>
  <c r="W33" i="4"/>
  <c r="W34" i="4"/>
  <c r="W35" i="4"/>
  <c r="W36" i="4"/>
  <c r="W37" i="4"/>
  <c r="W38" i="4"/>
  <c r="W39" i="4"/>
  <c r="W40" i="4"/>
  <c r="W41" i="4"/>
  <c r="W42" i="4"/>
  <c r="W43" i="4"/>
  <c r="W44" i="4"/>
  <c r="W45" i="4"/>
  <c r="W46" i="4"/>
  <c r="W47" i="4"/>
  <c r="W48" i="4"/>
  <c r="W49" i="4"/>
  <c r="W50" i="4"/>
  <c r="W51" i="4"/>
  <c r="W52" i="4"/>
  <c r="W53" i="4"/>
  <c r="W54" i="4"/>
  <c r="W55" i="4"/>
  <c r="W56" i="4"/>
  <c r="W57" i="4"/>
  <c r="W58" i="4"/>
  <c r="W59" i="4"/>
  <c r="W60" i="4"/>
  <c r="W61" i="4"/>
  <c r="W62" i="4"/>
  <c r="W63" i="4"/>
  <c r="W64" i="4"/>
  <c r="W65" i="4"/>
  <c r="W66" i="4"/>
  <c r="W67" i="4"/>
  <c r="W68" i="4"/>
  <c r="W69" i="4"/>
  <c r="W70" i="4"/>
  <c r="W71" i="4"/>
  <c r="W72" i="4"/>
  <c r="W73" i="4"/>
  <c r="W74" i="4"/>
  <c r="W75" i="4"/>
  <c r="W10" i="4"/>
  <c r="W9" i="4"/>
  <c r="U75" i="4"/>
  <c r="U11" i="4"/>
  <c r="U12" i="4"/>
  <c r="U13" i="4"/>
  <c r="U14" i="4"/>
  <c r="U15" i="4"/>
  <c r="U16" i="4"/>
  <c r="U17" i="4"/>
  <c r="U18" i="4"/>
  <c r="U19" i="4"/>
  <c r="U20" i="4"/>
  <c r="U21" i="4"/>
  <c r="U22" i="4"/>
  <c r="U23" i="4"/>
  <c r="U24" i="4"/>
  <c r="U25" i="4"/>
  <c r="U26" i="4"/>
  <c r="U27" i="4"/>
  <c r="U28" i="4"/>
  <c r="U29" i="4"/>
  <c r="U30" i="4"/>
  <c r="U31" i="4"/>
  <c r="U32" i="4"/>
  <c r="U33" i="4"/>
  <c r="U34" i="4"/>
  <c r="U35" i="4"/>
  <c r="U36" i="4"/>
  <c r="U37" i="4"/>
  <c r="U38" i="4"/>
  <c r="U39" i="4"/>
  <c r="U40" i="4"/>
  <c r="U41" i="4"/>
  <c r="U42" i="4"/>
  <c r="U43" i="4"/>
  <c r="U44" i="4"/>
  <c r="U45" i="4"/>
  <c r="U46" i="4"/>
  <c r="U47" i="4"/>
  <c r="U48" i="4"/>
  <c r="U49" i="4"/>
  <c r="U50" i="4"/>
  <c r="U51" i="4"/>
  <c r="U52" i="4"/>
  <c r="U53" i="4"/>
  <c r="U54" i="4"/>
  <c r="U55" i="4"/>
  <c r="U56" i="4"/>
  <c r="U57" i="4"/>
  <c r="U58" i="4"/>
  <c r="U59" i="4"/>
  <c r="U60" i="4"/>
  <c r="U61" i="4"/>
  <c r="U62" i="4"/>
  <c r="U63" i="4"/>
  <c r="U64" i="4"/>
  <c r="U65" i="4"/>
  <c r="U66" i="4"/>
  <c r="U67" i="4"/>
  <c r="U68" i="4"/>
  <c r="U69" i="4"/>
  <c r="U70" i="4"/>
  <c r="U71" i="4"/>
  <c r="U72" i="4"/>
  <c r="U73" i="4"/>
  <c r="U74" i="4"/>
  <c r="U10" i="4"/>
  <c r="U9" i="4"/>
  <c r="P76" i="4" l="1"/>
  <c r="L9" i="4" l="1"/>
  <c r="L10" i="4"/>
  <c r="L11" i="4"/>
  <c r="L12" i="4"/>
  <c r="L13" i="4"/>
  <c r="L14" i="4"/>
  <c r="L15" i="4"/>
  <c r="L16" i="4"/>
  <c r="L17" i="4"/>
  <c r="L18" i="4"/>
  <c r="L19" i="4"/>
  <c r="L20" i="4"/>
  <c r="L21" i="4"/>
  <c r="L22" i="4"/>
  <c r="L23" i="4"/>
  <c r="L24"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L72" i="4"/>
  <c r="L73" i="4"/>
  <c r="L74" i="4"/>
  <c r="L75" i="4"/>
  <c r="P10" i="4"/>
  <c r="P9" i="4"/>
  <c r="J76" i="4"/>
  <c r="E76" i="4"/>
  <c r="F21" i="4" s="1"/>
  <c r="I76" i="4"/>
  <c r="Q9" i="4"/>
  <c r="Q10" i="4"/>
  <c r="B76" i="4"/>
  <c r="C76" i="4"/>
  <c r="D76" i="4"/>
  <c r="B75" i="7" s="1"/>
  <c r="K76" i="4"/>
  <c r="M76" i="4"/>
  <c r="N76" i="4"/>
  <c r="O76" i="4"/>
  <c r="T76" i="4"/>
  <c r="V76" i="4"/>
  <c r="Z76" i="4"/>
  <c r="AB76" i="4"/>
  <c r="AC66" i="4" s="1"/>
  <c r="B8" i="7"/>
  <c r="C8" i="7"/>
  <c r="B9" i="7"/>
  <c r="C9" i="7"/>
  <c r="B10" i="7"/>
  <c r="C10" i="7"/>
  <c r="B11" i="7"/>
  <c r="C11" i="7"/>
  <c r="B12" i="7"/>
  <c r="C12" i="7"/>
  <c r="B13" i="7"/>
  <c r="C13" i="7"/>
  <c r="B14" i="7"/>
  <c r="C14" i="7"/>
  <c r="B15" i="7"/>
  <c r="C15" i="7"/>
  <c r="B16" i="7"/>
  <c r="C16" i="7"/>
  <c r="B17" i="7"/>
  <c r="C17" i="7"/>
  <c r="B18" i="7"/>
  <c r="C18" i="7"/>
  <c r="B19" i="7"/>
  <c r="C19" i="7"/>
  <c r="B20" i="7"/>
  <c r="C20" i="7"/>
  <c r="B21" i="7"/>
  <c r="C21" i="7"/>
  <c r="B22" i="7"/>
  <c r="C22" i="7"/>
  <c r="B23" i="7"/>
  <c r="C23" i="7"/>
  <c r="B24" i="7"/>
  <c r="C24" i="7"/>
  <c r="B25" i="7"/>
  <c r="C25" i="7"/>
  <c r="B26" i="7"/>
  <c r="C26" i="7"/>
  <c r="B27" i="7"/>
  <c r="C27" i="7"/>
  <c r="B28" i="7"/>
  <c r="C28" i="7"/>
  <c r="B29" i="7"/>
  <c r="C29" i="7"/>
  <c r="B30" i="7"/>
  <c r="C30" i="7"/>
  <c r="B31" i="7"/>
  <c r="C31" i="7"/>
  <c r="B32" i="7"/>
  <c r="C32" i="7"/>
  <c r="B33" i="7"/>
  <c r="C33" i="7"/>
  <c r="B34" i="7"/>
  <c r="C34" i="7"/>
  <c r="B35" i="7"/>
  <c r="C35" i="7"/>
  <c r="B36" i="7"/>
  <c r="C36" i="7"/>
  <c r="B37" i="7"/>
  <c r="C37" i="7"/>
  <c r="B38" i="7"/>
  <c r="C38" i="7"/>
  <c r="B39" i="7"/>
  <c r="C39" i="7"/>
  <c r="B40" i="7"/>
  <c r="C40" i="7"/>
  <c r="B41" i="7"/>
  <c r="C41" i="7"/>
  <c r="B42" i="7"/>
  <c r="C42" i="7"/>
  <c r="B43" i="7"/>
  <c r="C43" i="7"/>
  <c r="B44" i="7"/>
  <c r="C44" i="7"/>
  <c r="B45" i="7"/>
  <c r="C45" i="7"/>
  <c r="B46" i="7"/>
  <c r="C46" i="7"/>
  <c r="B47" i="7"/>
  <c r="C47" i="7"/>
  <c r="B48" i="7"/>
  <c r="C48" i="7"/>
  <c r="B49" i="7"/>
  <c r="C49" i="7"/>
  <c r="B50" i="7"/>
  <c r="C50" i="7"/>
  <c r="B51" i="7"/>
  <c r="C51" i="7"/>
  <c r="B52" i="7"/>
  <c r="C52" i="7"/>
  <c r="B53" i="7"/>
  <c r="C53" i="7"/>
  <c r="B54" i="7"/>
  <c r="C54" i="7"/>
  <c r="B55" i="7"/>
  <c r="C55" i="7"/>
  <c r="B56" i="7"/>
  <c r="C56" i="7"/>
  <c r="B57" i="7"/>
  <c r="C57" i="7"/>
  <c r="B58" i="7"/>
  <c r="C58" i="7"/>
  <c r="B59" i="7"/>
  <c r="C59" i="7"/>
  <c r="B60" i="7"/>
  <c r="C60" i="7"/>
  <c r="B61" i="7"/>
  <c r="C61" i="7"/>
  <c r="B62" i="7"/>
  <c r="C62" i="7"/>
  <c r="B63" i="7"/>
  <c r="C63" i="7"/>
  <c r="B64" i="7"/>
  <c r="C64" i="7"/>
  <c r="B65" i="7"/>
  <c r="C65" i="7"/>
  <c r="B66" i="7"/>
  <c r="C66" i="7"/>
  <c r="B67" i="7"/>
  <c r="C67" i="7"/>
  <c r="B68" i="7"/>
  <c r="C68" i="7"/>
  <c r="B69" i="7"/>
  <c r="C69" i="7"/>
  <c r="B70" i="7"/>
  <c r="C70" i="7"/>
  <c r="B71" i="7"/>
  <c r="C71" i="7"/>
  <c r="B72" i="7"/>
  <c r="C72" i="7"/>
  <c r="B73" i="7"/>
  <c r="C73" i="7"/>
  <c r="B74" i="7"/>
  <c r="C74" i="7"/>
  <c r="D75" i="7"/>
  <c r="AA22" i="4"/>
  <c r="AA55" i="4"/>
  <c r="AA34" i="4"/>
  <c r="AA23" i="4"/>
  <c r="AA43" i="4"/>
  <c r="X10" i="4"/>
  <c r="X9" i="4"/>
  <c r="F72" i="4"/>
  <c r="G72" i="4" s="1"/>
  <c r="E71" i="7" s="1"/>
  <c r="F43" i="4"/>
  <c r="F18" i="4"/>
  <c r="D17" i="7" s="1"/>
  <c r="F55" i="4"/>
  <c r="D54" i="7" s="1"/>
  <c r="F13" i="4"/>
  <c r="G13" i="4" s="1"/>
  <c r="G43" i="7" l="1"/>
  <c r="AI68" i="4"/>
  <c r="L67" i="7" s="1"/>
  <c r="AF31" i="4"/>
  <c r="I30" i="7" s="1"/>
  <c r="J24" i="7"/>
  <c r="AI47" i="4"/>
  <c r="L46" i="7" s="1"/>
  <c r="G32" i="7"/>
  <c r="J20" i="7"/>
  <c r="J12" i="7"/>
  <c r="F36" i="4"/>
  <c r="G36" i="4" s="1"/>
  <c r="F32" i="4"/>
  <c r="D31" i="7" s="1"/>
  <c r="F15" i="4"/>
  <c r="D14" i="7" s="1"/>
  <c r="F48" i="4"/>
  <c r="D47" i="7" s="1"/>
  <c r="F69" i="4"/>
  <c r="G69" i="4" s="1"/>
  <c r="F30" i="4"/>
  <c r="G30" i="4" s="1"/>
  <c r="E29" i="7" s="1"/>
  <c r="F14" i="4"/>
  <c r="G14" i="4" s="1"/>
  <c r="E13" i="7" s="1"/>
  <c r="F22" i="4"/>
  <c r="F52" i="4"/>
  <c r="D51" i="7" s="1"/>
  <c r="D71" i="7"/>
  <c r="F63" i="4"/>
  <c r="D62" i="7" s="1"/>
  <c r="F73" i="4"/>
  <c r="G73" i="4" s="1"/>
  <c r="E72" i="7" s="1"/>
  <c r="F41" i="4"/>
  <c r="D40" i="7" s="1"/>
  <c r="F35" i="4"/>
  <c r="D34" i="7" s="1"/>
  <c r="F28" i="4"/>
  <c r="F71" i="4"/>
  <c r="G71" i="4" s="1"/>
  <c r="F23" i="4"/>
  <c r="D22" i="7" s="1"/>
  <c r="F42" i="4"/>
  <c r="D41" i="7" s="1"/>
  <c r="F56" i="4"/>
  <c r="G56" i="4" s="1"/>
  <c r="F39" i="4"/>
  <c r="G39" i="4" s="1"/>
  <c r="E38" i="7" s="1"/>
  <c r="F26" i="4"/>
  <c r="D25" i="7" s="1"/>
  <c r="F70" i="4"/>
  <c r="G70" i="4" s="1"/>
  <c r="H70" i="4" s="1"/>
  <c r="F69" i="7" s="1"/>
  <c r="F11" i="4"/>
  <c r="D10" i="7" s="1"/>
  <c r="F9" i="4"/>
  <c r="G9" i="4" s="1"/>
  <c r="E8" i="7" s="1"/>
  <c r="F25" i="4"/>
  <c r="D24" i="7" s="1"/>
  <c r="F49" i="4"/>
  <c r="G49" i="4" s="1"/>
  <c r="F53" i="4"/>
  <c r="D52" i="7" s="1"/>
  <c r="F47" i="4"/>
  <c r="G47" i="4" s="1"/>
  <c r="F60" i="4"/>
  <c r="D59" i="7" s="1"/>
  <c r="F75" i="4"/>
  <c r="F61" i="4"/>
  <c r="D60" i="7" s="1"/>
  <c r="D13" i="7"/>
  <c r="F16" i="4"/>
  <c r="D15" i="7" s="1"/>
  <c r="F62" i="4"/>
  <c r="G62" i="4" s="1"/>
  <c r="E61" i="7" s="1"/>
  <c r="F34" i="4"/>
  <c r="D33" i="7" s="1"/>
  <c r="F66" i="4"/>
  <c r="G66" i="4" s="1"/>
  <c r="E65" i="7" s="1"/>
  <c r="F65" i="4"/>
  <c r="F10" i="4"/>
  <c r="D9" i="7" s="1"/>
  <c r="F12" i="4"/>
  <c r="G12" i="4" s="1"/>
  <c r="F19" i="4"/>
  <c r="G19" i="4" s="1"/>
  <c r="C75" i="7"/>
  <c r="F68" i="4"/>
  <c r="G68" i="4" s="1"/>
  <c r="F17" i="4"/>
  <c r="D16" i="7" s="1"/>
  <c r="F57" i="4"/>
  <c r="G57" i="4" s="1"/>
  <c r="E56" i="7" s="1"/>
  <c r="F67" i="4"/>
  <c r="D67" i="7"/>
  <c r="G41" i="4"/>
  <c r="G18" i="4"/>
  <c r="G76" i="4"/>
  <c r="E75" i="7" s="1"/>
  <c r="AC55" i="4"/>
  <c r="AC57" i="4"/>
  <c r="AC22" i="4"/>
  <c r="AC15" i="4"/>
  <c r="AC42" i="4"/>
  <c r="AC16" i="4"/>
  <c r="AC13" i="4"/>
  <c r="AC62" i="4"/>
  <c r="AC50" i="4"/>
  <c r="AC46" i="4"/>
  <c r="AC29" i="4"/>
  <c r="AC40" i="4"/>
  <c r="AC52" i="4"/>
  <c r="AC56" i="4"/>
  <c r="AC41" i="4"/>
  <c r="AC26" i="4"/>
  <c r="AC68" i="4"/>
  <c r="AC74" i="4"/>
  <c r="AC34" i="4"/>
  <c r="AC33" i="4"/>
  <c r="AC70" i="4"/>
  <c r="AC37" i="4"/>
  <c r="AC51" i="4"/>
  <c r="AC63" i="4"/>
  <c r="AC60" i="4"/>
  <c r="AC28" i="4"/>
  <c r="AC14" i="4"/>
  <c r="AC75" i="4"/>
  <c r="AC44" i="4"/>
  <c r="AC21" i="4"/>
  <c r="AC61" i="4"/>
  <c r="AC9" i="4"/>
  <c r="AC25" i="4"/>
  <c r="AC20" i="4"/>
  <c r="AC23" i="4"/>
  <c r="AC64" i="4"/>
  <c r="AC59" i="4"/>
  <c r="AC67" i="4"/>
  <c r="AC53" i="4"/>
  <c r="AC18" i="4"/>
  <c r="AC27" i="4"/>
  <c r="AC76" i="4"/>
  <c r="AC32" i="4"/>
  <c r="AC71" i="4"/>
  <c r="AC19" i="4"/>
  <c r="AC48" i="4"/>
  <c r="AC45" i="4"/>
  <c r="AC12" i="4"/>
  <c r="AC11" i="4"/>
  <c r="AC47" i="4"/>
  <c r="AC17" i="4"/>
  <c r="AC54" i="4"/>
  <c r="AC24" i="4"/>
  <c r="AC58" i="4"/>
  <c r="AC39" i="4"/>
  <c r="AC49" i="4"/>
  <c r="AC72" i="4"/>
  <c r="AC69" i="4"/>
  <c r="AC38" i="4"/>
  <c r="AC73" i="4"/>
  <c r="AC10" i="4"/>
  <c r="AC43" i="4"/>
  <c r="AC30" i="4"/>
  <c r="AC31" i="4"/>
  <c r="AC65" i="4"/>
  <c r="AC36" i="4"/>
  <c r="AC35" i="4"/>
  <c r="AI18" i="4"/>
  <c r="L17" i="7" s="1"/>
  <c r="J71" i="7"/>
  <c r="AF58" i="4"/>
  <c r="I57" i="7" s="1"/>
  <c r="J45" i="7"/>
  <c r="G33" i="7"/>
  <c r="J29" i="7"/>
  <c r="AF27" i="4"/>
  <c r="I26" i="7" s="1"/>
  <c r="J40" i="7"/>
  <c r="G20" i="7"/>
  <c r="AF25" i="4"/>
  <c r="I24" i="7" s="1"/>
  <c r="J14" i="7"/>
  <c r="J30" i="7"/>
  <c r="AF13" i="4"/>
  <c r="I12" i="7" s="1"/>
  <c r="J70" i="7"/>
  <c r="J66" i="7"/>
  <c r="J43" i="7"/>
  <c r="AF19" i="4"/>
  <c r="I18" i="7" s="1"/>
  <c r="G27" i="7"/>
  <c r="J27" i="7"/>
  <c r="G13" i="7"/>
  <c r="J13" i="7"/>
  <c r="J36" i="7"/>
  <c r="J61" i="7"/>
  <c r="G29" i="7"/>
  <c r="J52" i="7"/>
  <c r="R10" i="4"/>
  <c r="AG10" i="4" s="1"/>
  <c r="J9" i="7" s="1"/>
  <c r="AD10" i="4"/>
  <c r="R9" i="4"/>
  <c r="AG9" i="4" s="1"/>
  <c r="G60" i="4"/>
  <c r="E59" i="7" s="1"/>
  <c r="D18" i="7"/>
  <c r="G15" i="4"/>
  <c r="E14" i="7" s="1"/>
  <c r="E11" i="7"/>
  <c r="E18" i="7"/>
  <c r="H19" i="4"/>
  <c r="F18" i="7" s="1"/>
  <c r="E46" i="7"/>
  <c r="H76" i="4"/>
  <c r="F75" i="7" s="1"/>
  <c r="F45" i="4"/>
  <c r="F31" i="4"/>
  <c r="G31" i="4" s="1"/>
  <c r="E30" i="7" s="1"/>
  <c r="F64" i="4"/>
  <c r="F44" i="4"/>
  <c r="F74" i="4"/>
  <c r="F38" i="4"/>
  <c r="F20" i="4"/>
  <c r="F54" i="4"/>
  <c r="F33" i="4"/>
  <c r="F58" i="4"/>
  <c r="D11" i="7"/>
  <c r="D46" i="7"/>
  <c r="D70" i="7"/>
  <c r="F40" i="4"/>
  <c r="F59" i="4"/>
  <c r="F46" i="4"/>
  <c r="G46" i="4" s="1"/>
  <c r="E45" i="7" s="1"/>
  <c r="F37" i="4"/>
  <c r="F24" i="4"/>
  <c r="G48" i="4"/>
  <c r="E47" i="7" s="1"/>
  <c r="D35" i="7"/>
  <c r="F50" i="4"/>
  <c r="F29" i="4"/>
  <c r="F51" i="4"/>
  <c r="D50" i="7" s="1"/>
  <c r="F27" i="4"/>
  <c r="H72" i="4"/>
  <c r="F71" i="7" s="1"/>
  <c r="E55" i="7"/>
  <c r="E68" i="7"/>
  <c r="E70" i="7"/>
  <c r="H14" i="4"/>
  <c r="F13" i="7" s="1"/>
  <c r="D68" i="7"/>
  <c r="E17" i="7"/>
  <c r="G53" i="4"/>
  <c r="G55" i="4"/>
  <c r="E54" i="7" s="1"/>
  <c r="E67" i="7"/>
  <c r="D42" i="7"/>
  <c r="G43" i="4"/>
  <c r="G22" i="4"/>
  <c r="D21" i="7"/>
  <c r="E12" i="7"/>
  <c r="G75" i="4"/>
  <c r="D74" i="7"/>
  <c r="G21" i="4"/>
  <c r="D20" i="7"/>
  <c r="D27" i="7"/>
  <c r="G28" i="4"/>
  <c r="AA28" i="4"/>
  <c r="AA51" i="4"/>
  <c r="AA18" i="4"/>
  <c r="AA58" i="4"/>
  <c r="AA31" i="4"/>
  <c r="AA35" i="4"/>
  <c r="AA30" i="4"/>
  <c r="AA48" i="4"/>
  <c r="AA9" i="4"/>
  <c r="AA52" i="4"/>
  <c r="AA75" i="4"/>
  <c r="AA32" i="4"/>
  <c r="AA46" i="4"/>
  <c r="AA13" i="4"/>
  <c r="AA49" i="4"/>
  <c r="AA72" i="4"/>
  <c r="AA74" i="4"/>
  <c r="AA44" i="4"/>
  <c r="AA17" i="4"/>
  <c r="AA45" i="4"/>
  <c r="AA68" i="4"/>
  <c r="AA71" i="4"/>
  <c r="AA40" i="4"/>
  <c r="AA21" i="4"/>
  <c r="AA41" i="4"/>
  <c r="AA64" i="4"/>
  <c r="AA67" i="4"/>
  <c r="AA38" i="4"/>
  <c r="AA25" i="4"/>
  <c r="AA37" i="4"/>
  <c r="AA60" i="4"/>
  <c r="AA12" i="4"/>
  <c r="AA65" i="4"/>
  <c r="AA36" i="4"/>
  <c r="AA29" i="4"/>
  <c r="AA76" i="4"/>
  <c r="AA56" i="4"/>
  <c r="AA14" i="4"/>
  <c r="AA63" i="4"/>
  <c r="AA42" i="4"/>
  <c r="AA33" i="4"/>
  <c r="AA11" i="4"/>
  <c r="AA54" i="4"/>
  <c r="AA16" i="4"/>
  <c r="AA59" i="4"/>
  <c r="AA61" i="4"/>
  <c r="AA73" i="4"/>
  <c r="AA15" i="4"/>
  <c r="AA50" i="4"/>
  <c r="AA20" i="4"/>
  <c r="AA57" i="4"/>
  <c r="AA69" i="4"/>
  <c r="AA70" i="4"/>
  <c r="AA19" i="4"/>
  <c r="AA47" i="4"/>
  <c r="AA10" i="4"/>
  <c r="AA24" i="4"/>
  <c r="AA53" i="4"/>
  <c r="AA26" i="4"/>
  <c r="AA62" i="4"/>
  <c r="AA27" i="4"/>
  <c r="AA39" i="4"/>
  <c r="U76" i="4"/>
  <c r="E35" i="7"/>
  <c r="H9" i="4"/>
  <c r="F8" i="7" s="1"/>
  <c r="AA66" i="4"/>
  <c r="D12" i="7"/>
  <c r="W76" i="4"/>
  <c r="G30" i="7" l="1"/>
  <c r="G44" i="7"/>
  <c r="G58" i="7"/>
  <c r="AF44" i="4"/>
  <c r="I43" i="7" s="1"/>
  <c r="G63" i="7"/>
  <c r="J33" i="7"/>
  <c r="J39" i="7"/>
  <c r="G12" i="7"/>
  <c r="AI69" i="4"/>
  <c r="L68" i="7" s="1"/>
  <c r="J35" i="7"/>
  <c r="J57" i="7"/>
  <c r="G60" i="7"/>
  <c r="G26" i="7"/>
  <c r="G11" i="7"/>
  <c r="G71" i="7"/>
  <c r="J23" i="7"/>
  <c r="AI13" i="4"/>
  <c r="L12" i="7" s="1"/>
  <c r="AF74" i="4"/>
  <c r="I73" i="7" s="1"/>
  <c r="AI73" i="4"/>
  <c r="L72" i="7" s="1"/>
  <c r="AF24" i="4"/>
  <c r="I23" i="7" s="1"/>
  <c r="G46" i="7"/>
  <c r="J58" i="7"/>
  <c r="J69" i="7"/>
  <c r="AI75" i="4"/>
  <c r="L74" i="7" s="1"/>
  <c r="G54" i="7"/>
  <c r="J65" i="7"/>
  <c r="J64" i="7"/>
  <c r="G72" i="7"/>
  <c r="J63" i="7"/>
  <c r="J32" i="7"/>
  <c r="J25" i="7"/>
  <c r="AI41" i="4"/>
  <c r="L40" i="7" s="1"/>
  <c r="AF45" i="4"/>
  <c r="I44" i="7" s="1"/>
  <c r="AF34" i="4"/>
  <c r="I33" i="7" s="1"/>
  <c r="AI21" i="4"/>
  <c r="L20" i="7" s="1"/>
  <c r="G24" i="7"/>
  <c r="AF21" i="4"/>
  <c r="I20" i="7" s="1"/>
  <c r="S10" i="4"/>
  <c r="G18" i="7"/>
  <c r="AD9" i="4"/>
  <c r="AF9" i="4" s="1"/>
  <c r="I8" i="7" s="1"/>
  <c r="J11" i="7"/>
  <c r="G63" i="4"/>
  <c r="H63" i="4" s="1"/>
  <c r="F62" i="7" s="1"/>
  <c r="G52" i="4"/>
  <c r="E51" i="7" s="1"/>
  <c r="G32" i="4"/>
  <c r="G17" i="4"/>
  <c r="E16" i="7" s="1"/>
  <c r="D29" i="7"/>
  <c r="D65" i="7"/>
  <c r="H30" i="4"/>
  <c r="F29" i="7" s="1"/>
  <c r="AI36" i="4"/>
  <c r="L35" i="7" s="1"/>
  <c r="AI30" i="4"/>
  <c r="L29" i="7" s="1"/>
  <c r="G42" i="4"/>
  <c r="E41" i="7" s="1"/>
  <c r="D72" i="7"/>
  <c r="H49" i="4"/>
  <c r="F48" i="7" s="1"/>
  <c r="G25" i="4"/>
  <c r="E24" i="7" s="1"/>
  <c r="G11" i="4"/>
  <c r="H11" i="4" s="1"/>
  <c r="F10" i="7" s="1"/>
  <c r="D8" i="7"/>
  <c r="H73" i="4"/>
  <c r="F72" i="7" s="1"/>
  <c r="G10" i="4"/>
  <c r="G34" i="4"/>
  <c r="D48" i="7"/>
  <c r="G35" i="4"/>
  <c r="E34" i="7" s="1"/>
  <c r="D69" i="7"/>
  <c r="G26" i="4"/>
  <c r="H26" i="4" s="1"/>
  <c r="F25" i="7" s="1"/>
  <c r="E69" i="7"/>
  <c r="H39" i="4"/>
  <c r="F38" i="7" s="1"/>
  <c r="E48" i="7"/>
  <c r="G23" i="4"/>
  <c r="H23" i="4" s="1"/>
  <c r="F22" i="7" s="1"/>
  <c r="G61" i="4"/>
  <c r="E60" i="7" s="1"/>
  <c r="AI49" i="4"/>
  <c r="L48" i="7" s="1"/>
  <c r="G67" i="4"/>
  <c r="E66" i="7" s="1"/>
  <c r="D66" i="7"/>
  <c r="D56" i="7"/>
  <c r="D61" i="7"/>
  <c r="G16" i="4"/>
  <c r="E15" i="7" s="1"/>
  <c r="D64" i="7"/>
  <c r="G65" i="4"/>
  <c r="D55" i="7"/>
  <c r="D38" i="7"/>
  <c r="H17" i="4"/>
  <c r="F16" i="7" s="1"/>
  <c r="H47" i="4"/>
  <c r="F46" i="7" s="1"/>
  <c r="H62" i="4"/>
  <c r="F61" i="7" s="1"/>
  <c r="H68" i="4"/>
  <c r="F67" i="7" s="1"/>
  <c r="H57" i="4"/>
  <c r="F56" i="7" s="1"/>
  <c r="H71" i="4"/>
  <c r="F70" i="7" s="1"/>
  <c r="H56" i="4"/>
  <c r="F55" i="7" s="1"/>
  <c r="H34" i="4"/>
  <c r="F33" i="7" s="1"/>
  <c r="H35" i="4"/>
  <c r="F34" i="7" s="1"/>
  <c r="H41" i="4"/>
  <c r="F40" i="7" s="1"/>
  <c r="E40" i="7"/>
  <c r="H46" i="4"/>
  <c r="F45" i="7" s="1"/>
  <c r="H66" i="4"/>
  <c r="F65" i="7" s="1"/>
  <c r="H18" i="4"/>
  <c r="F17" i="7" s="1"/>
  <c r="H69" i="4"/>
  <c r="F68" i="7" s="1"/>
  <c r="H15" i="4"/>
  <c r="F14" i="7" s="1"/>
  <c r="H55" i="4"/>
  <c r="F54" i="7" s="1"/>
  <c r="H13" i="4"/>
  <c r="F12" i="7" s="1"/>
  <c r="H36" i="4"/>
  <c r="F35" i="7" s="1"/>
  <c r="H12" i="4"/>
  <c r="F11" i="7" s="1"/>
  <c r="J67" i="7"/>
  <c r="AI71" i="4"/>
  <c r="L70" i="7" s="1"/>
  <c r="G69" i="7"/>
  <c r="J46" i="7"/>
  <c r="G57" i="7"/>
  <c r="AF33" i="4"/>
  <c r="I32" i="7" s="1"/>
  <c r="J17" i="7"/>
  <c r="G25" i="7"/>
  <c r="J49" i="7"/>
  <c r="AI60" i="4"/>
  <c r="L59" i="7" s="1"/>
  <c r="J48" i="7"/>
  <c r="X76" i="4"/>
  <c r="AI46" i="4"/>
  <c r="L45" i="7" s="1"/>
  <c r="AF46" i="4"/>
  <c r="I45" i="7" s="1"/>
  <c r="AF14" i="4"/>
  <c r="I13" i="7" s="1"/>
  <c r="AI67" i="4"/>
  <c r="L66" i="7" s="1"/>
  <c r="AF41" i="4"/>
  <c r="I40" i="7" s="1"/>
  <c r="G40" i="7"/>
  <c r="J28" i="7"/>
  <c r="AI72" i="4"/>
  <c r="L71" i="7" s="1"/>
  <c r="AI14" i="4"/>
  <c r="L13" i="7" s="1"/>
  <c r="G37" i="7"/>
  <c r="AF62" i="4"/>
  <c r="I61" i="7" s="1"/>
  <c r="G61" i="7"/>
  <c r="AF67" i="4"/>
  <c r="I66" i="7" s="1"/>
  <c r="G66" i="7"/>
  <c r="AF37" i="4"/>
  <c r="I36" i="7" s="1"/>
  <c r="G36" i="7"/>
  <c r="AI62" i="4"/>
  <c r="L61" i="7" s="1"/>
  <c r="AF30" i="4"/>
  <c r="I29" i="7" s="1"/>
  <c r="AF53" i="4"/>
  <c r="I52" i="7" s="1"/>
  <c r="J42" i="7"/>
  <c r="AF28" i="4"/>
  <c r="I27" i="7" s="1"/>
  <c r="AF36" i="4"/>
  <c r="I35" i="7" s="1"/>
  <c r="G70" i="7"/>
  <c r="AF71" i="4"/>
  <c r="I70" i="7" s="1"/>
  <c r="G9" i="7"/>
  <c r="AF10" i="4"/>
  <c r="I9" i="7" s="1"/>
  <c r="AI15" i="4"/>
  <c r="L14" i="7" s="1"/>
  <c r="D45" i="7"/>
  <c r="E62" i="7"/>
  <c r="H60" i="4"/>
  <c r="F59" i="7" s="1"/>
  <c r="H48" i="4"/>
  <c r="F47" i="7" s="1"/>
  <c r="AI31" i="4"/>
  <c r="L30" i="7" s="1"/>
  <c r="D36" i="7"/>
  <c r="G37" i="4"/>
  <c r="D44" i="7"/>
  <c r="G45" i="4"/>
  <c r="AI45" i="4" s="1"/>
  <c r="L44" i="7" s="1"/>
  <c r="H31" i="4"/>
  <c r="F30" i="7" s="1"/>
  <c r="D26" i="7"/>
  <c r="G27" i="4"/>
  <c r="AI27" i="4" s="1"/>
  <c r="L26" i="7" s="1"/>
  <c r="D57" i="7"/>
  <c r="G58" i="4"/>
  <c r="D28" i="7"/>
  <c r="G29" i="4"/>
  <c r="G40" i="4"/>
  <c r="D39" i="7"/>
  <c r="D53" i="7"/>
  <c r="G54" i="4"/>
  <c r="G64" i="4"/>
  <c r="D63" i="7"/>
  <c r="G50" i="4"/>
  <c r="D49" i="7"/>
  <c r="H25" i="4"/>
  <c r="F24" i="7" s="1"/>
  <c r="G20" i="4"/>
  <c r="D19" i="7"/>
  <c r="D58" i="7"/>
  <c r="G59" i="4"/>
  <c r="D37" i="7"/>
  <c r="G38" i="4"/>
  <c r="AI38" i="4" s="1"/>
  <c r="L37" i="7" s="1"/>
  <c r="G51" i="4"/>
  <c r="E50" i="7" s="1"/>
  <c r="D23" i="7"/>
  <c r="G24" i="4"/>
  <c r="D32" i="7"/>
  <c r="G33" i="4"/>
  <c r="D30" i="7"/>
  <c r="H10" i="4"/>
  <c r="F9" i="7" s="1"/>
  <c r="E9" i="7"/>
  <c r="AI10" i="4"/>
  <c r="L9" i="7" s="1"/>
  <c r="D73" i="7"/>
  <c r="G74" i="4"/>
  <c r="AI74" i="4" s="1"/>
  <c r="L73" i="7" s="1"/>
  <c r="E33" i="7"/>
  <c r="D43" i="7"/>
  <c r="G44" i="4"/>
  <c r="E52" i="7"/>
  <c r="H53" i="4"/>
  <c r="F52" i="7" s="1"/>
  <c r="E31" i="7"/>
  <c r="H32" i="4"/>
  <c r="F31" i="7" s="1"/>
  <c r="AI53" i="4"/>
  <c r="L52" i="7" s="1"/>
  <c r="AF16" i="4"/>
  <c r="I15" i="7" s="1"/>
  <c r="G15" i="7"/>
  <c r="AF49" i="4"/>
  <c r="I48" i="7" s="1"/>
  <c r="G48" i="7"/>
  <c r="AI19" i="4"/>
  <c r="L18" i="7" s="1"/>
  <c r="J18" i="7"/>
  <c r="AF18" i="4"/>
  <c r="I17" i="7" s="1"/>
  <c r="G17" i="7"/>
  <c r="AI9" i="4"/>
  <c r="L8" i="7" s="1"/>
  <c r="J8" i="7"/>
  <c r="J19" i="7"/>
  <c r="J22" i="7"/>
  <c r="G51" i="7"/>
  <c r="AF52" i="4"/>
  <c r="I51" i="7" s="1"/>
  <c r="J34" i="7"/>
  <c r="AI35" i="4"/>
  <c r="L34" i="7" s="1"/>
  <c r="AF22" i="4"/>
  <c r="I21" i="7" s="1"/>
  <c r="G21" i="7"/>
  <c r="J26" i="7"/>
  <c r="AF63" i="4"/>
  <c r="I62" i="7" s="1"/>
  <c r="G62" i="7"/>
  <c r="J16" i="7"/>
  <c r="AI17" i="4"/>
  <c r="L16" i="7" s="1"/>
  <c r="E74" i="7"/>
  <c r="H75" i="4"/>
  <c r="F74" i="7" s="1"/>
  <c r="AF35" i="4"/>
  <c r="I34" i="7" s="1"/>
  <c r="G34" i="7"/>
  <c r="G31" i="7"/>
  <c r="AF32" i="4"/>
  <c r="I31" i="7" s="1"/>
  <c r="AI22" i="4"/>
  <c r="L21" i="7" s="1"/>
  <c r="J21" i="7"/>
  <c r="AI52" i="4"/>
  <c r="L51" i="7" s="1"/>
  <c r="J51" i="7"/>
  <c r="AI32" i="4"/>
  <c r="L31" i="7" s="1"/>
  <c r="J31" i="7"/>
  <c r="J73" i="7"/>
  <c r="G55" i="7"/>
  <c r="AF56" i="4"/>
  <c r="I55" i="7" s="1"/>
  <c r="J56" i="7"/>
  <c r="AI57" i="4"/>
  <c r="L56" i="7" s="1"/>
  <c r="J37" i="7"/>
  <c r="H28" i="4"/>
  <c r="F27" i="7" s="1"/>
  <c r="E27" i="7"/>
  <c r="G39" i="7"/>
  <c r="AF40" i="4"/>
  <c r="I39" i="7" s="1"/>
  <c r="AF50" i="4"/>
  <c r="I49" i="7" s="1"/>
  <c r="G49" i="7"/>
  <c r="AF66" i="4"/>
  <c r="I65" i="7" s="1"/>
  <c r="G65" i="7"/>
  <c r="AI55" i="4"/>
  <c r="L54" i="7" s="1"/>
  <c r="J54" i="7"/>
  <c r="J55" i="7"/>
  <c r="AI56" i="4"/>
  <c r="L55" i="7" s="1"/>
  <c r="E42" i="7"/>
  <c r="H43" i="4"/>
  <c r="F42" i="7" s="1"/>
  <c r="G56" i="7"/>
  <c r="AF57" i="4"/>
  <c r="I56" i="7" s="1"/>
  <c r="G47" i="7"/>
  <c r="AF48" i="4"/>
  <c r="I47" i="7" s="1"/>
  <c r="AF39" i="4"/>
  <c r="I38" i="7" s="1"/>
  <c r="G38" i="7"/>
  <c r="J38" i="7"/>
  <c r="AI39" i="4"/>
  <c r="L38" i="7" s="1"/>
  <c r="AF75" i="4"/>
  <c r="I74" i="7" s="1"/>
  <c r="G74" i="7"/>
  <c r="G22" i="7"/>
  <c r="AF23" i="4"/>
  <c r="I22" i="7" s="1"/>
  <c r="AF15" i="4"/>
  <c r="I14" i="7" s="1"/>
  <c r="G14" i="7"/>
  <c r="J44" i="7"/>
  <c r="G59" i="7"/>
  <c r="AF60" i="4"/>
  <c r="I59" i="7" s="1"/>
  <c r="J47" i="7"/>
  <c r="AI48" i="4"/>
  <c r="L47" i="7" s="1"/>
  <c r="J60" i="7"/>
  <c r="AF65" i="4"/>
  <c r="I64" i="7" s="1"/>
  <c r="G64" i="7"/>
  <c r="E21" i="7"/>
  <c r="H22" i="4"/>
  <c r="F21" i="7" s="1"/>
  <c r="AF69" i="4"/>
  <c r="I68" i="7" s="1"/>
  <c r="G68" i="7"/>
  <c r="AI28" i="4"/>
  <c r="L27" i="7" s="1"/>
  <c r="H21" i="4"/>
  <c r="F20" i="7" s="1"/>
  <c r="E20" i="7"/>
  <c r="AF29" i="4"/>
  <c r="I28" i="7" s="1"/>
  <c r="G28" i="7"/>
  <c r="G19" i="7"/>
  <c r="AF20" i="4"/>
  <c r="I19" i="7" s="1"/>
  <c r="AF68" i="4"/>
  <c r="I67" i="7" s="1"/>
  <c r="G67" i="7"/>
  <c r="J72" i="7" l="1"/>
  <c r="AI40" i="4"/>
  <c r="L39" i="7" s="1"/>
  <c r="AF64" i="4"/>
  <c r="I63" i="7" s="1"/>
  <c r="G73" i="7"/>
  <c r="AF59" i="4"/>
  <c r="I58" i="7" s="1"/>
  <c r="AF61" i="4"/>
  <c r="I60" i="7" s="1"/>
  <c r="AI66" i="4"/>
  <c r="L65" i="7" s="1"/>
  <c r="AI34" i="4"/>
  <c r="L33" i="7" s="1"/>
  <c r="Y24" i="4"/>
  <c r="Y75" i="4"/>
  <c r="G8" i="7"/>
  <c r="J68" i="7"/>
  <c r="AF12" i="4"/>
  <c r="I11" i="7" s="1"/>
  <c r="AI12" i="4"/>
  <c r="L11" i="7" s="1"/>
  <c r="Y59" i="4"/>
  <c r="Y34" i="4"/>
  <c r="AI24" i="4"/>
  <c r="L23" i="7" s="1"/>
  <c r="AF55" i="4"/>
  <c r="I54" i="7" s="1"/>
  <c r="AF72" i="4"/>
  <c r="I71" i="7" s="1"/>
  <c r="Y35" i="4"/>
  <c r="Y10" i="4"/>
  <c r="Y53" i="4"/>
  <c r="Y37" i="4"/>
  <c r="Y31" i="4"/>
  <c r="Y74" i="4"/>
  <c r="Y42" i="4"/>
  <c r="Y54" i="4"/>
  <c r="Y69" i="4"/>
  <c r="Y66" i="4"/>
  <c r="Y45" i="4"/>
  <c r="Y43" i="4"/>
  <c r="Y11" i="4"/>
  <c r="Y50" i="4"/>
  <c r="Y58" i="4"/>
  <c r="Y18" i="4"/>
  <c r="Y25" i="4"/>
  <c r="Y41" i="4"/>
  <c r="Y15" i="4"/>
  <c r="Y60" i="4"/>
  <c r="Y33" i="4"/>
  <c r="Y63" i="4"/>
  <c r="Y61" i="4"/>
  <c r="Y28" i="4"/>
  <c r="Y13" i="4"/>
  <c r="Y22" i="4"/>
  <c r="J74" i="7"/>
  <c r="AI64" i="4"/>
  <c r="L63" i="7" s="1"/>
  <c r="AF47" i="4"/>
  <c r="I46" i="7" s="1"/>
  <c r="AF73" i="4"/>
  <c r="I72" i="7" s="1"/>
  <c r="G23" i="7"/>
  <c r="AI70" i="4"/>
  <c r="L69" i="7" s="1"/>
  <c r="S72" i="4"/>
  <c r="AF70" i="4"/>
  <c r="I69" i="7" s="1"/>
  <c r="S17" i="4"/>
  <c r="AF26" i="4"/>
  <c r="I25" i="7" s="1"/>
  <c r="S39" i="4"/>
  <c r="S23" i="4"/>
  <c r="S30" i="4"/>
  <c r="S49" i="4"/>
  <c r="S52" i="4"/>
  <c r="S41" i="4"/>
  <c r="S35" i="4"/>
  <c r="S19" i="4"/>
  <c r="S70" i="4"/>
  <c r="S60" i="4"/>
  <c r="S56" i="4"/>
  <c r="S11" i="4"/>
  <c r="S40" i="4"/>
  <c r="S32" i="4"/>
  <c r="S76" i="4"/>
  <c r="S50" i="4"/>
  <c r="S48" i="4"/>
  <c r="S53" i="4"/>
  <c r="S43" i="4"/>
  <c r="S21" i="4"/>
  <c r="S54" i="4"/>
  <c r="S15" i="4"/>
  <c r="S55" i="4"/>
  <c r="S58" i="4"/>
  <c r="S12" i="4"/>
  <c r="S59" i="4"/>
  <c r="S20" i="4"/>
  <c r="S42" i="4"/>
  <c r="S22" i="4"/>
  <c r="S31" i="4"/>
  <c r="S33" i="4"/>
  <c r="S37" i="4"/>
  <c r="S62" i="4"/>
  <c r="S67" i="4"/>
  <c r="S44" i="4"/>
  <c r="S36" i="4"/>
  <c r="S75" i="4"/>
  <c r="S47" i="4"/>
  <c r="S68" i="4"/>
  <c r="S38" i="4"/>
  <c r="S51" i="4"/>
  <c r="S25" i="4"/>
  <c r="S64" i="4"/>
  <c r="S46" i="4"/>
  <c r="S65" i="4"/>
  <c r="S26" i="4"/>
  <c r="S27" i="4"/>
  <c r="S66" i="4"/>
  <c r="S16" i="4"/>
  <c r="AE18" i="4"/>
  <c r="H17" i="7" s="1"/>
  <c r="S61" i="4"/>
  <c r="S18" i="4"/>
  <c r="S57" i="4"/>
  <c r="S9" i="4"/>
  <c r="S69" i="4"/>
  <c r="S24" i="4"/>
  <c r="S73" i="4"/>
  <c r="S71" i="4"/>
  <c r="S13" i="4"/>
  <c r="S29" i="4"/>
  <c r="S45" i="4"/>
  <c r="S28" i="4"/>
  <c r="S14" i="4"/>
  <c r="S63" i="4"/>
  <c r="S74" i="4"/>
  <c r="S34" i="4"/>
  <c r="AF17" i="4"/>
  <c r="I16" i="7" s="1"/>
  <c r="G16" i="7"/>
  <c r="E10" i="7"/>
  <c r="AI25" i="4"/>
  <c r="L24" i="7" s="1"/>
  <c r="H52" i="4"/>
  <c r="F51" i="7" s="1"/>
  <c r="H42" i="4"/>
  <c r="F41" i="7" s="1"/>
  <c r="AI63" i="4"/>
  <c r="L62" i="7" s="1"/>
  <c r="H67" i="4"/>
  <c r="F66" i="7" s="1"/>
  <c r="H16" i="4"/>
  <c r="F15" i="7" s="1"/>
  <c r="E25" i="7"/>
  <c r="AI26" i="4"/>
  <c r="L25" i="7" s="1"/>
  <c r="H61" i="4"/>
  <c r="F60" i="7" s="1"/>
  <c r="E22" i="7"/>
  <c r="E64" i="7"/>
  <c r="H65" i="4"/>
  <c r="F64" i="7" s="1"/>
  <c r="AI23" i="4"/>
  <c r="L22" i="7" s="1"/>
  <c r="AI61" i="4"/>
  <c r="L60" i="7" s="1"/>
  <c r="AI65" i="4"/>
  <c r="L64" i="7" s="1"/>
  <c r="H51" i="4"/>
  <c r="F50" i="7" s="1"/>
  <c r="J59" i="7"/>
  <c r="Y64" i="4"/>
  <c r="Y46" i="4"/>
  <c r="Y56" i="4"/>
  <c r="Y68" i="4"/>
  <c r="Y21" i="4"/>
  <c r="Y38" i="4"/>
  <c r="Y26" i="4"/>
  <c r="Y20" i="4"/>
  <c r="Y30" i="4"/>
  <c r="Y14" i="4"/>
  <c r="Y32" i="4"/>
  <c r="Y29" i="4"/>
  <c r="Y40" i="4"/>
  <c r="G45" i="7"/>
  <c r="Y70" i="4"/>
  <c r="Y73" i="4"/>
  <c r="Y44" i="4"/>
  <c r="Y17" i="4"/>
  <c r="Y48" i="4"/>
  <c r="Y27" i="4"/>
  <c r="Y52" i="4"/>
  <c r="Y23" i="4"/>
  <c r="Y62" i="4"/>
  <c r="Y12" i="4"/>
  <c r="Y19" i="4"/>
  <c r="Y51" i="4"/>
  <c r="Y36" i="4"/>
  <c r="Y55" i="4"/>
  <c r="Y71" i="4"/>
  <c r="Y76" i="4"/>
  <c r="Y72" i="4"/>
  <c r="J62" i="7"/>
  <c r="Y9" i="4"/>
  <c r="Y49" i="4"/>
  <c r="Y39" i="4"/>
  <c r="Y16" i="4"/>
  <c r="Y47" i="4"/>
  <c r="Y57" i="4"/>
  <c r="Y65" i="4"/>
  <c r="Y67" i="4"/>
  <c r="AH64" i="4"/>
  <c r="K63" i="7" s="1"/>
  <c r="G52" i="7"/>
  <c r="AF43" i="4"/>
  <c r="I42" i="7" s="1"/>
  <c r="G42" i="7"/>
  <c r="G35" i="7"/>
  <c r="AI43" i="4"/>
  <c r="L42" i="7" s="1"/>
  <c r="AF38" i="4"/>
  <c r="I37" i="7" s="1"/>
  <c r="E57" i="7"/>
  <c r="H58" i="4"/>
  <c r="F57" i="7" s="1"/>
  <c r="AI58" i="4"/>
  <c r="L57" i="7" s="1"/>
  <c r="E32" i="7"/>
  <c r="AI33" i="4"/>
  <c r="L32" i="7" s="1"/>
  <c r="H33" i="4"/>
  <c r="F32" i="7" s="1"/>
  <c r="E43" i="7"/>
  <c r="H44" i="4"/>
  <c r="F43" i="7" s="1"/>
  <c r="AI44" i="4"/>
  <c r="L43" i="7" s="1"/>
  <c r="E26" i="7"/>
  <c r="H27" i="4"/>
  <c r="F26" i="7" s="1"/>
  <c r="H24" i="4"/>
  <c r="F23" i="7" s="1"/>
  <c r="E23" i="7"/>
  <c r="H50" i="4"/>
  <c r="F49" i="7" s="1"/>
  <c r="E49" i="7"/>
  <c r="E63" i="7"/>
  <c r="H64" i="4"/>
  <c r="F63" i="7" s="1"/>
  <c r="E44" i="7"/>
  <c r="H45" i="4"/>
  <c r="F44" i="7" s="1"/>
  <c r="E73" i="7"/>
  <c r="H74" i="4"/>
  <c r="F73" i="7" s="1"/>
  <c r="H38" i="4"/>
  <c r="F37" i="7" s="1"/>
  <c r="E37" i="7"/>
  <c r="E53" i="7"/>
  <c r="H54" i="4"/>
  <c r="F53" i="7" s="1"/>
  <c r="AI50" i="4"/>
  <c r="L49" i="7" s="1"/>
  <c r="E36" i="7"/>
  <c r="H37" i="4"/>
  <c r="F36" i="7" s="1"/>
  <c r="AI37" i="4"/>
  <c r="L36" i="7" s="1"/>
  <c r="E19" i="7"/>
  <c r="H20" i="4"/>
  <c r="F19" i="7" s="1"/>
  <c r="E58" i="7"/>
  <c r="AI59" i="4"/>
  <c r="L58" i="7" s="1"/>
  <c r="H59" i="4"/>
  <c r="F58" i="7" s="1"/>
  <c r="H29" i="4"/>
  <c r="F28" i="7" s="1"/>
  <c r="E28" i="7"/>
  <c r="AI29" i="4"/>
  <c r="L28" i="7" s="1"/>
  <c r="AI20" i="4"/>
  <c r="L19" i="7" s="1"/>
  <c r="E39" i="7"/>
  <c r="H40" i="4"/>
  <c r="F39" i="7" s="1"/>
  <c r="AF42" i="4"/>
  <c r="I41" i="7" s="1"/>
  <c r="G41" i="7"/>
  <c r="AI42" i="4"/>
  <c r="L41" i="7" s="1"/>
  <c r="J41" i="7"/>
  <c r="J15" i="7"/>
  <c r="AI16" i="4"/>
  <c r="L15" i="7" s="1"/>
  <c r="AI51" i="4"/>
  <c r="L50" i="7" s="1"/>
  <c r="J50" i="7"/>
  <c r="G50" i="7"/>
  <c r="AF51" i="4"/>
  <c r="I50" i="7" s="1"/>
  <c r="AI54" i="4"/>
  <c r="L53" i="7" s="1"/>
  <c r="J53" i="7"/>
  <c r="AF11" i="4"/>
  <c r="I10" i="7" s="1"/>
  <c r="G10" i="7"/>
  <c r="J10" i="7"/>
  <c r="AI11" i="4"/>
  <c r="L10" i="7" s="1"/>
  <c r="G53" i="7"/>
  <c r="AF54" i="4"/>
  <c r="I53" i="7" s="1"/>
  <c r="AE51" i="4" l="1"/>
  <c r="H50" i="7" s="1"/>
  <c r="AE28" i="4"/>
  <c r="H27" i="7" s="1"/>
  <c r="AE23" i="4"/>
  <c r="H22" i="7" s="1"/>
  <c r="AE42" i="4"/>
  <c r="H41" i="7" s="1"/>
  <c r="AE15" i="4"/>
  <c r="H14" i="7" s="1"/>
  <c r="AE67" i="4"/>
  <c r="H66" i="7" s="1"/>
  <c r="AE11" i="4"/>
  <c r="H10" i="7" s="1"/>
  <c r="AE49" i="4"/>
  <c r="H48" i="7" s="1"/>
  <c r="AE61" i="4"/>
  <c r="H60" i="7" s="1"/>
  <c r="AE13" i="4"/>
  <c r="H12" i="7" s="1"/>
  <c r="AE75" i="4"/>
  <c r="H74" i="7" s="1"/>
  <c r="AE46" i="4"/>
  <c r="H45" i="7" s="1"/>
  <c r="AE62" i="4"/>
  <c r="H61" i="7" s="1"/>
  <c r="AE21" i="4"/>
  <c r="H20" i="7" s="1"/>
  <c r="AE39" i="4"/>
  <c r="H38" i="7" s="1"/>
  <c r="AE48" i="4"/>
  <c r="H47" i="7" s="1"/>
  <c r="AE68" i="4"/>
  <c r="H67" i="7" s="1"/>
  <c r="AE65" i="4"/>
  <c r="H64" i="7" s="1"/>
  <c r="AE73" i="4"/>
  <c r="H72" i="7" s="1"/>
  <c r="AE20" i="4"/>
  <c r="H19" i="7" s="1"/>
  <c r="AE74" i="4"/>
  <c r="H73" i="7" s="1"/>
  <c r="AE31" i="4"/>
  <c r="H30" i="7" s="1"/>
  <c r="AE69" i="4"/>
  <c r="H68" i="7" s="1"/>
  <c r="AF76" i="4"/>
  <c r="I75" i="7" s="1"/>
  <c r="G75" i="7"/>
  <c r="AE36" i="4"/>
  <c r="H35" i="7" s="1"/>
  <c r="AE26" i="4"/>
  <c r="H25" i="7" s="1"/>
  <c r="AE17" i="4"/>
  <c r="H16" i="7" s="1"/>
  <c r="AE33" i="4"/>
  <c r="H32" i="7" s="1"/>
  <c r="AE57" i="4"/>
  <c r="H56" i="7" s="1"/>
  <c r="AE32" i="4"/>
  <c r="H31" i="7" s="1"/>
  <c r="AH30" i="4"/>
  <c r="K29" i="7" s="1"/>
  <c r="AE50" i="4"/>
  <c r="H49" i="7" s="1"/>
  <c r="AE54" i="4"/>
  <c r="H53" i="7" s="1"/>
  <c r="AE64" i="4"/>
  <c r="H63" i="7" s="1"/>
  <c r="AE37" i="4"/>
  <c r="H36" i="7" s="1"/>
  <c r="AE12" i="4"/>
  <c r="H11" i="7" s="1"/>
  <c r="AE35" i="4"/>
  <c r="H34" i="7" s="1"/>
  <c r="AE60" i="4"/>
  <c r="H59" i="7" s="1"/>
  <c r="AE53" i="4"/>
  <c r="H52" i="7" s="1"/>
  <c r="AE66" i="4"/>
  <c r="H65" i="7" s="1"/>
  <c r="AE25" i="4"/>
  <c r="H24" i="7" s="1"/>
  <c r="AE41" i="4"/>
  <c r="H40" i="7" s="1"/>
  <c r="AE63" i="4"/>
  <c r="H62" i="7" s="1"/>
  <c r="AH72" i="4"/>
  <c r="K71" i="7" s="1"/>
  <c r="AH67" i="4"/>
  <c r="K66" i="7" s="1"/>
  <c r="AE14" i="4"/>
  <c r="H13" i="7" s="1"/>
  <c r="AE43" i="4"/>
  <c r="H42" i="7" s="1"/>
  <c r="AE27" i="4"/>
  <c r="H26" i="7" s="1"/>
  <c r="AE45" i="4"/>
  <c r="H44" i="7" s="1"/>
  <c r="AE76" i="4"/>
  <c r="H75" i="7" s="1"/>
  <c r="AE29" i="4"/>
  <c r="H28" i="7" s="1"/>
  <c r="AE56" i="4"/>
  <c r="H55" i="7" s="1"/>
  <c r="AE10" i="4"/>
  <c r="H9" i="7" s="1"/>
  <c r="AE71" i="4"/>
  <c r="H70" i="7" s="1"/>
  <c r="AE47" i="4"/>
  <c r="H46" i="7" s="1"/>
  <c r="AE52" i="4"/>
  <c r="H51" i="7" s="1"/>
  <c r="AE72" i="4"/>
  <c r="H71" i="7" s="1"/>
  <c r="AE9" i="4"/>
  <c r="H8" i="7" s="1"/>
  <c r="AE40" i="4"/>
  <c r="H39" i="7" s="1"/>
  <c r="AE19" i="4"/>
  <c r="H18" i="7" s="1"/>
  <c r="AE44" i="4"/>
  <c r="H43" i="7" s="1"/>
  <c r="AE34" i="4"/>
  <c r="H33" i="7" s="1"/>
  <c r="AE22" i="4"/>
  <c r="H21" i="7" s="1"/>
  <c r="AE24" i="4"/>
  <c r="H23" i="7" s="1"/>
  <c r="AH50" i="4"/>
  <c r="K49" i="7" s="1"/>
  <c r="AE16" i="4"/>
  <c r="H15" i="7" s="1"/>
  <c r="AE70" i="4"/>
  <c r="H69" i="7" s="1"/>
  <c r="AE30" i="4"/>
  <c r="H29" i="7" s="1"/>
  <c r="AE58" i="4"/>
  <c r="H57" i="7" s="1"/>
  <c r="AE59" i="4"/>
  <c r="H58" i="7" s="1"/>
  <c r="AE38" i="4"/>
  <c r="H37" i="7" s="1"/>
  <c r="AE55" i="4"/>
  <c r="H54" i="7" s="1"/>
  <c r="AH37" i="4"/>
  <c r="K36" i="7" s="1"/>
  <c r="AH31" i="4"/>
  <c r="K30" i="7" s="1"/>
  <c r="AH40" i="4"/>
  <c r="K39" i="7" s="1"/>
  <c r="AH73" i="4"/>
  <c r="K72" i="7" s="1"/>
  <c r="AH28" i="4"/>
  <c r="K27" i="7" s="1"/>
  <c r="AH24" i="4"/>
  <c r="K23" i="7" s="1"/>
  <c r="AH53" i="4"/>
  <c r="K52" i="7" s="1"/>
  <c r="AH39" i="4"/>
  <c r="K38" i="7" s="1"/>
  <c r="AH11" i="4"/>
  <c r="K10" i="7" s="1"/>
  <c r="AH49" i="4"/>
  <c r="K48" i="7" s="1"/>
  <c r="AH59" i="4"/>
  <c r="K58" i="7" s="1"/>
  <c r="AH47" i="4"/>
  <c r="K46" i="7" s="1"/>
  <c r="AH29" i="4"/>
  <c r="K28" i="7" s="1"/>
  <c r="AH41" i="4"/>
  <c r="K40" i="7" s="1"/>
  <c r="AH51" i="4"/>
  <c r="K50" i="7" s="1"/>
  <c r="AI76" i="4"/>
  <c r="L75" i="7" s="1"/>
  <c r="AH42" i="4"/>
  <c r="K41" i="7" s="1"/>
  <c r="AH33" i="4"/>
  <c r="K32" i="7" s="1"/>
  <c r="AH36" i="4"/>
  <c r="K35" i="7" s="1"/>
  <c r="AH10" i="4"/>
  <c r="K9" i="7" s="1"/>
  <c r="AH32" i="4"/>
  <c r="K31" i="7" s="1"/>
  <c r="AH26" i="4"/>
  <c r="K25" i="7" s="1"/>
  <c r="AH25" i="4"/>
  <c r="K24" i="7" s="1"/>
  <c r="AH54" i="4"/>
  <c r="K53" i="7" s="1"/>
  <c r="AH65" i="4"/>
  <c r="K64" i="7" s="1"/>
  <c r="AH62" i="4"/>
  <c r="K61" i="7" s="1"/>
  <c r="AH27" i="4"/>
  <c r="K26" i="7" s="1"/>
  <c r="AH44" i="4"/>
  <c r="K43" i="7" s="1"/>
  <c r="AH16" i="4"/>
  <c r="K15" i="7" s="1"/>
  <c r="AH57" i="4"/>
  <c r="K56" i="7" s="1"/>
  <c r="AH66" i="4"/>
  <c r="K65" i="7" s="1"/>
  <c r="AH60" i="4"/>
  <c r="K59" i="7" s="1"/>
  <c r="AH38" i="4"/>
  <c r="K37" i="7" s="1"/>
  <c r="AH20" i="4"/>
  <c r="K19" i="7" s="1"/>
  <c r="AH12" i="4"/>
  <c r="K11" i="7" s="1"/>
  <c r="AH48" i="4"/>
  <c r="K47" i="7" s="1"/>
  <c r="AH14" i="4"/>
  <c r="K13" i="7" s="1"/>
  <c r="AH23" i="4"/>
  <c r="K22" i="7" s="1"/>
  <c r="AH45" i="4"/>
  <c r="K44" i="7" s="1"/>
  <c r="AH69" i="4"/>
  <c r="K68" i="7" s="1"/>
  <c r="AH13" i="4"/>
  <c r="K12" i="7" s="1"/>
  <c r="AH21" i="4"/>
  <c r="K20" i="7" s="1"/>
  <c r="AH35" i="4"/>
  <c r="K34" i="7" s="1"/>
  <c r="AH19" i="4"/>
  <c r="K18" i="7" s="1"/>
  <c r="AH55" i="4"/>
  <c r="K54" i="7" s="1"/>
  <c r="AH75" i="4"/>
  <c r="K74" i="7" s="1"/>
  <c r="AH9" i="4"/>
  <c r="K8" i="7" s="1"/>
  <c r="AH58" i="4"/>
  <c r="K57" i="7" s="1"/>
  <c r="AH68" i="4"/>
  <c r="K67" i="7" s="1"/>
  <c r="AH63" i="4"/>
  <c r="K62" i="7" s="1"/>
  <c r="AH74" i="4"/>
  <c r="K73" i="7" s="1"/>
  <c r="AH43" i="4"/>
  <c r="K42" i="7" s="1"/>
  <c r="AH15" i="4"/>
  <c r="K14" i="7" s="1"/>
  <c r="AH22" i="4"/>
  <c r="K21" i="7" s="1"/>
  <c r="AH17" i="4"/>
  <c r="K16" i="7" s="1"/>
  <c r="AH71" i="4"/>
  <c r="K70" i="7" s="1"/>
  <c r="AH56" i="4"/>
  <c r="K55" i="7" s="1"/>
  <c r="J75" i="7"/>
  <c r="AH18" i="4"/>
  <c r="K17" i="7" s="1"/>
  <c r="AH52" i="4"/>
  <c r="K51" i="7" s="1"/>
  <c r="AH46" i="4"/>
  <c r="K45" i="7" s="1"/>
  <c r="AH34" i="4"/>
  <c r="K33" i="7" s="1"/>
  <c r="AH76" i="4"/>
  <c r="K75" i="7" s="1"/>
  <c r="AH70" i="4"/>
  <c r="K69" i="7" s="1"/>
  <c r="AH61" i="4"/>
  <c r="K60" i="7" s="1"/>
</calcChain>
</file>

<file path=xl/comments1.xml><?xml version="1.0" encoding="utf-8"?>
<comments xmlns="http://schemas.openxmlformats.org/spreadsheetml/2006/main">
  <authors>
    <author>Ocain.Steve</author>
    <author>Florida Legislature</author>
  </authors>
  <commentList>
    <comment ref="B3" authorId="0" shapeId="0">
      <text>
        <r>
          <rPr>
            <sz val="8"/>
            <color indexed="81"/>
            <rFont val="Tahoma"/>
            <family val="2"/>
          </rPr>
          <t>Florida Department of Revenue
Office of Tax Research Collections and Distributions
Sales and Use Tax Data (Form 9)
https://floridarevenue.com/DataPortal/Pages/TaxResearch.aspx</t>
        </r>
      </text>
    </comment>
    <comment ref="I3" authorId="1" shapeId="0">
      <text>
        <r>
          <rPr>
            <sz val="8"/>
            <color indexed="81"/>
            <rFont val="Tahoma"/>
            <family val="2"/>
          </rPr>
          <t>Florida Department of Revenue
Office of Tax Research Collections and Distributions
Sales and Use Tax Data (Form 5)
https://floridarevenue.com/DataPortal/Pages/TaxResearch.aspx</t>
        </r>
      </text>
    </comment>
    <comment ref="T3" authorId="1" shapeId="0">
      <text>
        <r>
          <rPr>
            <sz val="8"/>
            <color indexed="81"/>
            <rFont val="Tahoma"/>
            <family val="2"/>
          </rPr>
          <t>Florida Department of Revenue
Office of Tax Research Collections and Distributions
Sales and Use Tax Data (Form 6)
https://floridarevenue.com/DataPortal/Pages/TaxResearch.aspx</t>
        </r>
      </text>
    </comment>
    <comment ref="Z4" authorId="1" shapeId="0">
      <text>
        <r>
          <rPr>
            <sz val="8"/>
            <color indexed="81"/>
            <rFont val="Tahoma"/>
            <family val="2"/>
          </rPr>
          <t>Assumption: Monies allocated to county governments. However, in some cases, all or a portion of the monies are distributed to municipalities and/or school districts via special act or local ordinance.</t>
        </r>
      </text>
    </comment>
    <comment ref="AB4" authorId="1" shapeId="0">
      <text>
        <r>
          <rPr>
            <sz val="8"/>
            <color indexed="81"/>
            <rFont val="Tahoma"/>
            <family val="2"/>
          </rPr>
          <t>Florida Department of Revenue
Office of Tax Research Collections and Distributions
Sales and Use Tax Data (Form 4)
https://floridarevenue.com/DataPortal/Pages/TaxResearch.aspx</t>
        </r>
      </text>
    </comment>
    <comment ref="D8" authorId="1" shapeId="0">
      <text>
        <r>
          <rPr>
            <sz val="8"/>
            <color indexed="81"/>
            <rFont val="Tahoma"/>
            <family val="2"/>
          </rPr>
          <t xml:space="preserve">Florida Department of Revenue
Office of Tax Research Collections and Distributions
Sales and Use Tax Data (Form 9)
https://floridarevenue.com/DataPortal/Pages/TaxResearch.aspx
</t>
        </r>
      </text>
    </comment>
    <comment ref="E8" authorId="1" shapeId="0">
      <text>
        <r>
          <rPr>
            <sz val="8"/>
            <color indexed="81"/>
            <rFont val="Tahoma"/>
            <family val="2"/>
          </rPr>
          <t xml:space="preserve">Florida Department of Revenue
Office of Tax Research Collections and Distributions
Sales and Use Tax Data (Form 3)
https://floridarevenue.com/DataPortal/Pages/TaxResearch.aspx
</t>
        </r>
      </text>
    </comment>
    <comment ref="F8" authorId="1" shapeId="0">
      <text>
        <r>
          <rPr>
            <sz val="8"/>
            <color indexed="81"/>
            <rFont val="Tahoma"/>
            <family val="2"/>
          </rPr>
          <t>County's proportional share of statewide local option sales taxes multiplied by the discretionary pool amount of $936,652,997.</t>
        </r>
      </text>
    </comment>
    <comment ref="U8" authorId="1" shapeId="0">
      <text>
        <r>
          <rPr>
            <sz val="8"/>
            <color indexed="81"/>
            <rFont val="Tahoma"/>
            <family val="2"/>
          </rPr>
          <t>The 2.0810 percent of net sales and use tax collections represent 99.1 percent of total County Revenue Sharing program funding in SFY 2022-23.
2022 Local Government Financial Information Handbook, p. 34.</t>
        </r>
      </text>
    </comment>
    <comment ref="W8" authorId="1" shapeId="0">
      <text>
        <r>
          <rPr>
            <sz val="8"/>
            <color indexed="81"/>
            <rFont val="Tahoma"/>
            <family val="2"/>
          </rPr>
          <t>The 1.3653 percent of net sales and use tax collections represents 81.0 percent of total Municipal Revenue Sharing program funding in SFY 2022-23.
2022 Local Government Financial Information Handbook, p. 77.</t>
        </r>
      </text>
    </comment>
    <comment ref="E76" authorId="1" shapeId="0">
      <text>
        <r>
          <rPr>
            <sz val="8"/>
            <color indexed="81"/>
            <rFont val="Tahoma"/>
            <family val="2"/>
          </rPr>
          <t>Excludes discretionary pool amount totaling $936,652,997.</t>
        </r>
      </text>
    </comment>
  </commentList>
</comments>
</file>

<file path=xl/sharedStrings.xml><?xml version="1.0" encoding="utf-8"?>
<sst xmlns="http://schemas.openxmlformats.org/spreadsheetml/2006/main" count="292" uniqueCount="127">
  <si>
    <t>Total</t>
  </si>
  <si>
    <t>Alachua</t>
  </si>
  <si>
    <t>Lee</t>
  </si>
  <si>
    <t>Madison</t>
  </si>
  <si>
    <t>Okeechobee</t>
  </si>
  <si>
    <t>Palm Beach</t>
  </si>
  <si>
    <t>Seminole</t>
  </si>
  <si>
    <t>Sarasota</t>
  </si>
  <si>
    <t>County</t>
  </si>
  <si>
    <t>Broward</t>
  </si>
  <si>
    <t>Hillsborough</t>
  </si>
  <si>
    <t>Pinellas</t>
  </si>
  <si>
    <t>Orange</t>
  </si>
  <si>
    <t>Duval</t>
  </si>
  <si>
    <t>Polk</t>
  </si>
  <si>
    <t>Brevard</t>
  </si>
  <si>
    <t>Volusia</t>
  </si>
  <si>
    <t>Pasco</t>
  </si>
  <si>
    <t>Escambia</t>
  </si>
  <si>
    <t>Manatee</t>
  </si>
  <si>
    <t>Marion</t>
  </si>
  <si>
    <t>Leon</t>
  </si>
  <si>
    <t>Collier</t>
  </si>
  <si>
    <t>Lake</t>
  </si>
  <si>
    <t>Okaloosa</t>
  </si>
  <si>
    <t>Osceola</t>
  </si>
  <si>
    <t>Bay</t>
  </si>
  <si>
    <t>Clay</t>
  </si>
  <si>
    <t>Charlotte</t>
  </si>
  <si>
    <t>Hernando</t>
  </si>
  <si>
    <t>Martin</t>
  </si>
  <si>
    <t>Citrus</t>
  </si>
  <si>
    <t>Santa Rosa</t>
  </si>
  <si>
    <t>Indian River</t>
  </si>
  <si>
    <t>Monroe</t>
  </si>
  <si>
    <t>Highlands</t>
  </si>
  <si>
    <t>Putnam</t>
  </si>
  <si>
    <t>Columbia</t>
  </si>
  <si>
    <t>Nassau</t>
  </si>
  <si>
    <t>Gadsden</t>
  </si>
  <si>
    <t>Jackson</t>
  </si>
  <si>
    <t>Sumter</t>
  </si>
  <si>
    <t>Flagler</t>
  </si>
  <si>
    <t>Walton</t>
  </si>
  <si>
    <t>Suwannee</t>
  </si>
  <si>
    <t>Levy</t>
  </si>
  <si>
    <t>Hendry</t>
  </si>
  <si>
    <t>Bradford</t>
  </si>
  <si>
    <t>Hardee</t>
  </si>
  <si>
    <t>Washington</t>
  </si>
  <si>
    <t>Baker</t>
  </si>
  <si>
    <t>Wakulla</t>
  </si>
  <si>
    <t>Taylor</t>
  </si>
  <si>
    <t>Holmes</t>
  </si>
  <si>
    <t>Gulf</t>
  </si>
  <si>
    <t>Jefferson</t>
  </si>
  <si>
    <t>Hamilton</t>
  </si>
  <si>
    <t>Calhoun</t>
  </si>
  <si>
    <t>Union</t>
  </si>
  <si>
    <t>Dixie</t>
  </si>
  <si>
    <t>Gilchrist</t>
  </si>
  <si>
    <t>Franklin</t>
  </si>
  <si>
    <t>Glades</t>
  </si>
  <si>
    <t>Liberty</t>
  </si>
  <si>
    <t>Lafayette</t>
  </si>
  <si>
    <t>Miami-Dade</t>
  </si>
  <si>
    <t>Countywide</t>
  </si>
  <si>
    <t>Gross</t>
  </si>
  <si>
    <t>Sales</t>
  </si>
  <si>
    <t>Taxable</t>
  </si>
  <si>
    <t>State Sales</t>
  </si>
  <si>
    <t>&amp; Use Taxes</t>
  </si>
  <si>
    <t>Statewide Total</t>
  </si>
  <si>
    <t>% of</t>
  </si>
  <si>
    <t>Distribution</t>
  </si>
  <si>
    <t>Counties</t>
  </si>
  <si>
    <t>Municipalities</t>
  </si>
  <si>
    <t>Ordinary</t>
  </si>
  <si>
    <t>Distribution:</t>
  </si>
  <si>
    <t>Emergency</t>
  </si>
  <si>
    <t>Supplemental</t>
  </si>
  <si>
    <t>Combined</t>
  </si>
  <si>
    <t>Statewide</t>
  </si>
  <si>
    <t>Sales Tax</t>
  </si>
  <si>
    <t>Portion to</t>
  </si>
  <si>
    <t>Local Gov'ts</t>
  </si>
  <si>
    <t>Local Option</t>
  </si>
  <si>
    <t>Sales Taxes</t>
  </si>
  <si>
    <t>Including</t>
  </si>
  <si>
    <t>Excluding</t>
  </si>
  <si>
    <t>Ratio</t>
  </si>
  <si>
    <t>Collections</t>
  </si>
  <si>
    <t>Distributions/</t>
  </si>
  <si>
    <t>State and Local Sales Tax Collections</t>
  </si>
  <si>
    <t>Distributions</t>
  </si>
  <si>
    <t>Distributions of Sales Tax Revenues to Local Governments</t>
  </si>
  <si>
    <t>Notes:</t>
  </si>
  <si>
    <t>Allocation of</t>
  </si>
  <si>
    <t>Discretionary</t>
  </si>
  <si>
    <t>Pool Dollars</t>
  </si>
  <si>
    <t>Gross and Taxable Sales</t>
  </si>
  <si>
    <t>Excluding Local Option Sales Taxes</t>
  </si>
  <si>
    <t>Including Local Option Sales Taxes</t>
  </si>
  <si>
    <t>Distribution per</t>
  </si>
  <si>
    <t>4)  For purposes of this table, local option sales tax distributions are reported as countywide and, in some counties, reflect the sum total of multiple local option sales tax levies.  Some levies authorize distributions to municipalities and/or school districts.</t>
  </si>
  <si>
    <t>County Comparison of Florida State and Local Option Sales Tax Collections to Distributions of Sales Tax Revenues to Local Governments</t>
  </si>
  <si>
    <t>Distribution to</t>
  </si>
  <si>
    <t>3)  With regard to the distribution of sales and use tax revenues to counties totaling $29,915,500, the monies are allocated equally to counties for purposes of this table.  However, in some cases, all or a portion of the monies are distributed to municipalities and/or school districts pursuant to special act or local ordinance.</t>
  </si>
  <si>
    <t>Constrained</t>
  </si>
  <si>
    <t>Fiscally</t>
  </si>
  <si>
    <t>Tax Receipts</t>
  </si>
  <si>
    <t>Local Government Half-cent Sales Tax Program Distributions</t>
  </si>
  <si>
    <t>State Revenue Sharing Program Distributions</t>
  </si>
  <si>
    <t>Local Option Sales Tax</t>
  </si>
  <si>
    <t>4)  These calculations were made using data obtained from the Florida Department of Revenue.</t>
  </si>
  <si>
    <t>St. Johns</t>
  </si>
  <si>
    <t>St. Lucie</t>
  </si>
  <si>
    <t>5)  These calculations were made using data obtained from the Florida Department of Revenue.</t>
  </si>
  <si>
    <t>DeSoto</t>
  </si>
  <si>
    <t>s. 409.915 Adj.</t>
  </si>
  <si>
    <t>3)  The dollar figures reported in the "Distributions of Sales Tax Revenues to Local Governments" columns reflect countywide totals.  The majority of those dollars account for distributions to county and municipal governments; however, it should be noted that some local option sales tax monies are distributed directly to school districts.</t>
  </si>
  <si>
    <t>2)  The "Distributions of Sales Tax Revenues to Local Governments" include the following: Local Government Half-cent Sales Tax Program; County and Municipal Revenue Sharing Programs (only those portions derived from the state sales tax); Sales Tax Distribution pursuant to s. 212.20(6)(d)7.a., F.S.; and the Local Option Sales Taxes.</t>
  </si>
  <si>
    <t>s. 212.20(6)(d)6.a., F.S.</t>
  </si>
  <si>
    <t>State Fiscal Year Ended June 30, 2023</t>
  </si>
  <si>
    <t>1)  The term "Discretionary Pool" consists of local option sales tax monies collected by dealers located in non-tax counties selling into taxing counties.  For purposes of this exercise, the discretionary pool monies are allocated on the basis of each levying county's proportional share of statewide local option sales taxes multiplied by the total discretionary pool amount of $936,652,997.</t>
  </si>
  <si>
    <t>1)  Pursuant to law, 2.0810 percent of state sales and use tax collections are transferred into the Revenue Sharing Trust Fund for Counties [s. 212.20(6)(d)5., F.S.].  In state fiscal year ended June 30, 2023, this revenue source was estimated to account for 99.1 percent of total county revenue sharing proceeds.</t>
  </si>
  <si>
    <t>2)  Pursuant to law, 1.3653 percent of state sales and use tax collections are transferred into the Revenue Sharing Trust Fund for Municipalities [s. 212.20(5)(d)6., F.S.].  In state fiscal year ended June 30, 2023, this revenue source was estimated to account for 81.0 percent of total municipal revenue sharing proceeds.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</si>
</sst>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0_);_(&quot;$&quot;* \(#,##0\);_(&quot;$&quot;* &quot;-&quot;_);_(@_)"/>
    <numFmt numFmtId="41" formatCode="_(* #,##0_);_(* \(#,##0\);_(* &quot;-&quot;_);_(@_)"/>
    <numFmt numFmtId="164" formatCode="0.0%"/>
  </numFmts>
  <fonts count="8" x14ac:knownFonts="1">
    <font>
      <sz val="10"/>
      <name val="Arial"/>
    </font>
    <font>
      <sz val="10"/>
      <name val="Arial"/>
      <family val="2"/>
    </font>
    <font>
      <b/>
      <sz val="10"/>
      <name val="Arial"/>
      <family val="2"/>
    </font>
    <font>
      <sz val="10"/>
      <name val="Arial"/>
      <family val="2"/>
    </font>
    <font>
      <b/>
      <sz val="12"/>
      <name val="Arial"/>
      <family val="2"/>
    </font>
    <font>
      <b/>
      <sz val="14"/>
      <name val="Arial"/>
      <family val="2"/>
    </font>
    <font>
      <sz val="8"/>
      <color indexed="81"/>
      <name val="Tahoma"/>
      <family val="2"/>
    </font>
    <font>
      <b/>
      <sz val="18"/>
      <name val="Arial"/>
      <family val="2"/>
    </font>
  </fonts>
  <fills count="4">
    <fill>
      <patternFill patternType="none"/>
    </fill>
    <fill>
      <patternFill patternType="gray125"/>
    </fill>
    <fill>
      <patternFill patternType="solid">
        <fgColor indexed="22"/>
        <bgColor indexed="64"/>
      </patternFill>
    </fill>
    <fill>
      <patternFill patternType="solid">
        <fgColor theme="0" tint="-0.14996795556505021"/>
        <bgColor indexed="64"/>
      </patternFill>
    </fill>
  </fills>
  <borders count="41">
    <border>
      <left/>
      <right/>
      <top/>
      <bottom/>
      <diagonal/>
    </border>
    <border>
      <left/>
      <right/>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113">
    <xf numFmtId="0" fontId="0" fillId="0" borderId="0" xfId="0"/>
    <xf numFmtId="0" fontId="3" fillId="0" borderId="1" xfId="0" applyFont="1" applyBorder="1"/>
    <xf numFmtId="42" fontId="3" fillId="0" borderId="2" xfId="0" applyNumberFormat="1" applyFont="1" applyBorder="1"/>
    <xf numFmtId="0" fontId="3" fillId="0" borderId="3" xfId="0" applyFont="1" applyBorder="1"/>
    <xf numFmtId="164" fontId="3" fillId="0" borderId="4" xfId="1" applyNumberFormat="1" applyFont="1" applyFill="1" applyBorder="1"/>
    <xf numFmtId="0" fontId="3" fillId="0" borderId="5" xfId="0" applyFont="1" applyBorder="1"/>
    <xf numFmtId="164" fontId="3" fillId="0" borderId="6" xfId="1" applyNumberFormat="1" applyFont="1" applyFill="1" applyBorder="1"/>
    <xf numFmtId="0" fontId="3" fillId="0" borderId="7" xfId="0" applyFont="1" applyBorder="1"/>
    <xf numFmtId="41" fontId="3" fillId="0" borderId="0" xfId="0" applyNumberFormat="1" applyFont="1" applyBorder="1"/>
    <xf numFmtId="42" fontId="3" fillId="0" borderId="0" xfId="0" applyNumberFormat="1" applyFont="1" applyBorder="1"/>
    <xf numFmtId="0" fontId="3" fillId="0" borderId="0" xfId="0" applyFont="1" applyBorder="1"/>
    <xf numFmtId="0" fontId="3" fillId="0" borderId="8" xfId="0" applyFont="1" applyBorder="1"/>
    <xf numFmtId="42" fontId="3" fillId="0" borderId="3" xfId="0" applyNumberFormat="1" applyFont="1" applyBorder="1"/>
    <xf numFmtId="164" fontId="3" fillId="0" borderId="4" xfId="0" applyNumberFormat="1" applyFont="1" applyBorder="1"/>
    <xf numFmtId="164" fontId="3" fillId="0" borderId="6" xfId="0" applyNumberFormat="1" applyFont="1" applyBorder="1"/>
    <xf numFmtId="42" fontId="3" fillId="0" borderId="9" xfId="0" applyNumberFormat="1" applyFont="1" applyBorder="1"/>
    <xf numFmtId="42" fontId="3" fillId="0" borderId="10" xfId="0" applyNumberFormat="1" applyFont="1" applyBorder="1"/>
    <xf numFmtId="0" fontId="2" fillId="2" borderId="11" xfId="0" applyFont="1" applyFill="1" applyBorder="1"/>
    <xf numFmtId="42" fontId="2" fillId="2" borderId="11" xfId="0" applyNumberFormat="1" applyFont="1" applyFill="1" applyBorder="1"/>
    <xf numFmtId="42" fontId="2" fillId="2" borderId="12" xfId="0" applyNumberFormat="1" applyFont="1" applyFill="1" applyBorder="1"/>
    <xf numFmtId="9" fontId="2" fillId="2" borderId="13" xfId="0" applyNumberFormat="1" applyFont="1" applyFill="1" applyBorder="1"/>
    <xf numFmtId="42" fontId="2" fillId="2" borderId="14" xfId="0" applyNumberFormat="1" applyFont="1" applyFill="1" applyBorder="1"/>
    <xf numFmtId="164" fontId="2" fillId="2" borderId="13" xfId="1" applyNumberFormat="1" applyFont="1" applyFill="1" applyBorder="1"/>
    <xf numFmtId="164" fontId="3" fillId="0" borderId="4" xfId="0" applyNumberFormat="1" applyFont="1" applyFill="1" applyBorder="1"/>
    <xf numFmtId="164" fontId="3" fillId="0" borderId="6" xfId="0" applyNumberFormat="1" applyFont="1" applyFill="1" applyBorder="1"/>
    <xf numFmtId="164" fontId="2" fillId="2" borderId="13" xfId="0" applyNumberFormat="1" applyFont="1" applyFill="1" applyBorder="1"/>
    <xf numFmtId="164" fontId="3" fillId="0" borderId="9" xfId="0" applyNumberFormat="1" applyFont="1" applyBorder="1"/>
    <xf numFmtId="164" fontId="3" fillId="0" borderId="15" xfId="0" applyNumberFormat="1" applyFont="1" applyBorder="1"/>
    <xf numFmtId="9" fontId="2" fillId="2" borderId="12" xfId="0" applyNumberFormat="1" applyFont="1" applyFill="1" applyBorder="1"/>
    <xf numFmtId="164" fontId="3" fillId="0" borderId="4" xfId="1" applyNumberFormat="1" applyFont="1" applyBorder="1"/>
    <xf numFmtId="164" fontId="3" fillId="0" borderId="6" xfId="1" applyNumberFormat="1" applyFont="1" applyBorder="1"/>
    <xf numFmtId="0" fontId="3" fillId="0" borderId="16" xfId="0" applyFont="1" applyBorder="1"/>
    <xf numFmtId="42" fontId="3" fillId="0" borderId="17" xfId="0" applyNumberFormat="1" applyFont="1" applyBorder="1"/>
    <xf numFmtId="164" fontId="3" fillId="0" borderId="17" xfId="0" applyNumberFormat="1" applyFont="1" applyBorder="1"/>
    <xf numFmtId="164" fontId="3" fillId="0" borderId="18" xfId="0" applyNumberFormat="1" applyFont="1" applyBorder="1"/>
    <xf numFmtId="42" fontId="2" fillId="2" borderId="19" xfId="0" applyNumberFormat="1" applyFont="1" applyFill="1" applyBorder="1"/>
    <xf numFmtId="9" fontId="2" fillId="2" borderId="19" xfId="0" applyNumberFormat="1" applyFont="1" applyFill="1" applyBorder="1"/>
    <xf numFmtId="42" fontId="3" fillId="0" borderId="5" xfId="0" applyNumberFormat="1" applyFont="1" applyBorder="1"/>
    <xf numFmtId="42" fontId="3" fillId="0" borderId="18" xfId="0" applyNumberFormat="1" applyFont="1" applyBorder="1"/>
    <xf numFmtId="42" fontId="3" fillId="0" borderId="15" xfId="0" applyNumberFormat="1" applyFont="1" applyBorder="1"/>
    <xf numFmtId="42" fontId="3" fillId="0" borderId="20" xfId="0" applyNumberFormat="1" applyFont="1" applyBorder="1"/>
    <xf numFmtId="0" fontId="1" fillId="0" borderId="21" xfId="0" applyFont="1" applyBorder="1"/>
    <xf numFmtId="0" fontId="1" fillId="0" borderId="5" xfId="0" applyFont="1" applyBorder="1"/>
    <xf numFmtId="42" fontId="3" fillId="0" borderId="22" xfId="0" applyNumberFormat="1" applyFont="1" applyBorder="1"/>
    <xf numFmtId="42" fontId="3" fillId="0" borderId="23" xfId="0" applyNumberFormat="1" applyFont="1" applyBorder="1"/>
    <xf numFmtId="42" fontId="2" fillId="2" borderId="24" xfId="0" applyNumberFormat="1" applyFont="1" applyFill="1" applyBorder="1"/>
    <xf numFmtId="0" fontId="1" fillId="0" borderId="7" xfId="0" applyFont="1" applyFill="1" applyBorder="1"/>
    <xf numFmtId="0" fontId="2" fillId="3" borderId="25" xfId="0" applyFont="1" applyFill="1" applyBorder="1" applyAlignment="1">
      <alignment horizontal="centerContinuous"/>
    </xf>
    <xf numFmtId="0" fontId="2" fillId="3" borderId="7" xfId="0" applyFont="1" applyFill="1" applyBorder="1" applyAlignment="1">
      <alignment horizontal="centerContinuous"/>
    </xf>
    <xf numFmtId="0" fontId="2" fillId="3" borderId="21" xfId="0" applyFont="1" applyFill="1" applyBorder="1" applyAlignment="1">
      <alignment horizontal="left"/>
    </xf>
    <xf numFmtId="0" fontId="2" fillId="3" borderId="1" xfId="0" applyFont="1" applyFill="1" applyBorder="1" applyAlignment="1">
      <alignment horizontal="left"/>
    </xf>
    <xf numFmtId="0" fontId="2" fillId="3" borderId="16" xfId="0" applyFont="1" applyFill="1" applyBorder="1" applyAlignment="1">
      <alignment horizontal="left"/>
    </xf>
    <xf numFmtId="0" fontId="2" fillId="3" borderId="7" xfId="0" applyFont="1" applyFill="1" applyBorder="1"/>
    <xf numFmtId="0" fontId="2" fillId="3" borderId="7" xfId="0" applyFont="1" applyFill="1" applyBorder="1" applyAlignment="1">
      <alignment horizontal="right"/>
    </xf>
    <xf numFmtId="0" fontId="2" fillId="3" borderId="10" xfId="0" applyFont="1" applyFill="1" applyBorder="1" applyAlignment="1">
      <alignment horizontal="right"/>
    </xf>
    <xf numFmtId="0" fontId="2" fillId="3" borderId="8" xfId="0" applyFont="1" applyFill="1" applyBorder="1" applyAlignment="1">
      <alignment horizontal="right"/>
    </xf>
    <xf numFmtId="0" fontId="2" fillId="3" borderId="0" xfId="0" applyFont="1" applyFill="1" applyBorder="1" applyAlignment="1">
      <alignment horizontal="right"/>
    </xf>
    <xf numFmtId="0" fontId="2" fillId="3" borderId="26" xfId="0" applyFont="1" applyFill="1" applyBorder="1" applyAlignment="1">
      <alignment horizontal="right"/>
    </xf>
    <xf numFmtId="0" fontId="2" fillId="3" borderId="21" xfId="0" applyFont="1" applyFill="1" applyBorder="1"/>
    <xf numFmtId="0" fontId="2" fillId="3" borderId="21" xfId="0" applyFont="1" applyFill="1" applyBorder="1" applyAlignment="1">
      <alignment horizontal="right"/>
    </xf>
    <xf numFmtId="0" fontId="2" fillId="3" borderId="27" xfId="0" applyFont="1" applyFill="1" applyBorder="1" applyAlignment="1">
      <alignment horizontal="right"/>
    </xf>
    <xf numFmtId="0" fontId="2" fillId="3" borderId="16" xfId="0" applyFont="1" applyFill="1" applyBorder="1" applyAlignment="1">
      <alignment horizontal="right"/>
    </xf>
    <xf numFmtId="0" fontId="2" fillId="3" borderId="1" xfId="0" applyFont="1" applyFill="1" applyBorder="1" applyAlignment="1">
      <alignment horizontal="right"/>
    </xf>
    <xf numFmtId="0" fontId="4" fillId="3" borderId="11" xfId="0" applyFont="1" applyFill="1" applyBorder="1" applyAlignment="1">
      <alignment horizontal="left"/>
    </xf>
    <xf numFmtId="0" fontId="4" fillId="3" borderId="14" xfId="0" applyFont="1" applyFill="1" applyBorder="1" applyAlignment="1">
      <alignment horizontal="left"/>
    </xf>
    <xf numFmtId="0" fontId="4" fillId="3" borderId="13" xfId="0" applyFont="1" applyFill="1" applyBorder="1" applyAlignment="1">
      <alignment horizontal="left"/>
    </xf>
    <xf numFmtId="0" fontId="2" fillId="3" borderId="14" xfId="0" applyFont="1" applyFill="1" applyBorder="1" applyAlignment="1">
      <alignment horizontal="left"/>
    </xf>
    <xf numFmtId="0" fontId="2" fillId="3" borderId="13" xfId="0" applyFont="1" applyFill="1" applyBorder="1" applyAlignment="1">
      <alignment horizontal="left"/>
    </xf>
    <xf numFmtId="0" fontId="3" fillId="3" borderId="7" xfId="0" applyFont="1" applyFill="1" applyBorder="1"/>
    <xf numFmtId="0" fontId="2" fillId="3" borderId="28" xfId="0" applyFont="1" applyFill="1" applyBorder="1" applyAlignment="1">
      <alignment horizontal="right"/>
    </xf>
    <xf numFmtId="0" fontId="2" fillId="3" borderId="29" xfId="0" applyFont="1" applyFill="1" applyBorder="1" applyAlignment="1">
      <alignment horizontal="right"/>
    </xf>
    <xf numFmtId="0" fontId="2" fillId="3" borderId="30" xfId="0" applyFont="1" applyFill="1" applyBorder="1" applyAlignment="1">
      <alignment horizontal="right"/>
    </xf>
    <xf numFmtId="0" fontId="2" fillId="3" borderId="31" xfId="0" applyFont="1" applyFill="1" applyBorder="1" applyAlignment="1">
      <alignment horizontal="right"/>
    </xf>
    <xf numFmtId="0" fontId="2" fillId="3" borderId="32" xfId="0" applyFont="1" applyFill="1" applyBorder="1" applyAlignment="1">
      <alignment horizontal="right"/>
    </xf>
    <xf numFmtId="0" fontId="2" fillId="3" borderId="33" xfId="0" applyFont="1" applyFill="1" applyBorder="1" applyAlignment="1">
      <alignment horizontal="right"/>
    </xf>
    <xf numFmtId="15" fontId="2" fillId="3" borderId="7" xfId="0" applyNumberFormat="1" applyFont="1" applyFill="1" applyBorder="1" applyAlignment="1">
      <alignment horizontal="right"/>
    </xf>
    <xf numFmtId="0" fontId="2" fillId="3" borderId="34" xfId="0" applyFont="1" applyFill="1" applyBorder="1" applyAlignment="1">
      <alignment horizontal="right"/>
    </xf>
    <xf numFmtId="0" fontId="2" fillId="3" borderId="35" xfId="0" applyFont="1" applyFill="1" applyBorder="1" applyAlignment="1">
      <alignment horizontal="right"/>
    </xf>
    <xf numFmtId="0" fontId="4" fillId="3" borderId="3" xfId="0" applyFont="1" applyFill="1" applyBorder="1" applyAlignment="1">
      <alignment horizontal="center"/>
    </xf>
    <xf numFmtId="0" fontId="4" fillId="3" borderId="2" xfId="0" applyFont="1" applyFill="1" applyBorder="1" applyAlignment="1">
      <alignment horizontal="center"/>
    </xf>
    <xf numFmtId="0" fontId="4" fillId="3" borderId="4" xfId="0" applyFont="1" applyFill="1" applyBorder="1" applyAlignment="1">
      <alignment horizontal="center"/>
    </xf>
    <xf numFmtId="0" fontId="4" fillId="0" borderId="25" xfId="0" applyFont="1" applyBorder="1" applyAlignment="1">
      <alignment horizontal="center"/>
    </xf>
    <xf numFmtId="0" fontId="4" fillId="0" borderId="36" xfId="0" applyFont="1" applyBorder="1" applyAlignment="1">
      <alignment horizontal="center"/>
    </xf>
    <xf numFmtId="0" fontId="4" fillId="0" borderId="37" xfId="0" applyFont="1" applyBorder="1" applyAlignment="1">
      <alignment horizontal="center"/>
    </xf>
    <xf numFmtId="0" fontId="4" fillId="0" borderId="7" xfId="0" applyFont="1" applyBorder="1" applyAlignment="1">
      <alignment horizontal="center"/>
    </xf>
    <xf numFmtId="0" fontId="4" fillId="0" borderId="0" xfId="0" applyFont="1" applyBorder="1" applyAlignment="1">
      <alignment horizontal="center"/>
    </xf>
    <xf numFmtId="0" fontId="4" fillId="0" borderId="8" xfId="0" applyFont="1" applyBorder="1" applyAlignment="1">
      <alignment horizontal="center"/>
    </xf>
    <xf numFmtId="0" fontId="2" fillId="3" borderId="38" xfId="0" applyFont="1" applyFill="1" applyBorder="1" applyAlignment="1">
      <alignment horizontal="center"/>
    </xf>
    <xf numFmtId="0" fontId="2" fillId="3" borderId="39" xfId="0" applyFont="1" applyFill="1" applyBorder="1" applyAlignment="1">
      <alignment horizontal="center"/>
    </xf>
    <xf numFmtId="0" fontId="2" fillId="3" borderId="40" xfId="0" applyFont="1" applyFill="1" applyBorder="1" applyAlignment="1">
      <alignment horizontal="center"/>
    </xf>
    <xf numFmtId="0" fontId="2" fillId="3" borderId="1" xfId="0" applyFont="1" applyFill="1" applyBorder="1" applyAlignment="1">
      <alignment horizontal="center"/>
    </xf>
    <xf numFmtId="0" fontId="2" fillId="3" borderId="16" xfId="0" applyFont="1" applyFill="1" applyBorder="1" applyAlignment="1">
      <alignment horizontal="center"/>
    </xf>
    <xf numFmtId="0" fontId="4" fillId="3" borderId="25" xfId="0" applyFont="1" applyFill="1" applyBorder="1" applyAlignment="1">
      <alignment horizontal="center"/>
    </xf>
    <xf numFmtId="0" fontId="4" fillId="3" borderId="36" xfId="0" applyFont="1" applyFill="1" applyBorder="1" applyAlignment="1">
      <alignment horizontal="center"/>
    </xf>
    <xf numFmtId="0" fontId="4" fillId="3" borderId="37" xfId="0" applyFont="1" applyFill="1" applyBorder="1" applyAlignment="1">
      <alignment horizontal="center"/>
    </xf>
    <xf numFmtId="0" fontId="1" fillId="0" borderId="21" xfId="0" applyFont="1" applyBorder="1" applyAlignment="1">
      <alignment wrapText="1"/>
    </xf>
    <xf numFmtId="0" fontId="0" fillId="0" borderId="1" xfId="0" applyBorder="1" applyAlignment="1">
      <alignment wrapText="1"/>
    </xf>
    <xf numFmtId="0" fontId="0" fillId="0" borderId="16" xfId="0" applyBorder="1" applyAlignment="1">
      <alignment wrapText="1"/>
    </xf>
    <xf numFmtId="0" fontId="1" fillId="0" borderId="7" xfId="0" applyFont="1" applyBorder="1" applyAlignment="1">
      <alignment wrapText="1"/>
    </xf>
    <xf numFmtId="0" fontId="0" fillId="0" borderId="0" xfId="0" applyAlignment="1">
      <alignment wrapText="1"/>
    </xf>
    <xf numFmtId="0" fontId="0" fillId="0" borderId="8" xfId="0" applyBorder="1" applyAlignment="1">
      <alignment wrapText="1"/>
    </xf>
    <xf numFmtId="0" fontId="1" fillId="0" borderId="7" xfId="0" applyFont="1" applyFill="1" applyBorder="1" applyAlignment="1">
      <alignment wrapText="1"/>
    </xf>
    <xf numFmtId="0" fontId="0" fillId="0" borderId="0" xfId="0" applyFill="1" applyAlignment="1">
      <alignment wrapText="1"/>
    </xf>
    <xf numFmtId="0" fontId="0" fillId="0" borderId="8" xfId="0" applyFill="1" applyBorder="1" applyAlignment="1">
      <alignment wrapText="1"/>
    </xf>
    <xf numFmtId="0" fontId="3" fillId="0" borderId="7" xfId="0" applyFont="1" applyBorder="1" applyAlignment="1">
      <alignment wrapText="1"/>
    </xf>
    <xf numFmtId="0" fontId="4" fillId="3" borderId="11" xfId="0" applyFont="1" applyFill="1" applyBorder="1" applyAlignment="1">
      <alignment horizontal="center"/>
    </xf>
    <xf numFmtId="0" fontId="4" fillId="3" borderId="13" xfId="0" applyFont="1" applyFill="1" applyBorder="1" applyAlignment="1">
      <alignment horizontal="center"/>
    </xf>
    <xf numFmtId="0" fontId="7" fillId="0" borderId="25" xfId="0" applyFont="1" applyBorder="1" applyAlignment="1">
      <alignment horizontal="center"/>
    </xf>
    <xf numFmtId="0" fontId="7" fillId="0" borderId="36" xfId="0" applyFont="1" applyBorder="1" applyAlignment="1">
      <alignment horizontal="center"/>
    </xf>
    <xf numFmtId="0" fontId="7" fillId="0" borderId="37" xfId="0" applyFont="1" applyBorder="1" applyAlignment="1">
      <alignment horizontal="center"/>
    </xf>
    <xf numFmtId="0" fontId="5" fillId="0" borderId="21" xfId="0" applyFont="1" applyBorder="1" applyAlignment="1">
      <alignment horizontal="center"/>
    </xf>
    <xf numFmtId="0" fontId="5" fillId="0" borderId="1" xfId="0" applyFont="1" applyBorder="1" applyAlignment="1">
      <alignment horizontal="center"/>
    </xf>
    <xf numFmtId="0" fontId="5" fillId="0" borderId="16" xfId="0" applyFont="1" applyBorder="1" applyAlignment="1">
      <alignment horizontal="center"/>
    </xf>
  </cellXfs>
  <cellStyles count="2">
    <cellStyle name="Normal" xfId="0" builtinId="0"/>
    <cellStyle name="Per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1"/>
  <sheetViews>
    <sheetView tabSelected="1" workbookViewId="0">
      <selection sqref="A1:L1"/>
    </sheetView>
  </sheetViews>
  <sheetFormatPr defaultRowHeight="12.75" x14ac:dyDescent="0.2"/>
  <cols>
    <col min="1" max="1" width="15.7109375" customWidth="1"/>
    <col min="2" max="2" width="16.7109375" customWidth="1"/>
    <col min="3" max="4" width="15.7109375" customWidth="1"/>
    <col min="5" max="5" width="16.7109375" customWidth="1"/>
    <col min="6" max="6" width="10.7109375" customWidth="1"/>
    <col min="7" max="7" width="15.7109375" customWidth="1"/>
    <col min="8" max="8" width="10.7109375" customWidth="1"/>
    <col min="9" max="9" width="13.7109375" customWidth="1"/>
    <col min="10" max="10" width="15.7109375" customWidth="1"/>
    <col min="11" max="11" width="10.7109375" customWidth="1"/>
    <col min="12" max="12" width="13.7109375" customWidth="1"/>
  </cols>
  <sheetData>
    <row r="1" spans="1:12" ht="18" customHeight="1" x14ac:dyDescent="0.25">
      <c r="A1" s="81" t="s">
        <v>105</v>
      </c>
      <c r="B1" s="82"/>
      <c r="C1" s="82"/>
      <c r="D1" s="82"/>
      <c r="E1" s="82"/>
      <c r="F1" s="82"/>
      <c r="G1" s="82"/>
      <c r="H1" s="82"/>
      <c r="I1" s="82"/>
      <c r="J1" s="82"/>
      <c r="K1" s="82"/>
      <c r="L1" s="83"/>
    </row>
    <row r="2" spans="1:12" ht="16.5" thickBot="1" x14ac:dyDescent="0.3">
      <c r="A2" s="84" t="s">
        <v>123</v>
      </c>
      <c r="B2" s="85"/>
      <c r="C2" s="85"/>
      <c r="D2" s="85"/>
      <c r="E2" s="85"/>
      <c r="F2" s="85"/>
      <c r="G2" s="85"/>
      <c r="H2" s="85"/>
      <c r="I2" s="85"/>
      <c r="J2" s="85"/>
      <c r="K2" s="85"/>
      <c r="L2" s="86"/>
    </row>
    <row r="3" spans="1:12" ht="15.75" x14ac:dyDescent="0.25">
      <c r="A3" s="47"/>
      <c r="B3" s="92" t="s">
        <v>93</v>
      </c>
      <c r="C3" s="93"/>
      <c r="D3" s="93"/>
      <c r="E3" s="93"/>
      <c r="F3" s="94"/>
      <c r="G3" s="78" t="s">
        <v>95</v>
      </c>
      <c r="H3" s="79"/>
      <c r="I3" s="79"/>
      <c r="J3" s="79"/>
      <c r="K3" s="79"/>
      <c r="L3" s="80"/>
    </row>
    <row r="4" spans="1:12" ht="13.5" thickBot="1" x14ac:dyDescent="0.25">
      <c r="A4" s="48"/>
      <c r="B4" s="49"/>
      <c r="C4" s="50"/>
      <c r="D4" s="50"/>
      <c r="E4" s="50"/>
      <c r="F4" s="51"/>
      <c r="G4" s="87" t="s">
        <v>101</v>
      </c>
      <c r="H4" s="88"/>
      <c r="I4" s="89"/>
      <c r="J4" s="90" t="s">
        <v>102</v>
      </c>
      <c r="K4" s="90"/>
      <c r="L4" s="91"/>
    </row>
    <row r="5" spans="1:12" x14ac:dyDescent="0.2">
      <c r="A5" s="52"/>
      <c r="B5" s="53"/>
      <c r="C5" s="54"/>
      <c r="D5" s="54" t="s">
        <v>97</v>
      </c>
      <c r="E5" s="54"/>
      <c r="F5" s="55" t="s">
        <v>73</v>
      </c>
      <c r="G5" s="53"/>
      <c r="H5" s="54" t="s">
        <v>73</v>
      </c>
      <c r="I5" s="55" t="s">
        <v>92</v>
      </c>
      <c r="J5" s="56"/>
      <c r="K5" s="54" t="s">
        <v>73</v>
      </c>
      <c r="L5" s="55" t="s">
        <v>92</v>
      </c>
    </row>
    <row r="6" spans="1:12" x14ac:dyDescent="0.2">
      <c r="A6" s="52"/>
      <c r="B6" s="53" t="s">
        <v>70</v>
      </c>
      <c r="C6" s="57" t="s">
        <v>86</v>
      </c>
      <c r="D6" s="57" t="s">
        <v>98</v>
      </c>
      <c r="E6" s="57" t="s">
        <v>0</v>
      </c>
      <c r="F6" s="55" t="s">
        <v>82</v>
      </c>
      <c r="G6" s="53" t="s">
        <v>0</v>
      </c>
      <c r="H6" s="57" t="s">
        <v>82</v>
      </c>
      <c r="I6" s="55" t="s">
        <v>91</v>
      </c>
      <c r="J6" s="56" t="s">
        <v>0</v>
      </c>
      <c r="K6" s="57" t="s">
        <v>82</v>
      </c>
      <c r="L6" s="55" t="s">
        <v>91</v>
      </c>
    </row>
    <row r="7" spans="1:12" ht="13.5" thickBot="1" x14ac:dyDescent="0.25">
      <c r="A7" s="58" t="s">
        <v>8</v>
      </c>
      <c r="B7" s="59" t="s">
        <v>71</v>
      </c>
      <c r="C7" s="60" t="s">
        <v>87</v>
      </c>
      <c r="D7" s="60" t="s">
        <v>99</v>
      </c>
      <c r="E7" s="60" t="s">
        <v>91</v>
      </c>
      <c r="F7" s="61" t="s">
        <v>0</v>
      </c>
      <c r="G7" s="59" t="s">
        <v>94</v>
      </c>
      <c r="H7" s="60" t="s">
        <v>0</v>
      </c>
      <c r="I7" s="61" t="s">
        <v>90</v>
      </c>
      <c r="J7" s="62" t="s">
        <v>94</v>
      </c>
      <c r="K7" s="60" t="s">
        <v>0</v>
      </c>
      <c r="L7" s="61" t="s">
        <v>90</v>
      </c>
    </row>
    <row r="8" spans="1:12" x14ac:dyDescent="0.2">
      <c r="A8" s="3" t="s">
        <v>1</v>
      </c>
      <c r="B8" s="12">
        <f>'Data Worksheet'!D9</f>
        <v>369110167.9177314</v>
      </c>
      <c r="C8" s="15">
        <f>'Data Worksheet'!E9</f>
        <v>53464289.030000001</v>
      </c>
      <c r="D8" s="16">
        <f>'Data Worksheet'!F9</f>
        <v>10696374.535119319</v>
      </c>
      <c r="E8" s="15">
        <f>'Data Worksheet'!G9</f>
        <v>433270831.48285067</v>
      </c>
      <c r="F8" s="13">
        <f>'Data Worksheet'!H9</f>
        <v>9.9330537809357976E-3</v>
      </c>
      <c r="G8" s="12">
        <f>'Data Worksheet'!AD9</f>
        <v>40685764.821829997</v>
      </c>
      <c r="H8" s="26">
        <f>'Data Worksheet'!AE9</f>
        <v>9.6344569159811898E-3</v>
      </c>
      <c r="I8" s="23">
        <f>'Data Worksheet'!AF9</f>
        <v>0.11022661621962737</v>
      </c>
      <c r="J8" s="2">
        <f>'Data Worksheet'!AG9</f>
        <v>99177046.191829994</v>
      </c>
      <c r="K8" s="26">
        <f>'Data Worksheet'!AH9</f>
        <v>1.0525236486567099E-2</v>
      </c>
      <c r="L8" s="4">
        <f>'Data Worksheet'!AI9</f>
        <v>0.22890312244745589</v>
      </c>
    </row>
    <row r="9" spans="1:12" x14ac:dyDescent="0.2">
      <c r="A9" s="5" t="s">
        <v>50</v>
      </c>
      <c r="B9" s="37">
        <f>'Data Worksheet'!D10</f>
        <v>20527292.569569014</v>
      </c>
      <c r="C9" s="39">
        <f>'Data Worksheet'!E10</f>
        <v>2671937.6900000004</v>
      </c>
      <c r="D9" s="39">
        <f>'Data Worksheet'!F10</f>
        <v>534563.29047421995</v>
      </c>
      <c r="E9" s="39">
        <f>'Data Worksheet'!G10</f>
        <v>23733793.550043236</v>
      </c>
      <c r="F9" s="14">
        <f>'Data Worksheet'!H10</f>
        <v>5.4411474446910198E-4</v>
      </c>
      <c r="G9" s="37">
        <f>'Data Worksheet'!AD10</f>
        <v>5310331.1194599997</v>
      </c>
      <c r="H9" s="27">
        <f>'Data Worksheet'!AE10</f>
        <v>1.2574952591915E-3</v>
      </c>
      <c r="I9" s="24">
        <f>'Data Worksheet'!AF10</f>
        <v>0.25869612865226943</v>
      </c>
      <c r="J9" s="40">
        <f>'Data Worksheet'!AG10</f>
        <v>8544131.0094600003</v>
      </c>
      <c r="K9" s="27">
        <f>'Data Worksheet'!AH10</f>
        <v>9.0675214578215515E-4</v>
      </c>
      <c r="L9" s="6">
        <f>'Data Worksheet'!AI10</f>
        <v>0.35999853927457942</v>
      </c>
    </row>
    <row r="10" spans="1:12" x14ac:dyDescent="0.2">
      <c r="A10" s="5" t="s">
        <v>26</v>
      </c>
      <c r="B10" s="37">
        <f>'Data Worksheet'!D11</f>
        <v>441434197.81782037</v>
      </c>
      <c r="C10" s="39">
        <f>'Data Worksheet'!E11</f>
        <v>58671293.870000005</v>
      </c>
      <c r="D10" s="39">
        <f>'Data Worksheet'!F11</f>
        <v>11738118.005112285</v>
      </c>
      <c r="E10" s="39">
        <f>'Data Worksheet'!G11</f>
        <v>511843609.69293267</v>
      </c>
      <c r="F10" s="14">
        <f>'Data Worksheet'!H11</f>
        <v>1.1734392747159691E-2</v>
      </c>
      <c r="G10" s="37">
        <f>'Data Worksheet'!AD11</f>
        <v>46624009.949069999</v>
      </c>
      <c r="H10" s="27">
        <f>'Data Worksheet'!AE11</f>
        <v>1.1040643258685309E-2</v>
      </c>
      <c r="I10" s="24">
        <f>'Data Worksheet'!AF11</f>
        <v>0.10561938830192694</v>
      </c>
      <c r="J10" s="40">
        <f>'Data Worksheet'!AG11</f>
        <v>109564283.91907001</v>
      </c>
      <c r="K10" s="27">
        <f>'Data Worksheet'!AH11</f>
        <v>1.1627589679360605E-2</v>
      </c>
      <c r="L10" s="6">
        <f>'Data Worksheet'!AI11</f>
        <v>0.2140581260451806</v>
      </c>
    </row>
    <row r="11" spans="1:12" x14ac:dyDescent="0.2">
      <c r="A11" s="5" t="s">
        <v>47</v>
      </c>
      <c r="B11" s="37">
        <f>'Data Worksheet'!D12</f>
        <v>30267023.96489789</v>
      </c>
      <c r="C11" s="39">
        <f>'Data Worksheet'!E12</f>
        <v>3645260.88</v>
      </c>
      <c r="D11" s="39">
        <f>'Data Worksheet'!F12</f>
        <v>729291.95090988441</v>
      </c>
      <c r="E11" s="39">
        <f>'Data Worksheet'!G12</f>
        <v>34641576.795807771</v>
      </c>
      <c r="F11" s="14">
        <f>'Data Worksheet'!H12</f>
        <v>7.9418373074300968E-4</v>
      </c>
      <c r="G11" s="37">
        <f>'Data Worksheet'!AD12</f>
        <v>4784687.6897199992</v>
      </c>
      <c r="H11" s="27">
        <f>'Data Worksheet'!AE12</f>
        <v>1.1330220190010792E-3</v>
      </c>
      <c r="I11" s="24">
        <f>'Data Worksheet'!AF12</f>
        <v>0.15808252886934077</v>
      </c>
      <c r="J11" s="40">
        <f>'Data Worksheet'!AG12</f>
        <v>9042234.8097199984</v>
      </c>
      <c r="K11" s="27">
        <f>'Data Worksheet'!AH12</f>
        <v>9.5961377550294583E-4</v>
      </c>
      <c r="L11" s="6">
        <f>'Data Worksheet'!AI12</f>
        <v>0.26102261057626758</v>
      </c>
    </row>
    <row r="12" spans="1:12" x14ac:dyDescent="0.2">
      <c r="A12" s="5" t="s">
        <v>15</v>
      </c>
      <c r="B12" s="37">
        <f>'Data Worksheet'!D13</f>
        <v>826896212.39429986</v>
      </c>
      <c r="C12" s="39">
        <f>'Data Worksheet'!E13</f>
        <v>104027479.78999998</v>
      </c>
      <c r="D12" s="39">
        <f>'Data Worksheet'!F13</f>
        <v>20812338.590232167</v>
      </c>
      <c r="E12" s="39">
        <f>'Data Worksheet'!G13</f>
        <v>951736030.77453196</v>
      </c>
      <c r="F12" s="14">
        <f>'Data Worksheet'!H13</f>
        <v>2.1819251359670583E-2</v>
      </c>
      <c r="G12" s="37">
        <f>'Data Worksheet'!AD13</f>
        <v>91367890.052769989</v>
      </c>
      <c r="H12" s="27">
        <f>'Data Worksheet'!AE13</f>
        <v>2.1636068636596048E-2</v>
      </c>
      <c r="I12" s="24">
        <f>'Data Worksheet'!AF13</f>
        <v>0.11049499161232321</v>
      </c>
      <c r="J12" s="40">
        <f>'Data Worksheet'!AG13</f>
        <v>209984039.51277</v>
      </c>
      <c r="K12" s="27">
        <f>'Data Worksheet'!AH13</f>
        <v>2.2284709609133532E-2</v>
      </c>
      <c r="L12" s="6">
        <f>'Data Worksheet'!AI13</f>
        <v>0.2206326467874532</v>
      </c>
    </row>
    <row r="13" spans="1:12" x14ac:dyDescent="0.2">
      <c r="A13" s="5" t="s">
        <v>9</v>
      </c>
      <c r="B13" s="37">
        <f>'Data Worksheet'!D14</f>
        <v>3520622893.2814817</v>
      </c>
      <c r="C13" s="39">
        <f>'Data Worksheet'!E14</f>
        <v>432809868.42000002</v>
      </c>
      <c r="D13" s="39">
        <f>'Data Worksheet'!F14</f>
        <v>86590442.688171118</v>
      </c>
      <c r="E13" s="39">
        <f>'Data Worksheet'!G14</f>
        <v>4040023204.3896527</v>
      </c>
      <c r="F13" s="14">
        <f>'Data Worksheet'!H14</f>
        <v>9.2620515505483267E-2</v>
      </c>
      <c r="G13" s="37">
        <f>'Data Worksheet'!AD14</f>
        <v>394802891.77193004</v>
      </c>
      <c r="H13" s="27">
        <f>'Data Worksheet'!AE14</f>
        <v>9.3489982743068856E-2</v>
      </c>
      <c r="I13" s="24">
        <f>'Data Worksheet'!AF14</f>
        <v>0.11214006831726997</v>
      </c>
      <c r="J13" s="40">
        <f>'Data Worksheet'!AG14</f>
        <v>873228920.83192992</v>
      </c>
      <c r="K13" s="27">
        <f>'Data Worksheet'!AH14</f>
        <v>9.2672057210582387E-2</v>
      </c>
      <c r="L13" s="6">
        <f>'Data Worksheet'!AI14</f>
        <v>0.2161445310222799</v>
      </c>
    </row>
    <row r="14" spans="1:12" x14ac:dyDescent="0.2">
      <c r="A14" s="5" t="s">
        <v>57</v>
      </c>
      <c r="B14" s="37">
        <f>'Data Worksheet'!D15</f>
        <v>6293562.2658493668</v>
      </c>
      <c r="C14" s="39">
        <f>'Data Worksheet'!E15</f>
        <v>1278780.3799999997</v>
      </c>
      <c r="D14" s="39">
        <f>'Data Worksheet'!F15</f>
        <v>255840.19054227008</v>
      </c>
      <c r="E14" s="39">
        <f>'Data Worksheet'!G15</f>
        <v>7828182.8363916371</v>
      </c>
      <c r="F14" s="14">
        <f>'Data Worksheet'!H15</f>
        <v>1.7946687261349696E-4</v>
      </c>
      <c r="G14" s="37">
        <f>'Data Worksheet'!AD15</f>
        <v>3167890.6190700005</v>
      </c>
      <c r="H14" s="27">
        <f>'Data Worksheet'!AE15</f>
        <v>7.501617781459246E-4</v>
      </c>
      <c r="I14" s="24">
        <f>'Data Worksheet'!AF15</f>
        <v>0.50335413955620378</v>
      </c>
      <c r="J14" s="40">
        <f>'Data Worksheet'!AG15</f>
        <v>4886215.3790699998</v>
      </c>
      <c r="K14" s="27">
        <f>'Data Worksheet'!AH15</f>
        <v>5.1855317700769989E-4</v>
      </c>
      <c r="L14" s="6">
        <f>'Data Worksheet'!AI15</f>
        <v>0.62418258249602621</v>
      </c>
    </row>
    <row r="15" spans="1:12" x14ac:dyDescent="0.2">
      <c r="A15" s="5" t="s">
        <v>28</v>
      </c>
      <c r="B15" s="37">
        <f>'Data Worksheet'!D16</f>
        <v>303915673.01636678</v>
      </c>
      <c r="C15" s="39">
        <f>'Data Worksheet'!E16</f>
        <v>37720184.609999999</v>
      </c>
      <c r="D15" s="39">
        <f>'Data Worksheet'!F16</f>
        <v>7546518.0486363163</v>
      </c>
      <c r="E15" s="39">
        <f>'Data Worksheet'!G16</f>
        <v>349182375.67500311</v>
      </c>
      <c r="F15" s="14">
        <f>'Data Worksheet'!H16</f>
        <v>8.0052638324719962E-3</v>
      </c>
      <c r="G15" s="37">
        <f>'Data Worksheet'!AD16</f>
        <v>32660881.716229998</v>
      </c>
      <c r="H15" s="27">
        <f>'Data Worksheet'!AE16</f>
        <v>7.7341512224476903E-3</v>
      </c>
      <c r="I15" s="24">
        <f>'Data Worksheet'!AF16</f>
        <v>0.10746692130771127</v>
      </c>
      <c r="J15" s="40">
        <f>'Data Worksheet'!AG16</f>
        <v>74513386.57622999</v>
      </c>
      <c r="K15" s="27">
        <f>'Data Worksheet'!AH16</f>
        <v>7.9077875904154694E-3</v>
      </c>
      <c r="L15" s="6">
        <f>'Data Worksheet'!AI16</f>
        <v>0.2133938931831495</v>
      </c>
    </row>
    <row r="16" spans="1:12" x14ac:dyDescent="0.2">
      <c r="A16" s="5" t="s">
        <v>31</v>
      </c>
      <c r="B16" s="37">
        <f>'Data Worksheet'!D17</f>
        <v>143291412.53859159</v>
      </c>
      <c r="C16" s="39">
        <f>'Data Worksheet'!E17</f>
        <v>1014758.6200000001</v>
      </c>
      <c r="D16" s="39">
        <f>'Data Worksheet'!F17</f>
        <v>203018.47194059324</v>
      </c>
      <c r="E16" s="39">
        <f>'Data Worksheet'!G17</f>
        <v>144509189.63053221</v>
      </c>
      <c r="F16" s="14">
        <f>'Data Worksheet'!H17</f>
        <v>3.3129798918770316E-3</v>
      </c>
      <c r="G16" s="37">
        <f>'Data Worksheet'!AD17</f>
        <v>17464428.321169998</v>
      </c>
      <c r="H16" s="27">
        <f>'Data Worksheet'!AE17</f>
        <v>4.1356057323586014E-3</v>
      </c>
      <c r="I16" s="24">
        <f>'Data Worksheet'!AF17</f>
        <v>0.12188049522134786</v>
      </c>
      <c r="J16" s="40">
        <f>'Data Worksheet'!AG17</f>
        <v>17464428.321169998</v>
      </c>
      <c r="K16" s="27">
        <f>'Data Worksheet'!AH17</f>
        <v>1.8534252152203818E-3</v>
      </c>
      <c r="L16" s="6">
        <f>'Data Worksheet'!AI17</f>
        <v>0.12085340984764666</v>
      </c>
    </row>
    <row r="17" spans="1:12" x14ac:dyDescent="0.2">
      <c r="A17" s="5" t="s">
        <v>27</v>
      </c>
      <c r="B17" s="37">
        <f>'Data Worksheet'!D18</f>
        <v>215135682.55678579</v>
      </c>
      <c r="C17" s="39">
        <f>'Data Worksheet'!E18</f>
        <v>38168855.289999999</v>
      </c>
      <c r="D17" s="39">
        <f>'Data Worksheet'!F18</f>
        <v>7636281.6969196349</v>
      </c>
      <c r="E17" s="39">
        <f>'Data Worksheet'!G18</f>
        <v>260940819.5437054</v>
      </c>
      <c r="F17" s="14">
        <f>'Data Worksheet'!H18</f>
        <v>5.9822609920411425E-3</v>
      </c>
      <c r="G17" s="37">
        <f>'Data Worksheet'!AD18</f>
        <v>23130616.986049999</v>
      </c>
      <c r="H17" s="27">
        <f>'Data Worksheet'!AE18</f>
        <v>5.4773686513714115E-3</v>
      </c>
      <c r="I17" s="24">
        <f>'Data Worksheet'!AF18</f>
        <v>0.1075164134147974</v>
      </c>
      <c r="J17" s="40">
        <f>'Data Worksheet'!AG18</f>
        <v>69042493.376049995</v>
      </c>
      <c r="K17" s="27">
        <f>'Data Worksheet'!AH18</f>
        <v>7.3271850524726737E-3</v>
      </c>
      <c r="L17" s="6">
        <f>'Data Worksheet'!AI18</f>
        <v>0.26459062057358929</v>
      </c>
    </row>
    <row r="18" spans="1:12" x14ac:dyDescent="0.2">
      <c r="A18" s="5" t="s">
        <v>22</v>
      </c>
      <c r="B18" s="37">
        <f>'Data Worksheet'!D19</f>
        <v>952295974.62575328</v>
      </c>
      <c r="C18" s="39">
        <f>'Data Worksheet'!E19</f>
        <v>117092827.02000001</v>
      </c>
      <c r="D18" s="39">
        <f>'Data Worksheet'!F19</f>
        <v>23426267.43767361</v>
      </c>
      <c r="E18" s="39">
        <f>'Data Worksheet'!G19</f>
        <v>1092815069.083427</v>
      </c>
      <c r="F18" s="14">
        <f>'Data Worksheet'!H19</f>
        <v>2.5053592499342761E-2</v>
      </c>
      <c r="G18" s="37">
        <f>'Data Worksheet'!AD19</f>
        <v>94322875.403380007</v>
      </c>
      <c r="H18" s="27">
        <f>'Data Worksheet'!AE19</f>
        <v>2.2335814092346515E-2</v>
      </c>
      <c r="I18" s="24">
        <f>'Data Worksheet'!AF19</f>
        <v>9.904785688131082E-2</v>
      </c>
      <c r="J18" s="40">
        <f>'Data Worksheet'!AG19</f>
        <v>221007126.63338003</v>
      </c>
      <c r="K18" s="27">
        <f>'Data Worksheet'!AH19</f>
        <v>2.3454542783354546E-2</v>
      </c>
      <c r="L18" s="6">
        <f>'Data Worksheet'!AI19</f>
        <v>0.20223652920410823</v>
      </c>
    </row>
    <row r="19" spans="1:12" x14ac:dyDescent="0.2">
      <c r="A19" s="5" t="s">
        <v>37</v>
      </c>
      <c r="B19" s="37">
        <f>'Data Worksheet'!D20</f>
        <v>117665615.61569369</v>
      </c>
      <c r="C19" s="39">
        <f>'Data Worksheet'!E20</f>
        <v>13760399.479999999</v>
      </c>
      <c r="D19" s="39">
        <f>'Data Worksheet'!F20</f>
        <v>2752985.0160048241</v>
      </c>
      <c r="E19" s="39">
        <f>'Data Worksheet'!G20</f>
        <v>134179000.11169852</v>
      </c>
      <c r="F19" s="14">
        <f>'Data Worksheet'!H20</f>
        <v>3.0761526683442245E-3</v>
      </c>
      <c r="G19" s="37">
        <f>'Data Worksheet'!AD20</f>
        <v>11783605.853500001</v>
      </c>
      <c r="H19" s="27">
        <f>'Data Worksheet'!AE20</f>
        <v>2.7903775044566836E-3</v>
      </c>
      <c r="I19" s="24">
        <f>'Data Worksheet'!AF20</f>
        <v>0.10014485363325086</v>
      </c>
      <c r="J19" s="40">
        <f>'Data Worksheet'!AG20</f>
        <v>26691829.373500001</v>
      </c>
      <c r="K19" s="27">
        <f>'Data Worksheet'!AH20</f>
        <v>2.8326898935040951E-3</v>
      </c>
      <c r="L19" s="6">
        <f>'Data Worksheet'!AI20</f>
        <v>0.1989270254755226</v>
      </c>
    </row>
    <row r="20" spans="1:12" x14ac:dyDescent="0.2">
      <c r="A20" s="42" t="s">
        <v>118</v>
      </c>
      <c r="B20" s="37">
        <f>'Data Worksheet'!D21</f>
        <v>30821840.895078976</v>
      </c>
      <c r="C20" s="39">
        <f>'Data Worksheet'!E21</f>
        <v>5347253.6800000006</v>
      </c>
      <c r="D20" s="39">
        <f>'Data Worksheet'!F21</f>
        <v>1069802.463163421</v>
      </c>
      <c r="E20" s="39">
        <f>'Data Worksheet'!G21</f>
        <v>37238897.0382424</v>
      </c>
      <c r="F20" s="14">
        <f>'Data Worksheet'!H21</f>
        <v>8.5372921541392391E-4</v>
      </c>
      <c r="G20" s="37">
        <f>'Data Worksheet'!AD21</f>
        <v>6148526.2574700005</v>
      </c>
      <c r="H20" s="27">
        <f>'Data Worksheet'!AE21</f>
        <v>1.4559812647933737E-3</v>
      </c>
      <c r="I20" s="24">
        <f>'Data Worksheet'!AF21</f>
        <v>0.19948601637391736</v>
      </c>
      <c r="J20" s="40">
        <f>'Data Worksheet'!AG21</f>
        <v>12438325.377470002</v>
      </c>
      <c r="K20" s="27">
        <f>'Data Worksheet'!AH21</f>
        <v>1.3200263682134684E-3</v>
      </c>
      <c r="L20" s="6">
        <f>'Data Worksheet'!AI21</f>
        <v>0.3340143335796571</v>
      </c>
    </row>
    <row r="21" spans="1:12" x14ac:dyDescent="0.2">
      <c r="A21" s="5" t="s">
        <v>59</v>
      </c>
      <c r="B21" s="37">
        <f>'Data Worksheet'!D22</f>
        <v>7896510.5393276783</v>
      </c>
      <c r="C21" s="39">
        <f>'Data Worksheet'!E22</f>
        <v>1076646.1299999999</v>
      </c>
      <c r="D21" s="39">
        <f>'Data Worksheet'!F22</f>
        <v>215400.04472527001</v>
      </c>
      <c r="E21" s="39">
        <f>'Data Worksheet'!G22</f>
        <v>9188556.7140529491</v>
      </c>
      <c r="F21" s="14">
        <f>'Data Worksheet'!H22</f>
        <v>2.1065444839085421E-4</v>
      </c>
      <c r="G21" s="37">
        <f>'Data Worksheet'!AD22</f>
        <v>3686158.8588800002</v>
      </c>
      <c r="H21" s="27">
        <f>'Data Worksheet'!AE22</f>
        <v>8.7288856106956098E-4</v>
      </c>
      <c r="I21" s="24">
        <f>'Data Worksheet'!AF22</f>
        <v>0.46680857836148038</v>
      </c>
      <c r="J21" s="40">
        <f>'Data Worksheet'!AG22</f>
        <v>5085070.8888800004</v>
      </c>
      <c r="K21" s="27">
        <f>'Data Worksheet'!AH22</f>
        <v>5.3965686327154367E-4</v>
      </c>
      <c r="L21" s="6">
        <f>'Data Worksheet'!AI22</f>
        <v>0.55341345187573465</v>
      </c>
    </row>
    <row r="22" spans="1:12" x14ac:dyDescent="0.2">
      <c r="A22" s="5" t="s">
        <v>13</v>
      </c>
      <c r="B22" s="37">
        <f>'Data Worksheet'!D23</f>
        <v>1883111656.0640001</v>
      </c>
      <c r="C22" s="39">
        <f>'Data Worksheet'!E23</f>
        <v>311553533.28000003</v>
      </c>
      <c r="D22" s="39">
        <f>'Data Worksheet'!F23</f>
        <v>62331199.762755759</v>
      </c>
      <c r="E22" s="39">
        <f>'Data Worksheet'!G23</f>
        <v>2256996389.1067562</v>
      </c>
      <c r="F22" s="14">
        <f>'Data Worksheet'!H23</f>
        <v>5.1743309005242072E-2</v>
      </c>
      <c r="G22" s="37">
        <f>'Data Worksheet'!AD23</f>
        <v>218950005.09821999</v>
      </c>
      <c r="H22" s="27">
        <f>'Data Worksheet'!AE23</f>
        <v>5.184772610544184E-2</v>
      </c>
      <c r="I22" s="24">
        <f>'Data Worksheet'!AF23</f>
        <v>0.1162703254441428</v>
      </c>
      <c r="J22" s="40">
        <f>'Data Worksheet'!AG23</f>
        <v>566671165.27821994</v>
      </c>
      <c r="K22" s="27">
        <f>'Data Worksheet'!AH23</f>
        <v>6.0138391429156585E-2</v>
      </c>
      <c r="L22" s="6">
        <f>'Data Worksheet'!AI23</f>
        <v>0.25107313773882001</v>
      </c>
    </row>
    <row r="23" spans="1:12" x14ac:dyDescent="0.2">
      <c r="A23" s="5" t="s">
        <v>18</v>
      </c>
      <c r="B23" s="37">
        <f>'Data Worksheet'!D24</f>
        <v>574662397.45684695</v>
      </c>
      <c r="C23" s="39">
        <f>'Data Worksheet'!E24</f>
        <v>98527959.409999996</v>
      </c>
      <c r="D23" s="39">
        <f>'Data Worksheet'!F24</f>
        <v>19712072.771397591</v>
      </c>
      <c r="E23" s="39">
        <f>'Data Worksheet'!G24</f>
        <v>692902429.63824451</v>
      </c>
      <c r="F23" s="14">
        <f>'Data Worksheet'!H24</f>
        <v>1.5885299905793883E-2</v>
      </c>
      <c r="G23" s="37">
        <f>'Data Worksheet'!AD24</f>
        <v>59059956.76275</v>
      </c>
      <c r="H23" s="27">
        <f>'Data Worksheet'!AE24</f>
        <v>1.3985496189692456E-2</v>
      </c>
      <c r="I23" s="24">
        <f>'Data Worksheet'!AF24</f>
        <v>0.10277331007582584</v>
      </c>
      <c r="J23" s="40">
        <f>'Data Worksheet'!AG24</f>
        <v>169100464.49274999</v>
      </c>
      <c r="K23" s="27">
        <f>'Data Worksheet'!AH24</f>
        <v>1.794591034030165E-2</v>
      </c>
      <c r="L23" s="6">
        <f>'Data Worksheet'!AI24</f>
        <v>0.2440465746108513</v>
      </c>
    </row>
    <row r="24" spans="1:12" x14ac:dyDescent="0.2">
      <c r="A24" s="5" t="s">
        <v>42</v>
      </c>
      <c r="B24" s="37">
        <f>'Data Worksheet'!D25</f>
        <v>111795067.07202435</v>
      </c>
      <c r="C24" s="39">
        <f>'Data Worksheet'!E25</f>
        <v>14730178.220000001</v>
      </c>
      <c r="D24" s="39">
        <f>'Data Worksheet'!F25</f>
        <v>2947004.5532966326</v>
      </c>
      <c r="E24" s="39">
        <f>'Data Worksheet'!G25</f>
        <v>129472249.84532097</v>
      </c>
      <c r="F24" s="14">
        <f>'Data Worksheet'!H25</f>
        <v>2.9682469425667607E-3</v>
      </c>
      <c r="G24" s="37">
        <f>'Data Worksheet'!AD25</f>
        <v>13802487.441360001</v>
      </c>
      <c r="H24" s="27">
        <f>'Data Worksheet'!AE25</f>
        <v>3.2684520290940699E-3</v>
      </c>
      <c r="I24" s="24">
        <f>'Data Worksheet'!AF25</f>
        <v>0.12346240136398597</v>
      </c>
      <c r="J24" s="40">
        <f>'Data Worksheet'!AG25</f>
        <v>31345518.071360003</v>
      </c>
      <c r="K24" s="27">
        <f>'Data Worksheet'!AH25</f>
        <v>3.3265660065827278E-3</v>
      </c>
      <c r="L24" s="6">
        <f>'Data Worksheet'!AI25</f>
        <v>0.24210221193196332</v>
      </c>
    </row>
    <row r="25" spans="1:12" x14ac:dyDescent="0.2">
      <c r="A25" s="5" t="s">
        <v>61</v>
      </c>
      <c r="B25" s="37">
        <f>'Data Worksheet'!D26</f>
        <v>24968467.011761788</v>
      </c>
      <c r="C25" s="39">
        <f>'Data Worksheet'!E26</f>
        <v>3545308.96</v>
      </c>
      <c r="D25" s="39">
        <f>'Data Worksheet'!F26</f>
        <v>709294.99235640268</v>
      </c>
      <c r="E25" s="39">
        <f>'Data Worksheet'!G26</f>
        <v>29223070.96411819</v>
      </c>
      <c r="F25" s="14">
        <f>'Data Worksheet'!H26</f>
        <v>6.6996048300144737E-4</v>
      </c>
      <c r="G25" s="37">
        <f>'Data Worksheet'!AD26</f>
        <v>2739224.1377899996</v>
      </c>
      <c r="H25" s="27">
        <f>'Data Worksheet'!AE26</f>
        <v>6.4865284097088873E-4</v>
      </c>
      <c r="I25" s="24">
        <f>'Data Worksheet'!AF26</f>
        <v>0.10970734152399685</v>
      </c>
      <c r="J25" s="40">
        <f>'Data Worksheet'!AG26</f>
        <v>6433557.1477899998</v>
      </c>
      <c r="K25" s="27">
        <f>'Data Worksheet'!AH26</f>
        <v>6.827659527120708E-4</v>
      </c>
      <c r="L25" s="6">
        <f>'Data Worksheet'!AI26</f>
        <v>0.22015335608257944</v>
      </c>
    </row>
    <row r="26" spans="1:12" x14ac:dyDescent="0.2">
      <c r="A26" s="5" t="s">
        <v>39</v>
      </c>
      <c r="B26" s="37">
        <f>'Data Worksheet'!D27</f>
        <v>38770267.663433179</v>
      </c>
      <c r="C26" s="39">
        <f>'Data Worksheet'!E27</f>
        <v>5462602.1500000004</v>
      </c>
      <c r="D26" s="39">
        <f>'Data Worksheet'!F27</f>
        <v>1092879.744458243</v>
      </c>
      <c r="E26" s="39">
        <f>'Data Worksheet'!G27</f>
        <v>45325749.557891421</v>
      </c>
      <c r="F26" s="14">
        <f>'Data Worksheet'!H27</f>
        <v>1.0391262815428709E-3</v>
      </c>
      <c r="G26" s="37">
        <f>'Data Worksheet'!AD27</f>
        <v>9160702.8770699985</v>
      </c>
      <c r="H26" s="27">
        <f>'Data Worksheet'!AE27</f>
        <v>2.1692697083546203E-3</v>
      </c>
      <c r="I26" s="24">
        <f>'Data Worksheet'!AF27</f>
        <v>0.2362816516149582</v>
      </c>
      <c r="J26" s="40">
        <f>'Data Worksheet'!AG27</f>
        <v>16126550.657069998</v>
      </c>
      <c r="K26" s="27">
        <f>'Data Worksheet'!AH27</f>
        <v>1.7114419706547809E-3</v>
      </c>
      <c r="L26" s="6">
        <f>'Data Worksheet'!AI27</f>
        <v>0.35579225527142533</v>
      </c>
    </row>
    <row r="27" spans="1:12" x14ac:dyDescent="0.2">
      <c r="A27" s="5" t="s">
        <v>60</v>
      </c>
      <c r="B27" s="37">
        <f>'Data Worksheet'!D28</f>
        <v>8169058.4366490198</v>
      </c>
      <c r="C27" s="39">
        <f>'Data Worksheet'!E28</f>
        <v>1188945.9300000002</v>
      </c>
      <c r="D27" s="39">
        <f>'Data Worksheet'!F28</f>
        <v>237867.39148723616</v>
      </c>
      <c r="E27" s="39">
        <f>'Data Worksheet'!G28</f>
        <v>9595871.7581362575</v>
      </c>
      <c r="F27" s="14">
        <f>'Data Worksheet'!H28</f>
        <v>2.1999244657738544E-4</v>
      </c>
      <c r="G27" s="37">
        <f>'Data Worksheet'!AD28</f>
        <v>3685535.0896300003</v>
      </c>
      <c r="H27" s="27">
        <f>'Data Worksheet'!AE28</f>
        <v>8.727408514715983E-4</v>
      </c>
      <c r="I27" s="24">
        <f>'Data Worksheet'!AF28</f>
        <v>0.45115788045969973</v>
      </c>
      <c r="J27" s="40">
        <f>'Data Worksheet'!AG28</f>
        <v>5260505.8896300001</v>
      </c>
      <c r="K27" s="27">
        <f>'Data Worksheet'!AH28</f>
        <v>5.5827503090020341E-4</v>
      </c>
      <c r="L27" s="6">
        <f>'Data Worksheet'!AI28</f>
        <v>0.54820510551005042</v>
      </c>
    </row>
    <row r="28" spans="1:12" x14ac:dyDescent="0.2">
      <c r="A28" s="5" t="s">
        <v>62</v>
      </c>
      <c r="B28" s="37">
        <f>'Data Worksheet'!D29</f>
        <v>6521849.060398127</v>
      </c>
      <c r="C28" s="39">
        <f>'Data Worksheet'!E29</f>
        <v>843852.38</v>
      </c>
      <c r="D28" s="39">
        <f>'Data Worksheet'!F29</f>
        <v>168825.9822134182</v>
      </c>
      <c r="E28" s="39">
        <f>'Data Worksheet'!G29</f>
        <v>7534527.4226115448</v>
      </c>
      <c r="F28" s="14">
        <f>'Data Worksheet'!H29</f>
        <v>1.727346053889583E-4</v>
      </c>
      <c r="G28" s="37">
        <f>'Data Worksheet'!AD29</f>
        <v>2722840.0501299999</v>
      </c>
      <c r="H28" s="27">
        <f>'Data Worksheet'!AE29</f>
        <v>6.4477306170757185E-4</v>
      </c>
      <c r="I28" s="24">
        <f>'Data Worksheet'!AF29</f>
        <v>0.41749510375264404</v>
      </c>
      <c r="J28" s="40">
        <f>'Data Worksheet'!AG29</f>
        <v>3800020.8101300001</v>
      </c>
      <c r="K28" s="27">
        <f>'Data Worksheet'!AH29</f>
        <v>4.0327998479742323E-4</v>
      </c>
      <c r="L28" s="6">
        <f>'Data Worksheet'!AI29</f>
        <v>0.50434759832792186</v>
      </c>
    </row>
    <row r="29" spans="1:12" x14ac:dyDescent="0.2">
      <c r="A29" s="5" t="s">
        <v>54</v>
      </c>
      <c r="B29" s="37">
        <f>'Data Worksheet'!D30</f>
        <v>22200465.038600322</v>
      </c>
      <c r="C29" s="39">
        <f>'Data Worksheet'!E30</f>
        <v>3240214.03</v>
      </c>
      <c r="D29" s="39">
        <f>'Data Worksheet'!F30</f>
        <v>648255.93807823129</v>
      </c>
      <c r="E29" s="39">
        <f>'Data Worksheet'!G30</f>
        <v>26088935.006678555</v>
      </c>
      <c r="F29" s="14">
        <f>'Data Worksheet'!H30</f>
        <v>5.9810810162727027E-4</v>
      </c>
      <c r="G29" s="37">
        <f>'Data Worksheet'!AD30</f>
        <v>2985251.5236199996</v>
      </c>
      <c r="H29" s="27">
        <f>'Data Worksheet'!AE30</f>
        <v>7.0691253596029716E-4</v>
      </c>
      <c r="I29" s="24">
        <f>'Data Worksheet'!AF30</f>
        <v>0.13446797255956092</v>
      </c>
      <c r="J29" s="40">
        <f>'Data Worksheet'!AG30</f>
        <v>6553021.7236199994</v>
      </c>
      <c r="K29" s="27">
        <f>'Data Worksheet'!AH30</f>
        <v>6.9544421810370288E-4</v>
      </c>
      <c r="L29" s="6">
        <f>'Data Worksheet'!AI30</f>
        <v>0.2511801160891573</v>
      </c>
    </row>
    <row r="30" spans="1:12" x14ac:dyDescent="0.2">
      <c r="A30" s="5" t="s">
        <v>56</v>
      </c>
      <c r="B30" s="37">
        <f>'Data Worksheet'!D31</f>
        <v>7534315.9875665009</v>
      </c>
      <c r="C30" s="39">
        <f>'Data Worksheet'!E31</f>
        <v>892461.71</v>
      </c>
      <c r="D30" s="39">
        <f>'Data Worksheet'!F31</f>
        <v>178551.0455971183</v>
      </c>
      <c r="E30" s="39">
        <f>'Data Worksheet'!G31</f>
        <v>8605328.7431636192</v>
      </c>
      <c r="F30" s="14">
        <f>'Data Worksheet'!H31</f>
        <v>1.9728351644613345E-4</v>
      </c>
      <c r="G30" s="37">
        <f>'Data Worksheet'!AD31</f>
        <v>3091396.0773500004</v>
      </c>
      <c r="H30" s="27">
        <f>'Data Worksheet'!AE31</f>
        <v>7.3204774318218625E-4</v>
      </c>
      <c r="I30" s="24">
        <f>'Data Worksheet'!AF31</f>
        <v>0.4103087901345755</v>
      </c>
      <c r="J30" s="40">
        <f>'Data Worksheet'!AG31</f>
        <v>4260631.4273500005</v>
      </c>
      <c r="K30" s="27">
        <f>'Data Worksheet'!AH31</f>
        <v>4.5216262307530645E-4</v>
      </c>
      <c r="L30" s="6">
        <f>'Data Worksheet'!AI31</f>
        <v>0.49511547490092095</v>
      </c>
    </row>
    <row r="31" spans="1:12" x14ac:dyDescent="0.2">
      <c r="A31" s="5" t="s">
        <v>48</v>
      </c>
      <c r="B31" s="37">
        <f>'Data Worksheet'!D32</f>
        <v>17684174.031347178</v>
      </c>
      <c r="C31" s="39">
        <f>'Data Worksheet'!E32</f>
        <v>2307334.38</v>
      </c>
      <c r="D31" s="39">
        <f>'Data Worksheet'!F32</f>
        <v>461618.64590378746</v>
      </c>
      <c r="E31" s="39">
        <f>'Data Worksheet'!G32</f>
        <v>20453127.057250965</v>
      </c>
      <c r="F31" s="14">
        <f>'Data Worksheet'!H32</f>
        <v>4.6890304235961094E-4</v>
      </c>
      <c r="G31" s="37">
        <f>'Data Worksheet'!AD32</f>
        <v>5323642.0473999996</v>
      </c>
      <c r="H31" s="27">
        <f>'Data Worksheet'!AE32</f>
        <v>1.2606473091114477E-3</v>
      </c>
      <c r="I31" s="24">
        <f>'Data Worksheet'!AF32</f>
        <v>0.30103990369938954</v>
      </c>
      <c r="J31" s="40">
        <f>'Data Worksheet'!AG32</f>
        <v>8161775.3273999989</v>
      </c>
      <c r="K31" s="27">
        <f>'Data Worksheet'!AH32</f>
        <v>8.6617436967174205E-4</v>
      </c>
      <c r="L31" s="6">
        <f>'Data Worksheet'!AI32</f>
        <v>0.39904779863510004</v>
      </c>
    </row>
    <row r="32" spans="1:12" x14ac:dyDescent="0.2">
      <c r="A32" s="5" t="s">
        <v>46</v>
      </c>
      <c r="B32" s="37">
        <f>'Data Worksheet'!D33</f>
        <v>40809455.080079339</v>
      </c>
      <c r="C32" s="39">
        <f>'Data Worksheet'!E33</f>
        <v>6116402.6500000004</v>
      </c>
      <c r="D32" s="39">
        <f>'Data Worksheet'!F33</f>
        <v>1223682.8495986515</v>
      </c>
      <c r="E32" s="39">
        <f>'Data Worksheet'!G33</f>
        <v>48149540.579677992</v>
      </c>
      <c r="F32" s="14">
        <f>'Data Worksheet'!H33</f>
        <v>1.1038637760784104E-3</v>
      </c>
      <c r="G32" s="37">
        <f>'Data Worksheet'!AD33</f>
        <v>8409188.0403399989</v>
      </c>
      <c r="H32" s="27">
        <f>'Data Worksheet'!AE33</f>
        <v>1.9913097425556989E-3</v>
      </c>
      <c r="I32" s="24">
        <f>'Data Worksheet'!AF33</f>
        <v>0.20605979726607146</v>
      </c>
      <c r="J32" s="40">
        <f>'Data Worksheet'!AG33</f>
        <v>14949008.680339999</v>
      </c>
      <c r="K32" s="27">
        <f>'Data Worksheet'!AH33</f>
        <v>1.5864744680537213E-3</v>
      </c>
      <c r="L32" s="6">
        <f>'Data Worksheet'!AI33</f>
        <v>0.31047043233158866</v>
      </c>
    </row>
    <row r="33" spans="1:12" x14ac:dyDescent="0.2">
      <c r="A33" s="5" t="s">
        <v>29</v>
      </c>
      <c r="B33" s="37">
        <f>'Data Worksheet'!D34</f>
        <v>173479399.11789578</v>
      </c>
      <c r="C33" s="39">
        <f>'Data Worksheet'!E34</f>
        <v>13600043.959999999</v>
      </c>
      <c r="D33" s="39">
        <f>'Data Worksheet'!F34</f>
        <v>2720903.3642740515</v>
      </c>
      <c r="E33" s="39">
        <f>'Data Worksheet'!G34</f>
        <v>189800346.44216985</v>
      </c>
      <c r="F33" s="14">
        <f>'Data Worksheet'!H34</f>
        <v>4.3513131091653962E-3</v>
      </c>
      <c r="G33" s="37">
        <f>'Data Worksheet'!AD34</f>
        <v>23028456.91437</v>
      </c>
      <c r="H33" s="27">
        <f>'Data Worksheet'!AE34</f>
        <v>5.4531769761394303E-3</v>
      </c>
      <c r="I33" s="24">
        <f>'Data Worksheet'!AF34</f>
        <v>0.13274462000366954</v>
      </c>
      <c r="J33" s="40">
        <f>'Data Worksheet'!AG34</f>
        <v>38942657.044369996</v>
      </c>
      <c r="K33" s="27">
        <f>'Data Worksheet'!AH34</f>
        <v>4.1328179306174724E-3</v>
      </c>
      <c r="L33" s="6">
        <f>'Data Worksheet'!AI34</f>
        <v>0.20517695449115217</v>
      </c>
    </row>
    <row r="34" spans="1:12" x14ac:dyDescent="0.2">
      <c r="A34" s="5" t="s">
        <v>35</v>
      </c>
      <c r="B34" s="37">
        <f>'Data Worksheet'!D35</f>
        <v>119877960.24098316</v>
      </c>
      <c r="C34" s="39">
        <f>'Data Worksheet'!E35</f>
        <v>20920010.27</v>
      </c>
      <c r="D34" s="39">
        <f>'Data Worksheet'!F35</f>
        <v>4185378.1128727109</v>
      </c>
      <c r="E34" s="39">
        <f>'Data Worksheet'!G35</f>
        <v>144983348.62385589</v>
      </c>
      <c r="F34" s="14">
        <f>'Data Worksheet'!H35</f>
        <v>3.3238503369639517E-3</v>
      </c>
      <c r="G34" s="37">
        <f>'Data Worksheet'!AD35</f>
        <v>13889252.478840001</v>
      </c>
      <c r="H34" s="27">
        <f>'Data Worksheet'!AE35</f>
        <v>3.2889981345704017E-3</v>
      </c>
      <c r="I34" s="24">
        <f>'Data Worksheet'!AF35</f>
        <v>0.11586160167322923</v>
      </c>
      <c r="J34" s="40">
        <f>'Data Worksheet'!AG35</f>
        <v>38300776.538840003</v>
      </c>
      <c r="K34" s="27">
        <f>'Data Worksheet'!AH35</f>
        <v>4.0646978930056147E-3</v>
      </c>
      <c r="L34" s="6">
        <f>'Data Worksheet'!AI35</f>
        <v>0.26417362340145251</v>
      </c>
    </row>
    <row r="35" spans="1:12" x14ac:dyDescent="0.2">
      <c r="A35" s="5" t="s">
        <v>10</v>
      </c>
      <c r="B35" s="37">
        <f>'Data Worksheet'!D36</f>
        <v>2870419532.2119288</v>
      </c>
      <c r="C35" s="39">
        <f>'Data Worksheet'!E36</f>
        <v>465622186.55000001</v>
      </c>
      <c r="D35" s="39">
        <f>'Data Worksheet'!F36</f>
        <v>93155064.61528638</v>
      </c>
      <c r="E35" s="39">
        <f>'Data Worksheet'!G36</f>
        <v>3429196783.3772154</v>
      </c>
      <c r="F35" s="14">
        <f>'Data Worksheet'!H36</f>
        <v>7.8616868710318782E-2</v>
      </c>
      <c r="G35" s="37">
        <f>'Data Worksheet'!AD36</f>
        <v>288560994.97354001</v>
      </c>
      <c r="H35" s="27">
        <f>'Data Worksheet'!AE36</f>
        <v>6.833172452035495E-2</v>
      </c>
      <c r="I35" s="24">
        <f>'Data Worksheet'!AF36</f>
        <v>0.10052920548209082</v>
      </c>
      <c r="J35" s="40">
        <f>'Data Worksheet'!AG36</f>
        <v>806672872.17354012</v>
      </c>
      <c r="K35" s="27">
        <f>'Data Worksheet'!AH36</f>
        <v>8.5608747920385697E-2</v>
      </c>
      <c r="L35" s="6">
        <f>'Data Worksheet'!AI36</f>
        <v>0.23523668168704367</v>
      </c>
    </row>
    <row r="36" spans="1:12" x14ac:dyDescent="0.2">
      <c r="A36" s="5" t="s">
        <v>53</v>
      </c>
      <c r="B36" s="37">
        <f>'Data Worksheet'!D37</f>
        <v>8908805.7434224021</v>
      </c>
      <c r="C36" s="39">
        <f>'Data Worksheet'!E37</f>
        <v>1596253.3800000004</v>
      </c>
      <c r="D36" s="39">
        <f>'Data Worksheet'!F37</f>
        <v>319355.67301473836</v>
      </c>
      <c r="E36" s="39">
        <f>'Data Worksheet'!G37</f>
        <v>10824414.796437141</v>
      </c>
      <c r="F36" s="14">
        <f>'Data Worksheet'!H37</f>
        <v>2.4815770300573087E-4</v>
      </c>
      <c r="G36" s="37">
        <f>'Data Worksheet'!AD37</f>
        <v>4238854.6244299999</v>
      </c>
      <c r="H36" s="27">
        <f>'Data Worksheet'!AE37</f>
        <v>1.0037678394647313E-3</v>
      </c>
      <c r="I36" s="24">
        <f>'Data Worksheet'!AF37</f>
        <v>0.47580503453671713</v>
      </c>
      <c r="J36" s="40">
        <f>'Data Worksheet'!AG37</f>
        <v>6410204.4344299994</v>
      </c>
      <c r="K36" s="27">
        <f>'Data Worksheet'!AH37</f>
        <v>6.8028762894508147E-4</v>
      </c>
      <c r="L36" s="6">
        <f>'Data Worksheet'!AI37</f>
        <v>0.59219870588661483</v>
      </c>
    </row>
    <row r="37" spans="1:12" x14ac:dyDescent="0.2">
      <c r="A37" s="5" t="s">
        <v>33</v>
      </c>
      <c r="B37" s="37">
        <f>'Data Worksheet'!D38</f>
        <v>229544477.22712073</v>
      </c>
      <c r="C37" s="39">
        <f>'Data Worksheet'!E38</f>
        <v>29332704.459999993</v>
      </c>
      <c r="D37" s="39">
        <f>'Data Worksheet'!F38</f>
        <v>5868470.3140084902</v>
      </c>
      <c r="E37" s="39">
        <f>'Data Worksheet'!G38</f>
        <v>264745652.00112924</v>
      </c>
      <c r="F37" s="14">
        <f>'Data Worksheet'!H38</f>
        <v>6.0694895859847824E-3</v>
      </c>
      <c r="G37" s="37">
        <f>'Data Worksheet'!AD38</f>
        <v>25460416.599599995</v>
      </c>
      <c r="H37" s="27">
        <f>'Data Worksheet'!AE38</f>
        <v>6.0290690826626395E-3</v>
      </c>
      <c r="I37" s="24">
        <f>'Data Worksheet'!AF38</f>
        <v>0.11091713861801351</v>
      </c>
      <c r="J37" s="40">
        <f>'Data Worksheet'!AG38</f>
        <v>58618395.379599996</v>
      </c>
      <c r="K37" s="27">
        <f>'Data Worksheet'!AH38</f>
        <v>6.2209200366788809E-3</v>
      </c>
      <c r="L37" s="6">
        <f>'Data Worksheet'!AI38</f>
        <v>0.22141400599602659</v>
      </c>
    </row>
    <row r="38" spans="1:12" x14ac:dyDescent="0.2">
      <c r="A38" s="5" t="s">
        <v>40</v>
      </c>
      <c r="B38" s="37">
        <f>'Data Worksheet'!D39</f>
        <v>48026564.418884441</v>
      </c>
      <c r="C38" s="39">
        <f>'Data Worksheet'!E39</f>
        <v>8373977.8800000008</v>
      </c>
      <c r="D38" s="39">
        <f>'Data Worksheet'!F39</f>
        <v>1675346.3924868442</v>
      </c>
      <c r="E38" s="39">
        <f>'Data Worksheet'!G39</f>
        <v>58075888.691371292</v>
      </c>
      <c r="F38" s="14">
        <f>'Data Worksheet'!H39</f>
        <v>1.3314326371168729E-3</v>
      </c>
      <c r="G38" s="37">
        <f>'Data Worksheet'!AD39</f>
        <v>9314104.1412599999</v>
      </c>
      <c r="H38" s="27">
        <f>'Data Worksheet'!AE39</f>
        <v>2.2055953833706307E-3</v>
      </c>
      <c r="I38" s="24">
        <f>'Data Worksheet'!AF39</f>
        <v>0.19393650688862552</v>
      </c>
      <c r="J38" s="40">
        <f>'Data Worksheet'!AG39</f>
        <v>18974702.63126</v>
      </c>
      <c r="K38" s="27">
        <f>'Data Worksheet'!AH39</f>
        <v>2.0137041797958937E-3</v>
      </c>
      <c r="L38" s="6">
        <f>'Data Worksheet'!AI39</f>
        <v>0.32672255317686072</v>
      </c>
    </row>
    <row r="39" spans="1:12" x14ac:dyDescent="0.2">
      <c r="A39" s="5" t="s">
        <v>55</v>
      </c>
      <c r="B39" s="37">
        <f>'Data Worksheet'!D40</f>
        <v>6545889.7728674421</v>
      </c>
      <c r="C39" s="39">
        <f>'Data Worksheet'!E40</f>
        <v>1523485.67</v>
      </c>
      <c r="D39" s="39">
        <f>'Data Worksheet'!F40</f>
        <v>304797.34456140007</v>
      </c>
      <c r="E39" s="39">
        <f>'Data Worksheet'!G40</f>
        <v>8374172.7874288419</v>
      </c>
      <c r="F39" s="14">
        <f>'Data Worksheet'!H40</f>
        <v>1.9198409545294334E-4</v>
      </c>
      <c r="G39" s="37">
        <f>'Data Worksheet'!AD40</f>
        <v>4289189.6990299998</v>
      </c>
      <c r="H39" s="27">
        <f>'Data Worksheet'!AE40</f>
        <v>1.015687269017551E-3</v>
      </c>
      <c r="I39" s="24">
        <f>'Data Worksheet'!AF40</f>
        <v>0.65524930114292324</v>
      </c>
      <c r="J39" s="40">
        <f>'Data Worksheet'!AG40</f>
        <v>6141987.0790299997</v>
      </c>
      <c r="K39" s="27">
        <f>'Data Worksheet'!AH40</f>
        <v>6.5182286614173866E-4</v>
      </c>
      <c r="L39" s="6">
        <f>'Data Worksheet'!AI40</f>
        <v>0.73344403500370092</v>
      </c>
    </row>
    <row r="40" spans="1:12" x14ac:dyDescent="0.2">
      <c r="A40" s="5" t="s">
        <v>64</v>
      </c>
      <c r="B40" s="37">
        <f>'Data Worksheet'!D41</f>
        <v>3025578.2618120769</v>
      </c>
      <c r="C40" s="39">
        <f>'Data Worksheet'!E41</f>
        <v>427745.99000000005</v>
      </c>
      <c r="D40" s="39">
        <f>'Data Worksheet'!F41</f>
        <v>85577.333916627656</v>
      </c>
      <c r="E40" s="39">
        <f>'Data Worksheet'!G41</f>
        <v>3538901.5857287049</v>
      </c>
      <c r="F40" s="14">
        <f>'Data Worksheet'!H41</f>
        <v>8.1131932320889605E-5</v>
      </c>
      <c r="G40" s="37">
        <f>'Data Worksheet'!AD41</f>
        <v>2247574.5244399998</v>
      </c>
      <c r="H40" s="27">
        <f>'Data Worksheet'!AE41</f>
        <v>5.3222939315510976E-4</v>
      </c>
      <c r="I40" s="24">
        <f>'Data Worksheet'!AF41</f>
        <v>0.74285783739531641</v>
      </c>
      <c r="J40" s="40">
        <f>'Data Worksheet'!AG41</f>
        <v>2827270.1044399999</v>
      </c>
      <c r="K40" s="27">
        <f>'Data Worksheet'!AH41</f>
        <v>3.0004610545745049E-4</v>
      </c>
      <c r="L40" s="6">
        <f>'Data Worksheet'!AI41</f>
        <v>0.79891176285927401</v>
      </c>
    </row>
    <row r="41" spans="1:12" x14ac:dyDescent="0.2">
      <c r="A41" s="5" t="s">
        <v>23</v>
      </c>
      <c r="B41" s="37">
        <f>'Data Worksheet'!D42</f>
        <v>505965779.85406816</v>
      </c>
      <c r="C41" s="39">
        <f>'Data Worksheet'!E42</f>
        <v>59164731.609999999</v>
      </c>
      <c r="D41" s="39">
        <f>'Data Worksheet'!F42</f>
        <v>11836838.010045694</v>
      </c>
      <c r="E41" s="39">
        <f>'Data Worksheet'!G42</f>
        <v>576967349.47411382</v>
      </c>
      <c r="F41" s="14">
        <f>'Data Worksheet'!H42</f>
        <v>1.3227402575327053E-2</v>
      </c>
      <c r="G41" s="37">
        <f>'Data Worksheet'!AD42</f>
        <v>60024141.160889998</v>
      </c>
      <c r="H41" s="27">
        <f>'Data Worksheet'!AE42</f>
        <v>1.4213816662064572E-2</v>
      </c>
      <c r="I41" s="24">
        <f>'Data Worksheet'!AF42</f>
        <v>0.11863280789108367</v>
      </c>
      <c r="J41" s="40">
        <f>'Data Worksheet'!AG42</f>
        <v>128142823.49089001</v>
      </c>
      <c r="K41" s="27">
        <f>'Data Worksheet'!AH42</f>
        <v>1.3599250765033865E-2</v>
      </c>
      <c r="L41" s="6">
        <f>'Data Worksheet'!AI42</f>
        <v>0.22209718384877039</v>
      </c>
    </row>
    <row r="42" spans="1:12" x14ac:dyDescent="0.2">
      <c r="A42" s="5" t="s">
        <v>2</v>
      </c>
      <c r="B42" s="37">
        <f>'Data Worksheet'!D43</f>
        <v>1442097847.0478992</v>
      </c>
      <c r="C42" s="39">
        <f>'Data Worksheet'!E43</f>
        <v>102481234.31999999</v>
      </c>
      <c r="D42" s="39">
        <f>'Data Worksheet'!F43</f>
        <v>20502987.788595755</v>
      </c>
      <c r="E42" s="39">
        <f>'Data Worksheet'!G43</f>
        <v>1565082069.1564949</v>
      </c>
      <c r="F42" s="14">
        <f>'Data Worksheet'!H43</f>
        <v>3.5880662243761206E-2</v>
      </c>
      <c r="G42" s="37">
        <f>'Data Worksheet'!AD43</f>
        <v>161217159.20526999</v>
      </c>
      <c r="H42" s="27">
        <f>'Data Worksheet'!AE43</f>
        <v>3.8176491981457387E-2</v>
      </c>
      <c r="I42" s="24">
        <f>'Data Worksheet'!AF43</f>
        <v>0.11179349552133072</v>
      </c>
      <c r="J42" s="40">
        <f>'Data Worksheet'!AG43</f>
        <v>271888049.05526996</v>
      </c>
      <c r="K42" s="27">
        <f>'Data Worksheet'!AH43</f>
        <v>2.8854317849343374E-2</v>
      </c>
      <c r="L42" s="6">
        <f>'Data Worksheet'!AI43</f>
        <v>0.17372127277760249</v>
      </c>
    </row>
    <row r="43" spans="1:12" x14ac:dyDescent="0.2">
      <c r="A43" s="5" t="s">
        <v>21</v>
      </c>
      <c r="B43" s="37">
        <f>'Data Worksheet'!D44</f>
        <v>396595983.32792628</v>
      </c>
      <c r="C43" s="39">
        <f>'Data Worksheet'!E44</f>
        <v>70992462.49000001</v>
      </c>
      <c r="D43" s="39">
        <f>'Data Worksheet'!F44</f>
        <v>14203162.180597868</v>
      </c>
      <c r="E43" s="39">
        <f>'Data Worksheet'!G44</f>
        <v>481791607.99852413</v>
      </c>
      <c r="F43" s="14">
        <f>'Data Worksheet'!H44</f>
        <v>1.1045428415003514E-2</v>
      </c>
      <c r="G43" s="37">
        <f>'Data Worksheet'!AD44</f>
        <v>45472700.958899997</v>
      </c>
      <c r="H43" s="27">
        <f>'Data Worksheet'!AE44</f>
        <v>1.0768011371061972E-2</v>
      </c>
      <c r="I43" s="24">
        <f>'Data Worksheet'!AF44</f>
        <v>0.11465749243683286</v>
      </c>
      <c r="J43" s="40">
        <f>'Data Worksheet'!AG44</f>
        <v>126797376.21890002</v>
      </c>
      <c r="K43" s="27">
        <f>'Data Worksheet'!AH44</f>
        <v>1.345646419030053E-2</v>
      </c>
      <c r="L43" s="6">
        <f>'Data Worksheet'!AI44</f>
        <v>0.26317888089758601</v>
      </c>
    </row>
    <row r="44" spans="1:12" x14ac:dyDescent="0.2">
      <c r="A44" s="5" t="s">
        <v>45</v>
      </c>
      <c r="B44" s="37">
        <f>'Data Worksheet'!D45</f>
        <v>37869391.001056723</v>
      </c>
      <c r="C44" s="39">
        <f>'Data Worksheet'!E45</f>
        <v>4876533.9099999983</v>
      </c>
      <c r="D44" s="39">
        <f>'Data Worksheet'!F45</f>
        <v>975627.5465535695</v>
      </c>
      <c r="E44" s="39">
        <f>'Data Worksheet'!G45</f>
        <v>43721552.457610287</v>
      </c>
      <c r="F44" s="14">
        <f>'Data Worksheet'!H45</f>
        <v>1.0023488783242457E-3</v>
      </c>
      <c r="G44" s="37">
        <f>'Data Worksheet'!AD45</f>
        <v>8030331.9938500002</v>
      </c>
      <c r="H44" s="27">
        <f>'Data Worksheet'!AE45</f>
        <v>1.9015959993521202E-3</v>
      </c>
      <c r="I44" s="24">
        <f>'Data Worksheet'!AF45</f>
        <v>0.21205337032290586</v>
      </c>
      <c r="J44" s="40">
        <f>'Data Worksheet'!AG45</f>
        <v>13833043.963849999</v>
      </c>
      <c r="K44" s="27">
        <f>'Data Worksheet'!AH45</f>
        <v>1.4680418971844181E-3</v>
      </c>
      <c r="L44" s="6">
        <f>'Data Worksheet'!AI45</f>
        <v>0.31638958788715615</v>
      </c>
    </row>
    <row r="45" spans="1:12" x14ac:dyDescent="0.2">
      <c r="A45" s="5" t="s">
        <v>63</v>
      </c>
      <c r="B45" s="37">
        <f>'Data Worksheet'!D46</f>
        <v>2346539.419112606</v>
      </c>
      <c r="C45" s="39">
        <f>'Data Worksheet'!E46</f>
        <v>599202.49</v>
      </c>
      <c r="D45" s="39">
        <f>'Data Worksheet'!F46</f>
        <v>119879.91183834297</v>
      </c>
      <c r="E45" s="39">
        <f>'Data Worksheet'!G46</f>
        <v>3065621.8209509491</v>
      </c>
      <c r="F45" s="14">
        <f>'Data Worksheet'!H46</f>
        <v>7.0281644197692532E-5</v>
      </c>
      <c r="G45" s="37">
        <f>'Data Worksheet'!AD46</f>
        <v>1773772.9867300002</v>
      </c>
      <c r="H45" s="27">
        <f>'Data Worksheet'!AE46</f>
        <v>4.2003239939616808E-4</v>
      </c>
      <c r="I45" s="24">
        <f>'Data Worksheet'!AF46</f>
        <v>0.75591015956629037</v>
      </c>
      <c r="J45" s="40">
        <f>'Data Worksheet'!AG46</f>
        <v>2471324.3267300003</v>
      </c>
      <c r="K45" s="27">
        <f>'Data Worksheet'!AH46</f>
        <v>2.6227109974144629E-4</v>
      </c>
      <c r="L45" s="6">
        <f>'Data Worksheet'!AI46</f>
        <v>0.80614128913115612</v>
      </c>
    </row>
    <row r="46" spans="1:12" x14ac:dyDescent="0.2">
      <c r="A46" s="5" t="s">
        <v>3</v>
      </c>
      <c r="B46" s="37">
        <f>'Data Worksheet'!D47</f>
        <v>9146258.2403619755</v>
      </c>
      <c r="C46" s="39">
        <f>'Data Worksheet'!E47</f>
        <v>1811102.83</v>
      </c>
      <c r="D46" s="39">
        <f>'Data Worksheet'!F47</f>
        <v>362339.69520148938</v>
      </c>
      <c r="E46" s="39">
        <f>'Data Worksheet'!G47</f>
        <v>11319700.765563466</v>
      </c>
      <c r="F46" s="14">
        <f>'Data Worksheet'!H47</f>
        <v>2.5951249961513392E-4</v>
      </c>
      <c r="G46" s="37">
        <f>'Data Worksheet'!AD47</f>
        <v>3780607.8514299993</v>
      </c>
      <c r="H46" s="27">
        <f>'Data Worksheet'!AE47</f>
        <v>8.952542399124115E-4</v>
      </c>
      <c r="I46" s="24">
        <f>'Data Worksheet'!AF47</f>
        <v>0.41335021951888129</v>
      </c>
      <c r="J46" s="40">
        <f>'Data Worksheet'!AG47</f>
        <v>6189495.55143</v>
      </c>
      <c r="K46" s="27">
        <f>'Data Worksheet'!AH47</f>
        <v>6.5686473748521835E-4</v>
      </c>
      <c r="L46" s="6">
        <f>'Data Worksheet'!AI47</f>
        <v>0.54678967930491074</v>
      </c>
    </row>
    <row r="47" spans="1:12" x14ac:dyDescent="0.2">
      <c r="A47" s="5" t="s">
        <v>19</v>
      </c>
      <c r="B47" s="37">
        <f>'Data Worksheet'!D48</f>
        <v>637495878.05369425</v>
      </c>
      <c r="C47" s="39">
        <f>'Data Worksheet'!E48</f>
        <v>81041632.870000005</v>
      </c>
      <c r="D47" s="39">
        <f>'Data Worksheet'!F48</f>
        <v>16213657.262490615</v>
      </c>
      <c r="E47" s="39">
        <f>'Data Worksheet'!G48</f>
        <v>734751168.18618488</v>
      </c>
      <c r="F47" s="14">
        <f>'Data Worksheet'!H48</f>
        <v>1.684471314217157E-2</v>
      </c>
      <c r="G47" s="37">
        <f>'Data Worksheet'!AD48</f>
        <v>68754842.163879991</v>
      </c>
      <c r="H47" s="27">
        <f>'Data Worksheet'!AE48</f>
        <v>1.6281261210003575E-2</v>
      </c>
      <c r="I47" s="24">
        <f>'Data Worksheet'!AF48</f>
        <v>0.10785143015166129</v>
      </c>
      <c r="J47" s="40">
        <f>'Data Worksheet'!AG48</f>
        <v>158809160.48387998</v>
      </c>
      <c r="K47" s="27">
        <f>'Data Worksheet'!AH48</f>
        <v>1.6853738183460022E-2</v>
      </c>
      <c r="L47" s="6">
        <f>'Data Worksheet'!AI48</f>
        <v>0.21614005851248674</v>
      </c>
    </row>
    <row r="48" spans="1:12" x14ac:dyDescent="0.2">
      <c r="A48" s="5" t="s">
        <v>20</v>
      </c>
      <c r="B48" s="37">
        <f>'Data Worksheet'!D49</f>
        <v>532610110.56152642</v>
      </c>
      <c r="C48" s="39">
        <f>'Data Worksheet'!E49</f>
        <v>61999339.780000001</v>
      </c>
      <c r="D48" s="39">
        <f>'Data Worksheet'!F49</f>
        <v>12403946.09652218</v>
      </c>
      <c r="E48" s="39">
        <f>'Data Worksheet'!G49</f>
        <v>607013396.4380486</v>
      </c>
      <c r="F48" s="14">
        <f>'Data Worksheet'!H49</f>
        <v>1.3916230390889567E-2</v>
      </c>
      <c r="G48" s="37">
        <f>'Data Worksheet'!AD49</f>
        <v>59621017.138920002</v>
      </c>
      <c r="H48" s="27">
        <f>'Data Worksheet'!AE49</f>
        <v>1.4118356221822753E-2</v>
      </c>
      <c r="I48" s="24">
        <f>'Data Worksheet'!AF49</f>
        <v>0.11194120418792286</v>
      </c>
      <c r="J48" s="40">
        <f>'Data Worksheet'!AG49</f>
        <v>130090448.33892</v>
      </c>
      <c r="K48" s="27">
        <f>'Data Worksheet'!AH49</f>
        <v>1.3805943874979689E-2</v>
      </c>
      <c r="L48" s="6">
        <f>'Data Worksheet'!AI49</f>
        <v>0.21431231847977336</v>
      </c>
    </row>
    <row r="49" spans="1:12" x14ac:dyDescent="0.2">
      <c r="A49" s="5" t="s">
        <v>30</v>
      </c>
      <c r="B49" s="37">
        <f>'Data Worksheet'!D50</f>
        <v>306785007.45184618</v>
      </c>
      <c r="C49" s="39">
        <f>'Data Worksheet'!E50</f>
        <v>22226233.370000001</v>
      </c>
      <c r="D49" s="39">
        <f>'Data Worksheet'!F50</f>
        <v>4446708.6525191786</v>
      </c>
      <c r="E49" s="39">
        <f>'Data Worksheet'!G50</f>
        <v>333457949.47436535</v>
      </c>
      <c r="F49" s="14">
        <f>'Data Worksheet'!H50</f>
        <v>7.6447697493814458E-3</v>
      </c>
      <c r="G49" s="37">
        <f>'Data Worksheet'!AD50</f>
        <v>33978388.622040004</v>
      </c>
      <c r="H49" s="27">
        <f>'Data Worksheet'!AE50</f>
        <v>8.0461390534770708E-3</v>
      </c>
      <c r="I49" s="24">
        <f>'Data Worksheet'!AF50</f>
        <v>0.11075635313558582</v>
      </c>
      <c r="J49" s="40">
        <f>'Data Worksheet'!AG50</f>
        <v>58007788.962040007</v>
      </c>
      <c r="K49" s="27">
        <f>'Data Worksheet'!AH50</f>
        <v>6.1561189845019118E-3</v>
      </c>
      <c r="L49" s="6">
        <f>'Data Worksheet'!AI50</f>
        <v>0.17395833283770423</v>
      </c>
    </row>
    <row r="50" spans="1:12" x14ac:dyDescent="0.2">
      <c r="A50" s="5" t="s">
        <v>65</v>
      </c>
      <c r="B50" s="37">
        <f>'Data Worksheet'!D51</f>
        <v>5199448147.2219419</v>
      </c>
      <c r="C50" s="39">
        <f>'Data Worksheet'!E51</f>
        <v>659725895.12</v>
      </c>
      <c r="D50" s="39">
        <f>'Data Worksheet'!F51</f>
        <v>131988573.92007416</v>
      </c>
      <c r="E50" s="39">
        <f>'Data Worksheet'!G51</f>
        <v>5991162616.2620163</v>
      </c>
      <c r="F50" s="14">
        <f>'Data Worksheet'!H51</f>
        <v>0.13735182743317934</v>
      </c>
      <c r="G50" s="37">
        <f>'Data Worksheet'!AD51</f>
        <v>587460053.69843006</v>
      </c>
      <c r="H50" s="27">
        <f>'Data Worksheet'!AE51</f>
        <v>0.13911151976626274</v>
      </c>
      <c r="I50" s="24">
        <f>'Data Worksheet'!AF51</f>
        <v>0.11298507785144644</v>
      </c>
      <c r="J50" s="40">
        <f>'Data Worksheet'!AG51</f>
        <v>1315142799.7784302</v>
      </c>
      <c r="K50" s="27">
        <f>'Data Worksheet'!AH51</f>
        <v>0.13957049047921971</v>
      </c>
      <c r="L50" s="6">
        <f>'Data Worksheet'!AI51</f>
        <v>0.2195137878929698</v>
      </c>
    </row>
    <row r="51" spans="1:12" x14ac:dyDescent="0.2">
      <c r="A51" s="5" t="s">
        <v>34</v>
      </c>
      <c r="B51" s="37">
        <f>'Data Worksheet'!D52</f>
        <v>390246935.41005987</v>
      </c>
      <c r="C51" s="39">
        <f>'Data Worksheet'!E52</f>
        <v>76217156.49000001</v>
      </c>
      <c r="D51" s="39">
        <f>'Data Worksheet'!F52</f>
        <v>15248444.64613355</v>
      </c>
      <c r="E51" s="39">
        <f>'Data Worksheet'!G52</f>
        <v>481712536.54619342</v>
      </c>
      <c r="F51" s="14">
        <f>'Data Worksheet'!H52</f>
        <v>1.1043615643564805E-2</v>
      </c>
      <c r="G51" s="37">
        <f>'Data Worksheet'!AD52</f>
        <v>35089735.02832</v>
      </c>
      <c r="H51" s="27">
        <f>'Data Worksheet'!AE52</f>
        <v>8.3093077346343223E-3</v>
      </c>
      <c r="I51" s="24">
        <f>'Data Worksheet'!AF52</f>
        <v>8.9916747178164891E-2</v>
      </c>
      <c r="J51" s="40">
        <f>'Data Worksheet'!AG52</f>
        <v>115192858.67832001</v>
      </c>
      <c r="K51" s="27">
        <f>'Data Worksheet'!AH52</f>
        <v>1.2224926287962979E-2</v>
      </c>
      <c r="L51" s="6">
        <f>'Data Worksheet'!AI52</f>
        <v>0.23913195098519857</v>
      </c>
    </row>
    <row r="52" spans="1:12" x14ac:dyDescent="0.2">
      <c r="A52" s="5" t="s">
        <v>38</v>
      </c>
      <c r="B52" s="37">
        <f>'Data Worksheet'!D53</f>
        <v>115664339.16339175</v>
      </c>
      <c r="C52" s="39">
        <f>'Data Worksheet'!E53</f>
        <v>16000498.470000003</v>
      </c>
      <c r="D52" s="39">
        <f>'Data Worksheet'!F53</f>
        <v>3201152.1613555746</v>
      </c>
      <c r="E52" s="39">
        <f>'Data Worksheet'!G53</f>
        <v>134865989.79474732</v>
      </c>
      <c r="F52" s="14">
        <f>'Data Worksheet'!H53</f>
        <v>3.0919024141679097E-3</v>
      </c>
      <c r="G52" s="37">
        <f>'Data Worksheet'!AD53</f>
        <v>13629299.045919999</v>
      </c>
      <c r="H52" s="27">
        <f>'Data Worksheet'!AE53</f>
        <v>3.2274407284211787E-3</v>
      </c>
      <c r="I52" s="24">
        <f>'Data Worksheet'!AF53</f>
        <v>0.11783492772709092</v>
      </c>
      <c r="J52" s="40">
        <f>'Data Worksheet'!AG53</f>
        <v>31792237.195919998</v>
      </c>
      <c r="K52" s="27">
        <f>'Data Worksheet'!AH53</f>
        <v>3.3739744000528442E-3</v>
      </c>
      <c r="L52" s="6">
        <f>'Data Worksheet'!AI53</f>
        <v>0.23573205701678113</v>
      </c>
    </row>
    <row r="53" spans="1:12" x14ac:dyDescent="0.2">
      <c r="A53" s="5" t="s">
        <v>24</v>
      </c>
      <c r="B53" s="37">
        <f>'Data Worksheet'!D54</f>
        <v>433477823.39134783</v>
      </c>
      <c r="C53" s="39">
        <f>'Data Worksheet'!E54</f>
        <v>56203322.779999994</v>
      </c>
      <c r="D53" s="39">
        <f>'Data Worksheet'!F54</f>
        <v>11244361.450981842</v>
      </c>
      <c r="E53" s="39">
        <f>'Data Worksheet'!G54</f>
        <v>500925507.62232965</v>
      </c>
      <c r="F53" s="14">
        <f>'Data Worksheet'!H54</f>
        <v>1.148408719420594E-2</v>
      </c>
      <c r="G53" s="37">
        <f>'Data Worksheet'!AD54</f>
        <v>46918445.295030005</v>
      </c>
      <c r="H53" s="27">
        <f>'Data Worksheet'!AE54</f>
        <v>1.1110366039309347E-2</v>
      </c>
      <c r="I53" s="24">
        <f>'Data Worksheet'!AF54</f>
        <v>0.10823724482133794</v>
      </c>
      <c r="J53" s="40">
        <f>'Data Worksheet'!AG54</f>
        <v>108095481.57503001</v>
      </c>
      <c r="K53" s="27">
        <f>'Data Worksheet'!AH54</f>
        <v>1.1471711957481865E-2</v>
      </c>
      <c r="L53" s="6">
        <f>'Data Worksheet'!AI54</f>
        <v>0.21579152973884508</v>
      </c>
    </row>
    <row r="54" spans="1:12" x14ac:dyDescent="0.2">
      <c r="A54" s="5" t="s">
        <v>4</v>
      </c>
      <c r="B54" s="37">
        <f>'Data Worksheet'!D55</f>
        <v>53688700.80586005</v>
      </c>
      <c r="C54" s="39">
        <f>'Data Worksheet'!E55</f>
        <v>6926068.1900000004</v>
      </c>
      <c r="D54" s="39">
        <f>'Data Worksheet'!F55</f>
        <v>1385669.2150988088</v>
      </c>
      <c r="E54" s="39">
        <f>'Data Worksheet'!G55</f>
        <v>62000438.210958853</v>
      </c>
      <c r="F54" s="14">
        <f>'Data Worksheet'!H55</f>
        <v>1.4214058331213032E-3</v>
      </c>
      <c r="G54" s="37">
        <f>'Data Worksheet'!AD55</f>
        <v>6361628.0412599994</v>
      </c>
      <c r="H54" s="27">
        <f>'Data Worksheet'!AE55</f>
        <v>1.5064441223464871E-3</v>
      </c>
      <c r="I54" s="24">
        <f>'Data Worksheet'!AF55</f>
        <v>0.11849100361477989</v>
      </c>
      <c r="J54" s="40">
        <f>'Data Worksheet'!AG55</f>
        <v>14132044.421259999</v>
      </c>
      <c r="K54" s="27">
        <f>'Data Worksheet'!AH55</f>
        <v>1.4997735391789266E-3</v>
      </c>
      <c r="L54" s="6">
        <f>'Data Worksheet'!AI55</f>
        <v>0.22793458931975899</v>
      </c>
    </row>
    <row r="55" spans="1:12" x14ac:dyDescent="0.2">
      <c r="A55" s="5" t="s">
        <v>12</v>
      </c>
      <c r="B55" s="37">
        <f>'Data Worksheet'!D56</f>
        <v>4393829887.1323986</v>
      </c>
      <c r="C55" s="39">
        <f>'Data Worksheet'!E56</f>
        <v>333686295.64999998</v>
      </c>
      <c r="D55" s="39">
        <f>'Data Worksheet'!F56</f>
        <v>66759208.067017958</v>
      </c>
      <c r="E55" s="39">
        <f>'Data Worksheet'!G56</f>
        <v>4794275390.8494158</v>
      </c>
      <c r="F55" s="14">
        <f>'Data Worksheet'!H56</f>
        <v>0.10991230389301931</v>
      </c>
      <c r="G55" s="37">
        <f>'Data Worksheet'!AD56</f>
        <v>444839561.56160998</v>
      </c>
      <c r="H55" s="27">
        <f>'Data Worksheet'!AE56</f>
        <v>0.10533874953948878</v>
      </c>
      <c r="I55" s="24">
        <f>'Data Worksheet'!AF56</f>
        <v>0.10124187166743756</v>
      </c>
      <c r="J55" s="40">
        <f>'Data Worksheet'!AG56</f>
        <v>796222624.97161007</v>
      </c>
      <c r="K55" s="27">
        <f>'Data Worksheet'!AH56</f>
        <v>8.4499707801055535E-2</v>
      </c>
      <c r="L55" s="6">
        <f>'Data Worksheet'!AI56</f>
        <v>0.16607778236755419</v>
      </c>
    </row>
    <row r="56" spans="1:12" x14ac:dyDescent="0.2">
      <c r="A56" s="5" t="s">
        <v>25</v>
      </c>
      <c r="B56" s="37">
        <f>'Data Worksheet'!D57</f>
        <v>607923171.43549752</v>
      </c>
      <c r="C56" s="39">
        <f>'Data Worksheet'!E57</f>
        <v>114389176.27</v>
      </c>
      <c r="D56" s="39">
        <f>'Data Worksheet'!F57</f>
        <v>22885359.449204352</v>
      </c>
      <c r="E56" s="39">
        <f>'Data Worksheet'!G57</f>
        <v>745197707.15470183</v>
      </c>
      <c r="F56" s="14">
        <f>'Data Worksheet'!H57</f>
        <v>1.708420776276208E-2</v>
      </c>
      <c r="G56" s="37">
        <f>'Data Worksheet'!AD57</f>
        <v>63379381.232919998</v>
      </c>
      <c r="H56" s="27">
        <f>'Data Worksheet'!AE57</f>
        <v>1.500834310290469E-2</v>
      </c>
      <c r="I56" s="24">
        <f>'Data Worksheet'!AF57</f>
        <v>0.10425557736722121</v>
      </c>
      <c r="J56" s="40">
        <f>'Data Worksheet'!AG57</f>
        <v>191429860.95291999</v>
      </c>
      <c r="K56" s="27">
        <f>'Data Worksheet'!AH57</f>
        <v>2.0315633853653918E-2</v>
      </c>
      <c r="L56" s="6">
        <f>'Data Worksheet'!AI57</f>
        <v>0.25688466176826208</v>
      </c>
    </row>
    <row r="57" spans="1:12" x14ac:dyDescent="0.2">
      <c r="A57" s="5" t="s">
        <v>5</v>
      </c>
      <c r="B57" s="37">
        <f>'Data Worksheet'!D58</f>
        <v>2740288660.2177773</v>
      </c>
      <c r="C57" s="39">
        <f>'Data Worksheet'!E58</f>
        <v>340172133.67000002</v>
      </c>
      <c r="D57" s="39">
        <f>'Data Worksheet'!F58</f>
        <v>68056802.291026235</v>
      </c>
      <c r="E57" s="39">
        <f>'Data Worksheet'!G58</f>
        <v>3148517596.1788034</v>
      </c>
      <c r="F57" s="14">
        <f>'Data Worksheet'!H58</f>
        <v>7.2182091063069012E-2</v>
      </c>
      <c r="G57" s="37">
        <f>'Data Worksheet'!AD58</f>
        <v>295286182.89767003</v>
      </c>
      <c r="H57" s="27">
        <f>'Data Worksheet'!AE58</f>
        <v>6.9924260228867496E-2</v>
      </c>
      <c r="I57" s="24">
        <f>'Data Worksheet'!AF58</f>
        <v>0.10775732760730504</v>
      </c>
      <c r="J57" s="40">
        <f>'Data Worksheet'!AG58</f>
        <v>672178799.52767003</v>
      </c>
      <c r="K57" s="27">
        <f>'Data Worksheet'!AH58</f>
        <v>7.1335466198511513E-2</v>
      </c>
      <c r="L57" s="6">
        <f>'Data Worksheet'!AI58</f>
        <v>0.21349056468461838</v>
      </c>
    </row>
    <row r="58" spans="1:12" x14ac:dyDescent="0.2">
      <c r="A58" s="5" t="s">
        <v>17</v>
      </c>
      <c r="B58" s="37">
        <f>'Data Worksheet'!D59</f>
        <v>651421901.07280529</v>
      </c>
      <c r="C58" s="39">
        <f>'Data Worksheet'!E59</f>
        <v>78220896.63000001</v>
      </c>
      <c r="D58" s="39">
        <f>'Data Worksheet'!F59</f>
        <v>15649324.474470293</v>
      </c>
      <c r="E58" s="39">
        <f>'Data Worksheet'!G59</f>
        <v>745292122.17727554</v>
      </c>
      <c r="F58" s="14">
        <f>'Data Worksheet'!H59</f>
        <v>1.7086372296879791E-2</v>
      </c>
      <c r="G58" s="37">
        <f>'Data Worksheet'!AD59</f>
        <v>70185684.822310001</v>
      </c>
      <c r="H58" s="27">
        <f>'Data Worksheet'!AE59</f>
        <v>1.6620087136136719E-2</v>
      </c>
      <c r="I58" s="24">
        <f>'Data Worksheet'!AF59</f>
        <v>0.10774228607715446</v>
      </c>
      <c r="J58" s="40">
        <f>'Data Worksheet'!AG59</f>
        <v>161340967.69231001</v>
      </c>
      <c r="K58" s="27">
        <f>'Data Worksheet'!AH59</f>
        <v>1.7122428073211109E-2</v>
      </c>
      <c r="L58" s="6">
        <f>'Data Worksheet'!AI59</f>
        <v>0.21648017319836016</v>
      </c>
    </row>
    <row r="59" spans="1:12" x14ac:dyDescent="0.2">
      <c r="A59" s="5" t="s">
        <v>11</v>
      </c>
      <c r="B59" s="37">
        <f>'Data Worksheet'!D60</f>
        <v>1518157542.2069092</v>
      </c>
      <c r="C59" s="39">
        <f>'Data Worksheet'!E60</f>
        <v>192945930.56999999</v>
      </c>
      <c r="D59" s="39">
        <f>'Data Worksheet'!F60</f>
        <v>38601877.549438499</v>
      </c>
      <c r="E59" s="39">
        <f>'Data Worksheet'!G60</f>
        <v>1749705350.3263476</v>
      </c>
      <c r="F59" s="14">
        <f>'Data Worksheet'!H60</f>
        <v>4.0113287308311769E-2</v>
      </c>
      <c r="G59" s="37">
        <f>'Data Worksheet'!AD60</f>
        <v>164658291.19425002</v>
      </c>
      <c r="H59" s="27">
        <f>'Data Worksheet'!AE60</f>
        <v>3.8991357771377216E-2</v>
      </c>
      <c r="I59" s="24">
        <f>'Data Worksheet'!AF60</f>
        <v>0.10845929135581688</v>
      </c>
      <c r="J59" s="40">
        <f>'Data Worksheet'!AG60</f>
        <v>382225515.43425</v>
      </c>
      <c r="K59" s="27">
        <f>'Data Worksheet'!AH60</f>
        <v>4.0563962082154563E-2</v>
      </c>
      <c r="L59" s="6">
        <f>'Data Worksheet'!AI60</f>
        <v>0.21845136117515954</v>
      </c>
    </row>
    <row r="60" spans="1:12" x14ac:dyDescent="0.2">
      <c r="A60" s="5" t="s">
        <v>14</v>
      </c>
      <c r="B60" s="37">
        <f>'Data Worksheet'!D61</f>
        <v>995440563.57136142</v>
      </c>
      <c r="C60" s="39">
        <f>'Data Worksheet'!E61</f>
        <v>119702693.88</v>
      </c>
      <c r="D60" s="39">
        <f>'Data Worksheet'!F61</f>
        <v>23948412.47930488</v>
      </c>
      <c r="E60" s="39">
        <f>'Data Worksheet'!G61</f>
        <v>1139091669.9306662</v>
      </c>
      <c r="F60" s="14">
        <f>'Data Worksheet'!H61</f>
        <v>2.6114517748894717E-2</v>
      </c>
      <c r="G60" s="37">
        <f>'Data Worksheet'!AD61</f>
        <v>114747097.88714001</v>
      </c>
      <c r="H60" s="27">
        <f>'Data Worksheet'!AE61</f>
        <v>2.7172304015146725E-2</v>
      </c>
      <c r="I60" s="24">
        <f>'Data Worksheet'!AF61</f>
        <v>0.11527267632681114</v>
      </c>
      <c r="J60" s="40">
        <f>'Data Worksheet'!AG61</f>
        <v>251105507.14714003</v>
      </c>
      <c r="K60" s="27">
        <f>'Data Worksheet'!AH61</f>
        <v>2.6648755405469356E-2</v>
      </c>
      <c r="L60" s="6">
        <f>'Data Worksheet'!AI61</f>
        <v>0.22044363397234237</v>
      </c>
    </row>
    <row r="61" spans="1:12" x14ac:dyDescent="0.2">
      <c r="A61" s="5" t="s">
        <v>36</v>
      </c>
      <c r="B61" s="37">
        <f>'Data Worksheet'!D62</f>
        <v>63538970.983531415</v>
      </c>
      <c r="C61" s="39">
        <f>'Data Worksheet'!E62</f>
        <v>7325730.5300000012</v>
      </c>
      <c r="D61" s="39">
        <f>'Data Worksheet'!F62</f>
        <v>1465627.9717526839</v>
      </c>
      <c r="E61" s="39">
        <f>'Data Worksheet'!G62</f>
        <v>72330329.485284105</v>
      </c>
      <c r="F61" s="14">
        <f>'Data Worksheet'!H62</f>
        <v>1.658226219178502E-3</v>
      </c>
      <c r="G61" s="37">
        <f>'Data Worksheet'!AD62</f>
        <v>8764548.8374099992</v>
      </c>
      <c r="H61" s="27">
        <f>'Data Worksheet'!AE62</f>
        <v>2.0754597715398576E-3</v>
      </c>
      <c r="I61" s="24">
        <f>'Data Worksheet'!AF62</f>
        <v>0.13793973527965492</v>
      </c>
      <c r="J61" s="40">
        <f>'Data Worksheet'!AG62</f>
        <v>17791630.797409996</v>
      </c>
      <c r="K61" s="27">
        <f>'Data Worksheet'!AH62</f>
        <v>1.8881498170678205E-3</v>
      </c>
      <c r="L61" s="6">
        <f>'Data Worksheet'!AI62</f>
        <v>0.24597746096303591</v>
      </c>
    </row>
    <row r="62" spans="1:12" x14ac:dyDescent="0.2">
      <c r="A62" s="42" t="s">
        <v>115</v>
      </c>
      <c r="B62" s="37">
        <f>'Data Worksheet'!D63</f>
        <v>382676666.5426107</v>
      </c>
      <c r="C62" s="39">
        <f>'Data Worksheet'!E63</f>
        <v>30267041.050000004</v>
      </c>
      <c r="D62" s="39">
        <f>'Data Worksheet'!F63</f>
        <v>6055399.090016312</v>
      </c>
      <c r="E62" s="39">
        <f>'Data Worksheet'!G63</f>
        <v>418999106.68262702</v>
      </c>
      <c r="F62" s="14">
        <f>'Data Worksheet'!H63</f>
        <v>9.6058639502653066E-3</v>
      </c>
      <c r="G62" s="37">
        <f>'Data Worksheet'!AD63</f>
        <v>44859818.045049995</v>
      </c>
      <c r="H62" s="27">
        <f>'Data Worksheet'!AE63</f>
        <v>1.062287967564253E-2</v>
      </c>
      <c r="I62" s="24">
        <f>'Data Worksheet'!AF63</f>
        <v>0.11722642629441556</v>
      </c>
      <c r="J62" s="40">
        <f>'Data Worksheet'!AG63</f>
        <v>78359622.635049999</v>
      </c>
      <c r="K62" s="27">
        <f>'Data Worksheet'!AH63</f>
        <v>8.3159722022453104E-3</v>
      </c>
      <c r="L62" s="6">
        <f>'Data Worksheet'!AI63</f>
        <v>0.18701620453430678</v>
      </c>
    </row>
    <row r="63" spans="1:12" x14ac:dyDescent="0.2">
      <c r="A63" s="42" t="s">
        <v>116</v>
      </c>
      <c r="B63" s="37">
        <f>'Data Worksheet'!D64</f>
        <v>401447104.77755046</v>
      </c>
      <c r="C63" s="39">
        <f>'Data Worksheet'!E64</f>
        <v>46722734.630000003</v>
      </c>
      <c r="D63" s="39">
        <f>'Data Worksheet'!F64</f>
        <v>9347620.214813685</v>
      </c>
      <c r="E63" s="39">
        <f>'Data Worksheet'!G64</f>
        <v>457517459.62236416</v>
      </c>
      <c r="F63" s="14">
        <f>'Data Worksheet'!H64</f>
        <v>1.0488925637095291E-2</v>
      </c>
      <c r="G63" s="37">
        <f>'Data Worksheet'!AD64</f>
        <v>50249494.7082</v>
      </c>
      <c r="H63" s="27">
        <f>'Data Worksheet'!AE64</f>
        <v>1.1899164091815694E-2</v>
      </c>
      <c r="I63" s="24">
        <f>'Data Worksheet'!AF64</f>
        <v>0.12517089825830033</v>
      </c>
      <c r="J63" s="40">
        <f>'Data Worksheet'!AG64</f>
        <v>104892798.17820001</v>
      </c>
      <c r="K63" s="27">
        <f>'Data Worksheet'!AH64</f>
        <v>1.1131824842089889E-2</v>
      </c>
      <c r="L63" s="6">
        <f>'Data Worksheet'!AI64</f>
        <v>0.22926512632933993</v>
      </c>
    </row>
    <row r="64" spans="1:12" x14ac:dyDescent="0.2">
      <c r="A64" s="5" t="s">
        <v>32</v>
      </c>
      <c r="B64" s="37">
        <f>'Data Worksheet'!D65</f>
        <v>165165665.86996531</v>
      </c>
      <c r="C64" s="39">
        <f>'Data Worksheet'!E65</f>
        <v>22372652.030000001</v>
      </c>
      <c r="D64" s="39">
        <f>'Data Worksheet'!F65</f>
        <v>4476002.0155228749</v>
      </c>
      <c r="E64" s="39">
        <f>'Data Worksheet'!G65</f>
        <v>192014319.91548818</v>
      </c>
      <c r="F64" s="14">
        <f>'Data Worksheet'!H65</f>
        <v>4.4020700860538968E-3</v>
      </c>
      <c r="G64" s="37">
        <f>'Data Worksheet'!AD65</f>
        <v>21532574.908489998</v>
      </c>
      <c r="H64" s="27">
        <f>'Data Worksheet'!AE65</f>
        <v>5.0989496241367069E-3</v>
      </c>
      <c r="I64" s="24">
        <f>'Data Worksheet'!AF65</f>
        <v>0.13036955831633049</v>
      </c>
      <c r="J64" s="40">
        <f>'Data Worksheet'!AG65</f>
        <v>48080703.558489993</v>
      </c>
      <c r="K64" s="27">
        <f>'Data Worksheet'!AH65</f>
        <v>5.1025997932505843E-3</v>
      </c>
      <c r="L64" s="6">
        <f>'Data Worksheet'!AI65</f>
        <v>0.25040165535389181</v>
      </c>
    </row>
    <row r="65" spans="1:12" x14ac:dyDescent="0.2">
      <c r="A65" s="5" t="s">
        <v>7</v>
      </c>
      <c r="B65" s="37">
        <f>'Data Worksheet'!D66</f>
        <v>879311279.44655216</v>
      </c>
      <c r="C65" s="39">
        <f>'Data Worksheet'!E66</f>
        <v>107494123.92</v>
      </c>
      <c r="D65" s="39">
        <f>'Data Worksheet'!F66</f>
        <v>21505895.442239426</v>
      </c>
      <c r="E65" s="39">
        <f>'Data Worksheet'!G66</f>
        <v>1008311298.8087915</v>
      </c>
      <c r="F65" s="14">
        <f>'Data Worksheet'!H66</f>
        <v>2.3116281160019379E-2</v>
      </c>
      <c r="G65" s="37">
        <f>'Data Worksheet'!AD66</f>
        <v>92482762.555600002</v>
      </c>
      <c r="H65" s="27">
        <f>'Data Worksheet'!AE66</f>
        <v>2.1900072303292873E-2</v>
      </c>
      <c r="I65" s="24">
        <f>'Data Worksheet'!AF66</f>
        <v>0.1051763632712748</v>
      </c>
      <c r="J65" s="40">
        <f>'Data Worksheet'!AG66</f>
        <v>211178253.6956</v>
      </c>
      <c r="K65" s="27">
        <f>'Data Worksheet'!AH66</f>
        <v>2.241144646178779E-2</v>
      </c>
      <c r="L65" s="6">
        <f>'Data Worksheet'!AI66</f>
        <v>0.20943755558931432</v>
      </c>
    </row>
    <row r="66" spans="1:12" x14ac:dyDescent="0.2">
      <c r="A66" s="5" t="s">
        <v>6</v>
      </c>
      <c r="B66" s="37">
        <f>'Data Worksheet'!D67</f>
        <v>663726733.95834804</v>
      </c>
      <c r="C66" s="39">
        <f>'Data Worksheet'!E67</f>
        <v>80605452.640000001</v>
      </c>
      <c r="D66" s="39">
        <f>'Data Worksheet'!F67</f>
        <v>16126392.525793627</v>
      </c>
      <c r="E66" s="39">
        <f>'Data Worksheet'!G67</f>
        <v>760458579.12414169</v>
      </c>
      <c r="F66" s="14">
        <f>'Data Worksheet'!H67</f>
        <v>1.743407452276903E-2</v>
      </c>
      <c r="G66" s="37">
        <f>'Data Worksheet'!AD67</f>
        <v>77115549.684240013</v>
      </c>
      <c r="H66" s="27">
        <f>'Data Worksheet'!AE67</f>
        <v>1.8261090684631241E-2</v>
      </c>
      <c r="I66" s="24">
        <f>'Data Worksheet'!AF67</f>
        <v>0.11618569169925792</v>
      </c>
      <c r="J66" s="40">
        <f>'Data Worksheet'!AG67</f>
        <v>169490020.50424004</v>
      </c>
      <c r="K66" s="27">
        <f>'Data Worksheet'!AH67</f>
        <v>1.7987252256633439E-2</v>
      </c>
      <c r="L66" s="6">
        <f>'Data Worksheet'!AI67</f>
        <v>0.22287870129553961</v>
      </c>
    </row>
    <row r="67" spans="1:12" x14ac:dyDescent="0.2">
      <c r="A67" s="5" t="s">
        <v>41</v>
      </c>
      <c r="B67" s="37">
        <f>'Data Worksheet'!D68</f>
        <v>172224530.51525041</v>
      </c>
      <c r="C67" s="39">
        <f>'Data Worksheet'!E68</f>
        <v>20501996.68</v>
      </c>
      <c r="D67" s="39">
        <f>'Data Worksheet'!F68</f>
        <v>4101747.8991257204</v>
      </c>
      <c r="E67" s="39">
        <f>'Data Worksheet'!G68</f>
        <v>196828275.09437615</v>
      </c>
      <c r="F67" s="14">
        <f>'Data Worksheet'!H68</f>
        <v>4.5124335636211634E-3</v>
      </c>
      <c r="G67" s="37">
        <f>'Data Worksheet'!AD68</f>
        <v>18850223.714220002</v>
      </c>
      <c r="H67" s="27">
        <f>'Data Worksheet'!AE68</f>
        <v>4.4637643909747901E-3</v>
      </c>
      <c r="I67" s="24">
        <f>'Data Worksheet'!AF68</f>
        <v>0.10945144491220327</v>
      </c>
      <c r="J67" s="40">
        <f>'Data Worksheet'!AG68</f>
        <v>42480161.83422</v>
      </c>
      <c r="K67" s="27">
        <f>'Data Worksheet'!AH68</f>
        <v>4.5082382109665996E-3</v>
      </c>
      <c r="L67" s="6">
        <f>'Data Worksheet'!AI68</f>
        <v>0.21582347258721549</v>
      </c>
    </row>
    <row r="68" spans="1:12" x14ac:dyDescent="0.2">
      <c r="A68" s="5" t="s">
        <v>44</v>
      </c>
      <c r="B68" s="37">
        <f>'Data Worksheet'!D69</f>
        <v>41271299.470158957</v>
      </c>
      <c r="C68" s="39">
        <f>'Data Worksheet'!E69</f>
        <v>5348124.1400000006</v>
      </c>
      <c r="D68" s="39">
        <f>'Data Worksheet'!F69</f>
        <v>1069976.6124198081</v>
      </c>
      <c r="E68" s="39">
        <f>'Data Worksheet'!G69</f>
        <v>47689400.222578764</v>
      </c>
      <c r="F68" s="14">
        <f>'Data Worksheet'!H69</f>
        <v>1.093314718579656E-3</v>
      </c>
      <c r="G68" s="37">
        <f>'Data Worksheet'!AD69</f>
        <v>8317871.116820001</v>
      </c>
      <c r="H68" s="27">
        <f>'Data Worksheet'!AE69</f>
        <v>1.9696857428790036E-3</v>
      </c>
      <c r="I68" s="24">
        <f>'Data Worksheet'!AF69</f>
        <v>0.20154129440082699</v>
      </c>
      <c r="J68" s="40">
        <f>'Data Worksheet'!AG69</f>
        <v>14629054.136820002</v>
      </c>
      <c r="K68" s="27">
        <f>'Data Worksheet'!AH69</f>
        <v>1.552519058361584E-3</v>
      </c>
      <c r="L68" s="6">
        <f>'Data Worksheet'!AI69</f>
        <v>0.30675693274695054</v>
      </c>
    </row>
    <row r="69" spans="1:12" x14ac:dyDescent="0.2">
      <c r="A69" s="5" t="s">
        <v>52</v>
      </c>
      <c r="B69" s="37">
        <f>'Data Worksheet'!D70</f>
        <v>21687480.930513717</v>
      </c>
      <c r="C69" s="39">
        <f>'Data Worksheet'!E70</f>
        <v>2670074.84</v>
      </c>
      <c r="D69" s="39">
        <f>'Data Worksheet'!F70</f>
        <v>534190.59794123645</v>
      </c>
      <c r="E69" s="39">
        <f>'Data Worksheet'!G70</f>
        <v>24891746.368454952</v>
      </c>
      <c r="F69" s="14">
        <f>'Data Worksheet'!H70</f>
        <v>5.7066166797582556E-4</v>
      </c>
      <c r="G69" s="37">
        <f>'Data Worksheet'!AD70</f>
        <v>3907651.0655499999</v>
      </c>
      <c r="H69" s="27">
        <f>'Data Worksheet'!AE70</f>
        <v>9.253382847439882E-4</v>
      </c>
      <c r="I69" s="24">
        <f>'Data Worksheet'!AF70</f>
        <v>0.18018003465086796</v>
      </c>
      <c r="J69" s="40">
        <f>'Data Worksheet'!AG70</f>
        <v>7070226.0055500008</v>
      </c>
      <c r="K69" s="27">
        <f>'Data Worksheet'!AH70</f>
        <v>7.5033290039667111E-4</v>
      </c>
      <c r="L69" s="6">
        <f>'Data Worksheet'!AI70</f>
        <v>0.28403897022307861</v>
      </c>
    </row>
    <row r="70" spans="1:12" x14ac:dyDescent="0.2">
      <c r="A70" s="5" t="s">
        <v>58</v>
      </c>
      <c r="B70" s="37">
        <f>'Data Worksheet'!D71</f>
        <v>5686130.0023980271</v>
      </c>
      <c r="C70" s="39">
        <f>'Data Worksheet'!E71</f>
        <v>792894.61999999988</v>
      </c>
      <c r="D70" s="39">
        <f>'Data Worksheet'!F71</f>
        <v>158631.07835666111</v>
      </c>
      <c r="E70" s="39">
        <f>'Data Worksheet'!G71</f>
        <v>6637655.7007546881</v>
      </c>
      <c r="F70" s="14">
        <f>'Data Worksheet'!H71</f>
        <v>1.5217315882835069E-4</v>
      </c>
      <c r="G70" s="37">
        <f>'Data Worksheet'!AD71</f>
        <v>3293440.5461900001</v>
      </c>
      <c r="H70" s="27">
        <f>'Data Worksheet'!AE71</f>
        <v>7.7989221012721556E-4</v>
      </c>
      <c r="I70" s="24">
        <f>'Data Worksheet'!AF71</f>
        <v>0.57920598804477708</v>
      </c>
      <c r="J70" s="40">
        <f>'Data Worksheet'!AG71</f>
        <v>4319854.7061900003</v>
      </c>
      <c r="K70" s="27">
        <f>'Data Worksheet'!AH71</f>
        <v>4.5844773681115241E-4</v>
      </c>
      <c r="L70" s="6">
        <f>'Data Worksheet'!AI71</f>
        <v>0.65081030124820149</v>
      </c>
    </row>
    <row r="71" spans="1:12" x14ac:dyDescent="0.2">
      <c r="A71" s="5" t="s">
        <v>16</v>
      </c>
      <c r="B71" s="37">
        <f>'Data Worksheet'!D72</f>
        <v>724179558.76979482</v>
      </c>
      <c r="C71" s="39">
        <f>'Data Worksheet'!E72</f>
        <v>51071696.949999996</v>
      </c>
      <c r="D71" s="39">
        <f>'Data Worksheet'!F72</f>
        <v>10217698.741206113</v>
      </c>
      <c r="E71" s="39">
        <f>'Data Worksheet'!G72</f>
        <v>785468954.46100104</v>
      </c>
      <c r="F71" s="14">
        <f>'Data Worksheet'!H72</f>
        <v>1.8007455847452659E-2</v>
      </c>
      <c r="G71" s="37">
        <f>'Data Worksheet'!AD72</f>
        <v>93112252.577189997</v>
      </c>
      <c r="H71" s="27">
        <f>'Data Worksheet'!AE72</f>
        <v>2.2049136589502256E-2</v>
      </c>
      <c r="I71" s="24">
        <f>'Data Worksheet'!AF72</f>
        <v>0.12857619557139269</v>
      </c>
      <c r="J71" s="40">
        <f>'Data Worksheet'!AG72</f>
        <v>150905847.94718999</v>
      </c>
      <c r="K71" s="27">
        <f>'Data Worksheet'!AH72</f>
        <v>1.6014993366287141E-2</v>
      </c>
      <c r="L71" s="6">
        <f>'Data Worksheet'!AI72</f>
        <v>0.19212197641947992</v>
      </c>
    </row>
    <row r="72" spans="1:12" x14ac:dyDescent="0.2">
      <c r="A72" s="5" t="s">
        <v>51</v>
      </c>
      <c r="B72" s="37">
        <f>'Data Worksheet'!D73</f>
        <v>21283495.855495356</v>
      </c>
      <c r="C72" s="39">
        <f>'Data Worksheet'!E73</f>
        <v>3355594.5599999996</v>
      </c>
      <c r="D72" s="39">
        <f>'Data Worksheet'!F73</f>
        <v>671339.63348186889</v>
      </c>
      <c r="E72" s="39">
        <f>'Data Worksheet'!G73</f>
        <v>25310430.048977222</v>
      </c>
      <c r="F72" s="14">
        <f>'Data Worksheet'!H73</f>
        <v>5.8026030054842337E-4</v>
      </c>
      <c r="G72" s="37">
        <f>'Data Worksheet'!AD73</f>
        <v>5925294.5181300007</v>
      </c>
      <c r="H72" s="27">
        <f>'Data Worksheet'!AE73</f>
        <v>1.4031196168836162E-3</v>
      </c>
      <c r="I72" s="24">
        <f>'Data Worksheet'!AF73</f>
        <v>0.27839855625033993</v>
      </c>
      <c r="J72" s="40">
        <f>'Data Worksheet'!AG73</f>
        <v>9923951.8281299993</v>
      </c>
      <c r="K72" s="27">
        <f>'Data Worksheet'!AH73</f>
        <v>1.0531866382704658E-3</v>
      </c>
      <c r="L72" s="6">
        <f>'Data Worksheet'!AI73</f>
        <v>0.39208941961580851</v>
      </c>
    </row>
    <row r="73" spans="1:12" x14ac:dyDescent="0.2">
      <c r="A73" s="5" t="s">
        <v>43</v>
      </c>
      <c r="B73" s="37">
        <f>'Data Worksheet'!D74</f>
        <v>287452049.28173518</v>
      </c>
      <c r="C73" s="39">
        <f>'Data Worksheet'!E74</f>
        <v>40028305.640000001</v>
      </c>
      <c r="D73" s="39">
        <f>'Data Worksheet'!F74</f>
        <v>8008294.0762837073</v>
      </c>
      <c r="E73" s="39">
        <f>'Data Worksheet'!G74</f>
        <v>335488648.99801886</v>
      </c>
      <c r="F73" s="14">
        <f>'Data Worksheet'!H74</f>
        <v>7.6913250356266255E-3</v>
      </c>
      <c r="G73" s="37">
        <f>'Data Worksheet'!AD74</f>
        <v>27656591.064480003</v>
      </c>
      <c r="H73" s="27">
        <f>'Data Worksheet'!AE74</f>
        <v>6.5491268560515185E-3</v>
      </c>
      <c r="I73" s="24">
        <f>'Data Worksheet'!AF74</f>
        <v>9.6212885361528416E-2</v>
      </c>
      <c r="J73" s="40">
        <f>'Data Worksheet'!AG74</f>
        <v>69555125.234480008</v>
      </c>
      <c r="K73" s="27">
        <f>'Data Worksheet'!AH74</f>
        <v>7.3815884829810602E-3</v>
      </c>
      <c r="L73" s="6">
        <f>'Data Worksheet'!AI74</f>
        <v>0.20732482437845684</v>
      </c>
    </row>
    <row r="74" spans="1:12" x14ac:dyDescent="0.2">
      <c r="A74" s="5" t="s">
        <v>49</v>
      </c>
      <c r="B74" s="37">
        <f>'Data Worksheet'!D75</f>
        <v>18337403.513478532</v>
      </c>
      <c r="C74" s="39">
        <f>'Data Worksheet'!E75</f>
        <v>3231233.8200000003</v>
      </c>
      <c r="D74" s="39">
        <f>'Data Worksheet'!F75</f>
        <v>646459.30538551707</v>
      </c>
      <c r="E74" s="39">
        <f>'Data Worksheet'!G75</f>
        <v>22215096.638864052</v>
      </c>
      <c r="F74" s="14">
        <f>'Data Worksheet'!H75</f>
        <v>5.0929749622726872E-4</v>
      </c>
      <c r="G74" s="37">
        <f>'Data Worksheet'!AD75</f>
        <v>4767223.5370499995</v>
      </c>
      <c r="H74" s="27">
        <f>'Data Worksheet'!AE75</f>
        <v>1.1288864785433772E-3</v>
      </c>
      <c r="I74" s="24">
        <f>'Data Worksheet'!AF75</f>
        <v>0.2599726582635295</v>
      </c>
      <c r="J74" s="40">
        <f>'Data Worksheet'!AG75</f>
        <v>8799466.0870499983</v>
      </c>
      <c r="K74" s="27">
        <f>'Data Worksheet'!AH75</f>
        <v>9.3384976744102723E-4</v>
      </c>
      <c r="L74" s="6">
        <f>'Data Worksheet'!AI75</f>
        <v>0.39610298483490869</v>
      </c>
    </row>
    <row r="75" spans="1:12" x14ac:dyDescent="0.2">
      <c r="A75" s="17" t="s">
        <v>72</v>
      </c>
      <c r="B75" s="18">
        <f>'Data Worksheet'!D76</f>
        <v>38000718276.4011</v>
      </c>
      <c r="C75" s="19">
        <f>'Data Worksheet'!E76</f>
        <v>4681725233.590003</v>
      </c>
      <c r="D75" s="19">
        <f>'Data Worksheet'!F76</f>
        <v>936652997.30999994</v>
      </c>
      <c r="E75" s="19">
        <f>'Data Worksheet'!G76</f>
        <v>43619096507.301102</v>
      </c>
      <c r="F75" s="20">
        <f>'Data Worksheet'!H76</f>
        <v>1</v>
      </c>
      <c r="G75" s="18">
        <f>'Data Worksheet'!AD76</f>
        <v>4222943252.187089</v>
      </c>
      <c r="H75" s="28">
        <f>'Data Worksheet'!AE76</f>
        <v>1</v>
      </c>
      <c r="I75" s="25">
        <f>'Data Worksheet'!AF76</f>
        <v>0.11112798504152452</v>
      </c>
      <c r="J75" s="21">
        <f>'Data Worksheet'!AG76</f>
        <v>9422785542.0070934</v>
      </c>
      <c r="K75" s="28">
        <f>'Data Worksheet'!AH76</f>
        <v>1</v>
      </c>
      <c r="L75" s="22">
        <f>'Data Worksheet'!AI76</f>
        <v>0.21602431724898011</v>
      </c>
    </row>
    <row r="76" spans="1:12" x14ac:dyDescent="0.2">
      <c r="A76" s="7"/>
      <c r="B76" s="10"/>
      <c r="C76" s="10"/>
      <c r="D76" s="10"/>
      <c r="E76" s="10"/>
      <c r="F76" s="10"/>
      <c r="G76" s="10"/>
      <c r="H76" s="10"/>
      <c r="I76" s="10"/>
      <c r="J76" s="10"/>
      <c r="K76" s="10"/>
      <c r="L76" s="11"/>
    </row>
    <row r="77" spans="1:12" x14ac:dyDescent="0.2">
      <c r="A77" s="104" t="s">
        <v>96</v>
      </c>
      <c r="B77" s="99"/>
      <c r="C77" s="99"/>
      <c r="D77" s="99"/>
      <c r="E77" s="99"/>
      <c r="F77" s="99"/>
      <c r="G77" s="99"/>
      <c r="H77" s="99"/>
      <c r="I77" s="99"/>
      <c r="J77" s="99"/>
      <c r="K77" s="99"/>
      <c r="L77" s="100"/>
    </row>
    <row r="78" spans="1:12" ht="25.5" customHeight="1" x14ac:dyDescent="0.2">
      <c r="A78" s="101" t="s">
        <v>124</v>
      </c>
      <c r="B78" s="102"/>
      <c r="C78" s="102"/>
      <c r="D78" s="102"/>
      <c r="E78" s="102"/>
      <c r="F78" s="102"/>
      <c r="G78" s="102"/>
      <c r="H78" s="102"/>
      <c r="I78" s="102"/>
      <c r="J78" s="102"/>
      <c r="K78" s="102"/>
      <c r="L78" s="103"/>
    </row>
    <row r="79" spans="1:12" ht="25.5" customHeight="1" x14ac:dyDescent="0.2">
      <c r="A79" s="98" t="s">
        <v>121</v>
      </c>
      <c r="B79" s="99"/>
      <c r="C79" s="99"/>
      <c r="D79" s="99"/>
      <c r="E79" s="99"/>
      <c r="F79" s="99"/>
      <c r="G79" s="99"/>
      <c r="H79" s="99"/>
      <c r="I79" s="99"/>
      <c r="J79" s="99"/>
      <c r="K79" s="99"/>
      <c r="L79" s="100"/>
    </row>
    <row r="80" spans="1:12" ht="25.5" customHeight="1" x14ac:dyDescent="0.2">
      <c r="A80" s="98" t="s">
        <v>120</v>
      </c>
      <c r="B80" s="99"/>
      <c r="C80" s="99"/>
      <c r="D80" s="99"/>
      <c r="E80" s="99"/>
      <c r="F80" s="99"/>
      <c r="G80" s="99"/>
      <c r="H80" s="99"/>
      <c r="I80" s="99"/>
      <c r="J80" s="99"/>
      <c r="K80" s="99"/>
      <c r="L80" s="100"/>
    </row>
    <row r="81" spans="1:12" ht="13.5" thickBot="1" x14ac:dyDescent="0.25">
      <c r="A81" s="95" t="s">
        <v>114</v>
      </c>
      <c r="B81" s="96"/>
      <c r="C81" s="96"/>
      <c r="D81" s="96"/>
      <c r="E81" s="96"/>
      <c r="F81" s="96"/>
      <c r="G81" s="96"/>
      <c r="H81" s="96"/>
      <c r="I81" s="96"/>
      <c r="J81" s="96"/>
      <c r="K81" s="96"/>
      <c r="L81" s="97"/>
    </row>
  </sheetData>
  <mergeCells count="11">
    <mergeCell ref="A81:L81"/>
    <mergeCell ref="A80:L80"/>
    <mergeCell ref="A79:L79"/>
    <mergeCell ref="A78:L78"/>
    <mergeCell ref="A77:L77"/>
    <mergeCell ref="G3:L3"/>
    <mergeCell ref="A1:L1"/>
    <mergeCell ref="A2:L2"/>
    <mergeCell ref="G4:I4"/>
    <mergeCell ref="J4:L4"/>
    <mergeCell ref="B3:F3"/>
  </mergeCells>
  <phoneticPr fontId="0" type="noConversion"/>
  <printOptions horizontalCentered="1"/>
  <pageMargins left="0.5" right="0.5" top="0.5" bottom="0.5" header="0.3" footer="0.3"/>
  <pageSetup scale="75" fitToHeight="0" orientation="landscape" r:id="rId1"/>
  <headerFooter>
    <oddFooter>&amp;L&amp;11Office of Economic and Demographic Research&amp;C&amp;11Page &amp;P of &amp;N&amp;R&amp;11January 25, 2024</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I83"/>
  <sheetViews>
    <sheetView workbookViewId="0">
      <pane xSplit="1" ySplit="8" topLeftCell="B9" activePane="bottomRight" state="frozen"/>
      <selection pane="topRight" activeCell="B1" sqref="B1"/>
      <selection pane="bottomLeft" activeCell="A9" sqref="A9"/>
      <selection pane="bottomRight" activeCell="B9" sqref="B9"/>
    </sheetView>
  </sheetViews>
  <sheetFormatPr defaultRowHeight="12.75" x14ac:dyDescent="0.2"/>
  <cols>
    <col min="1" max="1" width="15.7109375" customWidth="1"/>
    <col min="2" max="2" width="19.7109375" customWidth="1"/>
    <col min="3" max="3" width="18.7109375" customWidth="1"/>
    <col min="4" max="4" width="16.7109375" customWidth="1"/>
    <col min="5" max="6" width="15.7109375" customWidth="1"/>
    <col min="7" max="7" width="16.7109375" customWidth="1"/>
    <col min="8" max="8" width="10.7109375" customWidth="1"/>
    <col min="9" max="10" width="15.7109375" customWidth="1"/>
    <col min="11" max="11" width="14.7109375" customWidth="1"/>
    <col min="12" max="12" width="15.7109375" customWidth="1"/>
    <col min="13" max="15" width="14.7109375" customWidth="1"/>
    <col min="16" max="16" width="15.7109375" customWidth="1"/>
    <col min="17" max="17" width="14.7109375" customWidth="1"/>
    <col min="18" max="18" width="15.7109375" customWidth="1"/>
    <col min="19" max="19" width="10.7109375" customWidth="1"/>
    <col min="20" max="23" width="14.7109375" customWidth="1"/>
    <col min="24" max="24" width="15.7109375" customWidth="1"/>
    <col min="25" max="25" width="10.7109375" customWidth="1"/>
    <col min="26" max="26" width="13.7109375" customWidth="1"/>
    <col min="27" max="27" width="10.7109375" customWidth="1"/>
    <col min="28" max="28" width="15.7109375" customWidth="1"/>
    <col min="29" max="29" width="10.7109375" customWidth="1"/>
    <col min="30" max="30" width="15.7109375" customWidth="1"/>
    <col min="31" max="31" width="10.7109375" customWidth="1"/>
    <col min="32" max="32" width="13.7109375" customWidth="1"/>
    <col min="33" max="33" width="15.7109375" customWidth="1"/>
    <col min="34" max="34" width="10.7109375" customWidth="1"/>
    <col min="35" max="35" width="13.7109375" customWidth="1"/>
  </cols>
  <sheetData>
    <row r="1" spans="1:35" ht="23.25" x14ac:dyDescent="0.35">
      <c r="A1" s="107" t="s">
        <v>105</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c r="AI1" s="109"/>
    </row>
    <row r="2" spans="1:35" ht="18.75" thickBot="1" x14ac:dyDescent="0.3">
      <c r="A2" s="110" t="s">
        <v>123</v>
      </c>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2"/>
    </row>
    <row r="3" spans="1:35" ht="15.75" x14ac:dyDescent="0.25">
      <c r="A3" s="47"/>
      <c r="B3" s="92" t="s">
        <v>100</v>
      </c>
      <c r="C3" s="94"/>
      <c r="D3" s="92" t="s">
        <v>93</v>
      </c>
      <c r="E3" s="93"/>
      <c r="F3" s="93"/>
      <c r="G3" s="93"/>
      <c r="H3" s="94"/>
      <c r="I3" s="92" t="s">
        <v>111</v>
      </c>
      <c r="J3" s="93"/>
      <c r="K3" s="93"/>
      <c r="L3" s="93"/>
      <c r="M3" s="93"/>
      <c r="N3" s="93"/>
      <c r="O3" s="93"/>
      <c r="P3" s="93"/>
      <c r="Q3" s="93"/>
      <c r="R3" s="93"/>
      <c r="S3" s="94"/>
      <c r="T3" s="92" t="s">
        <v>112</v>
      </c>
      <c r="U3" s="93"/>
      <c r="V3" s="93"/>
      <c r="W3" s="93"/>
      <c r="X3" s="93"/>
      <c r="Y3" s="94"/>
      <c r="Z3" s="92" t="s">
        <v>103</v>
      </c>
      <c r="AA3" s="94"/>
      <c r="AB3" s="92" t="s">
        <v>113</v>
      </c>
      <c r="AC3" s="94"/>
      <c r="AD3" s="92" t="s">
        <v>95</v>
      </c>
      <c r="AE3" s="93"/>
      <c r="AF3" s="93"/>
      <c r="AG3" s="93"/>
      <c r="AH3" s="93"/>
      <c r="AI3" s="94"/>
    </row>
    <row r="4" spans="1:35" ht="15.75" x14ac:dyDescent="0.25">
      <c r="A4" s="48"/>
      <c r="B4" s="105" t="s">
        <v>110</v>
      </c>
      <c r="C4" s="106"/>
      <c r="D4" s="63"/>
      <c r="E4" s="64"/>
      <c r="F4" s="64"/>
      <c r="G4" s="64"/>
      <c r="H4" s="65"/>
      <c r="I4" s="64"/>
      <c r="J4" s="64"/>
      <c r="K4" s="64"/>
      <c r="L4" s="64"/>
      <c r="M4" s="64"/>
      <c r="N4" s="64"/>
      <c r="O4" s="64"/>
      <c r="P4" s="64"/>
      <c r="Q4" s="64"/>
      <c r="R4" s="64"/>
      <c r="S4" s="65"/>
      <c r="T4" s="64"/>
      <c r="U4" s="64"/>
      <c r="V4" s="64"/>
      <c r="W4" s="64"/>
      <c r="X4" s="64"/>
      <c r="Y4" s="65"/>
      <c r="Z4" s="105" t="s">
        <v>122</v>
      </c>
      <c r="AA4" s="106"/>
      <c r="AB4" s="105" t="s">
        <v>94</v>
      </c>
      <c r="AC4" s="106"/>
      <c r="AD4" s="64"/>
      <c r="AE4" s="66"/>
      <c r="AF4" s="66"/>
      <c r="AG4" s="66"/>
      <c r="AH4" s="66"/>
      <c r="AI4" s="67"/>
    </row>
    <row r="5" spans="1:35" x14ac:dyDescent="0.2">
      <c r="A5" s="52"/>
      <c r="B5" s="68"/>
      <c r="C5" s="69"/>
      <c r="D5" s="53"/>
      <c r="E5" s="70"/>
      <c r="F5" s="70"/>
      <c r="G5" s="70"/>
      <c r="H5" s="55"/>
      <c r="I5" s="71"/>
      <c r="J5" s="56" t="s">
        <v>77</v>
      </c>
      <c r="K5" s="70"/>
      <c r="L5" s="70"/>
      <c r="M5" s="70"/>
      <c r="N5" s="70"/>
      <c r="O5" s="70" t="s">
        <v>109</v>
      </c>
      <c r="P5" s="70"/>
      <c r="Q5" s="70"/>
      <c r="R5" s="70"/>
      <c r="S5" s="55"/>
      <c r="T5" s="56"/>
      <c r="U5" s="70"/>
      <c r="V5" s="70"/>
      <c r="W5" s="70"/>
      <c r="X5" s="70"/>
      <c r="Y5" s="55"/>
      <c r="Z5" s="53"/>
      <c r="AA5" s="69"/>
      <c r="AB5" s="53"/>
      <c r="AC5" s="69"/>
      <c r="AD5" s="56"/>
      <c r="AE5" s="70"/>
      <c r="AF5" s="72"/>
      <c r="AG5" s="56"/>
      <c r="AH5" s="70"/>
      <c r="AI5" s="55"/>
    </row>
    <row r="6" spans="1:35" x14ac:dyDescent="0.2">
      <c r="A6" s="52"/>
      <c r="B6" s="68"/>
      <c r="C6" s="73"/>
      <c r="D6" s="53"/>
      <c r="E6" s="57"/>
      <c r="F6" s="57" t="s">
        <v>97</v>
      </c>
      <c r="G6" s="57"/>
      <c r="H6" s="55" t="s">
        <v>73</v>
      </c>
      <c r="I6" s="74" t="s">
        <v>77</v>
      </c>
      <c r="J6" s="56" t="s">
        <v>78</v>
      </c>
      <c r="K6" s="57" t="s">
        <v>77</v>
      </c>
      <c r="L6" s="57" t="s">
        <v>0</v>
      </c>
      <c r="M6" s="57" t="s">
        <v>79</v>
      </c>
      <c r="N6" s="57" t="s">
        <v>80</v>
      </c>
      <c r="O6" s="57" t="s">
        <v>108</v>
      </c>
      <c r="P6" s="57" t="s">
        <v>0</v>
      </c>
      <c r="Q6" s="57" t="s">
        <v>0</v>
      </c>
      <c r="R6" s="57" t="s">
        <v>0</v>
      </c>
      <c r="S6" s="55" t="s">
        <v>73</v>
      </c>
      <c r="T6" s="53" t="s">
        <v>0</v>
      </c>
      <c r="U6" s="57" t="s">
        <v>83</v>
      </c>
      <c r="V6" s="57" t="s">
        <v>0</v>
      </c>
      <c r="W6" s="57" t="s">
        <v>83</v>
      </c>
      <c r="X6" s="57" t="s">
        <v>83</v>
      </c>
      <c r="Y6" s="55" t="s">
        <v>73</v>
      </c>
      <c r="Z6" s="53"/>
      <c r="AA6" s="73" t="s">
        <v>73</v>
      </c>
      <c r="AB6" s="53"/>
      <c r="AC6" s="73" t="s">
        <v>73</v>
      </c>
      <c r="AD6" s="56" t="s">
        <v>94</v>
      </c>
      <c r="AE6" s="57" t="s">
        <v>73</v>
      </c>
      <c r="AF6" s="55" t="s">
        <v>92</v>
      </c>
      <c r="AG6" s="56" t="s">
        <v>94</v>
      </c>
      <c r="AH6" s="57" t="s">
        <v>73</v>
      </c>
      <c r="AI6" s="55" t="s">
        <v>92</v>
      </c>
    </row>
    <row r="7" spans="1:35" x14ac:dyDescent="0.2">
      <c r="A7" s="52"/>
      <c r="B7" s="75" t="s">
        <v>67</v>
      </c>
      <c r="C7" s="73" t="s">
        <v>69</v>
      </c>
      <c r="D7" s="53" t="s">
        <v>70</v>
      </c>
      <c r="E7" s="57" t="s">
        <v>86</v>
      </c>
      <c r="F7" s="57" t="s">
        <v>98</v>
      </c>
      <c r="G7" s="57" t="s">
        <v>0</v>
      </c>
      <c r="H7" s="55" t="s">
        <v>82</v>
      </c>
      <c r="I7" s="74" t="s">
        <v>78</v>
      </c>
      <c r="J7" s="56" t="s">
        <v>75</v>
      </c>
      <c r="K7" s="57" t="s">
        <v>78</v>
      </c>
      <c r="L7" s="57" t="s">
        <v>77</v>
      </c>
      <c r="M7" s="57" t="s">
        <v>78</v>
      </c>
      <c r="N7" s="57" t="s">
        <v>78</v>
      </c>
      <c r="O7" s="57" t="s">
        <v>78</v>
      </c>
      <c r="P7" s="57" t="s">
        <v>78</v>
      </c>
      <c r="Q7" s="57" t="s">
        <v>78</v>
      </c>
      <c r="R7" s="57" t="s">
        <v>78</v>
      </c>
      <c r="S7" s="55" t="s">
        <v>82</v>
      </c>
      <c r="T7" s="56" t="s">
        <v>78</v>
      </c>
      <c r="U7" s="57" t="s">
        <v>84</v>
      </c>
      <c r="V7" s="57" t="s">
        <v>78</v>
      </c>
      <c r="W7" s="57" t="s">
        <v>84</v>
      </c>
      <c r="X7" s="57" t="s">
        <v>84</v>
      </c>
      <c r="Y7" s="55" t="s">
        <v>82</v>
      </c>
      <c r="Z7" s="53" t="s">
        <v>106</v>
      </c>
      <c r="AA7" s="73" t="s">
        <v>82</v>
      </c>
      <c r="AB7" s="53" t="s">
        <v>66</v>
      </c>
      <c r="AC7" s="73" t="s">
        <v>82</v>
      </c>
      <c r="AD7" s="56" t="s">
        <v>89</v>
      </c>
      <c r="AE7" s="57" t="s">
        <v>82</v>
      </c>
      <c r="AF7" s="55" t="s">
        <v>91</v>
      </c>
      <c r="AG7" s="56" t="s">
        <v>88</v>
      </c>
      <c r="AH7" s="57" t="s">
        <v>82</v>
      </c>
      <c r="AI7" s="55" t="s">
        <v>91</v>
      </c>
    </row>
    <row r="8" spans="1:35" ht="13.5" thickBot="1" x14ac:dyDescent="0.25">
      <c r="A8" s="58" t="s">
        <v>8</v>
      </c>
      <c r="B8" s="59" t="s">
        <v>68</v>
      </c>
      <c r="C8" s="76" t="s">
        <v>68</v>
      </c>
      <c r="D8" s="59" t="s">
        <v>71</v>
      </c>
      <c r="E8" s="60" t="s">
        <v>87</v>
      </c>
      <c r="F8" s="60" t="s">
        <v>99</v>
      </c>
      <c r="G8" s="60" t="s">
        <v>91</v>
      </c>
      <c r="H8" s="61" t="s">
        <v>0</v>
      </c>
      <c r="I8" s="77" t="s">
        <v>75</v>
      </c>
      <c r="J8" s="62" t="s">
        <v>119</v>
      </c>
      <c r="K8" s="60" t="s">
        <v>76</v>
      </c>
      <c r="L8" s="60" t="s">
        <v>74</v>
      </c>
      <c r="M8" s="60" t="s">
        <v>75</v>
      </c>
      <c r="N8" s="60" t="s">
        <v>75</v>
      </c>
      <c r="O8" s="60" t="s">
        <v>75</v>
      </c>
      <c r="P8" s="60" t="s">
        <v>75</v>
      </c>
      <c r="Q8" s="60" t="s">
        <v>76</v>
      </c>
      <c r="R8" s="60" t="s">
        <v>81</v>
      </c>
      <c r="S8" s="61" t="s">
        <v>0</v>
      </c>
      <c r="T8" s="62" t="s">
        <v>75</v>
      </c>
      <c r="U8" s="60" t="s">
        <v>75</v>
      </c>
      <c r="V8" s="60" t="s">
        <v>76</v>
      </c>
      <c r="W8" s="60" t="s">
        <v>76</v>
      </c>
      <c r="X8" s="60" t="s">
        <v>85</v>
      </c>
      <c r="Y8" s="61" t="s">
        <v>0</v>
      </c>
      <c r="Z8" s="59" t="s">
        <v>75</v>
      </c>
      <c r="AA8" s="76" t="s">
        <v>0</v>
      </c>
      <c r="AB8" s="59" t="s">
        <v>74</v>
      </c>
      <c r="AC8" s="76" t="s">
        <v>0</v>
      </c>
      <c r="AD8" s="62" t="s">
        <v>86</v>
      </c>
      <c r="AE8" s="60" t="s">
        <v>0</v>
      </c>
      <c r="AF8" s="61" t="s">
        <v>90</v>
      </c>
      <c r="AG8" s="62" t="s">
        <v>86</v>
      </c>
      <c r="AH8" s="60" t="s">
        <v>0</v>
      </c>
      <c r="AI8" s="61" t="s">
        <v>90</v>
      </c>
    </row>
    <row r="9" spans="1:35" x14ac:dyDescent="0.2">
      <c r="A9" s="3" t="s">
        <v>1</v>
      </c>
      <c r="B9" s="12">
        <v>10645231053.18</v>
      </c>
      <c r="C9" s="32">
        <v>5296965839.6800003</v>
      </c>
      <c r="D9" s="12">
        <v>369110167.9177314</v>
      </c>
      <c r="E9" s="15">
        <v>53464289.030000001</v>
      </c>
      <c r="F9" s="16">
        <f>(E9/E$76)*F$76</f>
        <v>10696374.535119319</v>
      </c>
      <c r="G9" s="15">
        <f>SUM(D9:F9)</f>
        <v>433270831.48285067</v>
      </c>
      <c r="H9" s="13">
        <f t="shared" ref="H9:H40" si="0">(G9/G$76)</f>
        <v>9.9330537809357976E-3</v>
      </c>
      <c r="I9" s="43">
        <v>15922467.029999999</v>
      </c>
      <c r="J9" s="2">
        <v>-2997701.0399999996</v>
      </c>
      <c r="K9" s="15">
        <v>12127825.879999999</v>
      </c>
      <c r="L9" s="16">
        <f>SUM(I9:K9)</f>
        <v>25052591.869999997</v>
      </c>
      <c r="M9" s="15">
        <v>0</v>
      </c>
      <c r="N9" s="15">
        <v>0</v>
      </c>
      <c r="O9" s="15">
        <v>0</v>
      </c>
      <c r="P9" s="15">
        <f>(I9+J9+M9+N9+O9)</f>
        <v>12924765.99</v>
      </c>
      <c r="Q9" s="15">
        <f>K9</f>
        <v>12127825.879999999</v>
      </c>
      <c r="R9" s="15">
        <f>SUM(P9:Q9)</f>
        <v>25052591.869999997</v>
      </c>
      <c r="S9" s="13">
        <f t="shared" ref="S9:S40" si="1">(R9/R$76)</f>
        <v>8.4426451833076437E-3</v>
      </c>
      <c r="T9" s="2">
        <v>8160827.0299999993</v>
      </c>
      <c r="U9" s="15">
        <f>(T9*0.991)</f>
        <v>8087379.5867299996</v>
      </c>
      <c r="V9" s="15">
        <v>8764559.7100000009</v>
      </c>
      <c r="W9" s="15">
        <f>(V9*0.81)</f>
        <v>7099293.365100001</v>
      </c>
      <c r="X9" s="15">
        <f>(U9+W9)</f>
        <v>15186672.95183</v>
      </c>
      <c r="Y9" s="13">
        <f t="shared" ref="Y9:Y40" si="2">(X9/X$76)</f>
        <v>1.2390798450008036E-2</v>
      </c>
      <c r="Z9" s="12">
        <v>446500</v>
      </c>
      <c r="AA9" s="33">
        <f t="shared" ref="AA9:AA40" si="3">(Z9/Z$76)</f>
        <v>1.4925373134328358E-2</v>
      </c>
      <c r="AB9" s="12">
        <v>58491281.369999997</v>
      </c>
      <c r="AC9" s="33">
        <f t="shared" ref="AC9:AC40" si="4">(AB9/AB$76)</f>
        <v>1.124866449978904E-2</v>
      </c>
      <c r="AD9" s="2">
        <f t="shared" ref="AD9:AD72" si="5">(R9+X9+Z9)</f>
        <v>40685764.821829997</v>
      </c>
      <c r="AE9" s="26">
        <f t="shared" ref="AE9:AE40" si="6">(AD9/AD$76)</f>
        <v>9.6344569159811898E-3</v>
      </c>
      <c r="AF9" s="13">
        <f t="shared" ref="AF9:AF40" si="7">(AD9/D9)</f>
        <v>0.11022661621962737</v>
      </c>
      <c r="AG9" s="2">
        <f t="shared" ref="AG9:AG72" si="8">(R9+X9+Z9+AB9)</f>
        <v>99177046.191829994</v>
      </c>
      <c r="AH9" s="26">
        <f t="shared" ref="AH9:AH40" si="9">(AG9/AG$76)</f>
        <v>1.0525236486567099E-2</v>
      </c>
      <c r="AI9" s="29">
        <f t="shared" ref="AI9:AI40" si="10">(AG9/G9)</f>
        <v>0.22890312244745589</v>
      </c>
    </row>
    <row r="10" spans="1:35" x14ac:dyDescent="0.2">
      <c r="A10" s="5" t="s">
        <v>50</v>
      </c>
      <c r="B10" s="37">
        <v>910712170.58000004</v>
      </c>
      <c r="C10" s="38">
        <v>312096993.48999995</v>
      </c>
      <c r="D10" s="37">
        <v>20527292.569569014</v>
      </c>
      <c r="E10" s="39">
        <v>2671937.6900000004</v>
      </c>
      <c r="F10" s="39">
        <f t="shared" ref="F10:F40" si="11">(E10/E$76)*F$76</f>
        <v>534563.29047421995</v>
      </c>
      <c r="G10" s="39">
        <f>SUM(D10:F10)</f>
        <v>23733793.550043236</v>
      </c>
      <c r="H10" s="14">
        <f t="shared" si="0"/>
        <v>5.4411474446910198E-4</v>
      </c>
      <c r="I10" s="44">
        <v>1237490.7999999998</v>
      </c>
      <c r="J10" s="40">
        <v>-429564</v>
      </c>
      <c r="K10" s="39">
        <v>413516.15</v>
      </c>
      <c r="L10" s="39">
        <f>SUM(I10:K10)</f>
        <v>1221442.9499999997</v>
      </c>
      <c r="M10" s="39">
        <v>1904205.59</v>
      </c>
      <c r="N10" s="39">
        <v>53304.969999999994</v>
      </c>
      <c r="O10" s="39">
        <v>516821.28</v>
      </c>
      <c r="P10" s="39">
        <f>(I10+J10+M10+N10+O10)</f>
        <v>3282258.6399999997</v>
      </c>
      <c r="Q10" s="39">
        <f>K10</f>
        <v>413516.15</v>
      </c>
      <c r="R10" s="39">
        <f>SUM(P10:Q10)</f>
        <v>3695774.7899999996</v>
      </c>
      <c r="S10" s="14">
        <f t="shared" si="1"/>
        <v>1.2454645567729562E-3</v>
      </c>
      <c r="T10" s="40">
        <v>855698.46000000008</v>
      </c>
      <c r="U10" s="39">
        <f>(T10*0.991)</f>
        <v>847997.1738600001</v>
      </c>
      <c r="V10" s="39">
        <v>395134.76</v>
      </c>
      <c r="W10" s="39">
        <f>(V10*0.81)</f>
        <v>320059.15560000006</v>
      </c>
      <c r="X10" s="39">
        <f>(U10+W10)</f>
        <v>1168056.3294600002</v>
      </c>
      <c r="Y10" s="14">
        <f t="shared" si="2"/>
        <v>9.5301654302439075E-4</v>
      </c>
      <c r="Z10" s="37">
        <v>446500</v>
      </c>
      <c r="AA10" s="34">
        <f t="shared" si="3"/>
        <v>1.4925373134328358E-2</v>
      </c>
      <c r="AB10" s="37">
        <v>3233799.8900000006</v>
      </c>
      <c r="AC10" s="34">
        <f t="shared" si="4"/>
        <v>6.2190345586653217E-4</v>
      </c>
      <c r="AD10" s="40">
        <f t="shared" si="5"/>
        <v>5310331.1194599997</v>
      </c>
      <c r="AE10" s="27">
        <f t="shared" si="6"/>
        <v>1.2574952591915E-3</v>
      </c>
      <c r="AF10" s="14">
        <f t="shared" si="7"/>
        <v>0.25869612865226943</v>
      </c>
      <c r="AG10" s="40">
        <f t="shared" si="8"/>
        <v>8544131.0094600003</v>
      </c>
      <c r="AH10" s="27">
        <f t="shared" si="9"/>
        <v>9.0675214578215515E-4</v>
      </c>
      <c r="AI10" s="30">
        <f t="shared" si="10"/>
        <v>0.35999853927457942</v>
      </c>
    </row>
    <row r="11" spans="1:35" x14ac:dyDescent="0.2">
      <c r="A11" s="5" t="s">
        <v>26</v>
      </c>
      <c r="B11" s="37">
        <v>10859263945.09</v>
      </c>
      <c r="C11" s="38">
        <v>6396602284.3900013</v>
      </c>
      <c r="D11" s="37">
        <v>441434197.81782037</v>
      </c>
      <c r="E11" s="39">
        <v>58671293.870000005</v>
      </c>
      <c r="F11" s="39">
        <f t="shared" si="11"/>
        <v>11738118.005112285</v>
      </c>
      <c r="G11" s="39">
        <f t="shared" ref="G11:G74" si="12">SUM(D11:F11)</f>
        <v>511843609.69293267</v>
      </c>
      <c r="H11" s="14">
        <f t="shared" si="0"/>
        <v>1.1734392747159691E-2</v>
      </c>
      <c r="I11" s="44">
        <v>20305141.619999997</v>
      </c>
      <c r="J11" s="40">
        <v>0</v>
      </c>
      <c r="K11" s="39">
        <v>13866636.950000001</v>
      </c>
      <c r="L11" s="39">
        <f t="shared" ref="L11:L74" si="13">SUM(I11:K11)</f>
        <v>34171778.57</v>
      </c>
      <c r="M11" s="39">
        <v>0</v>
      </c>
      <c r="N11" s="39">
        <v>0</v>
      </c>
      <c r="O11" s="39">
        <v>0</v>
      </c>
      <c r="P11" s="39">
        <f t="shared" ref="P11:P74" si="14">(I11+J11+M11+N11+O11)</f>
        <v>20305141.619999997</v>
      </c>
      <c r="Q11" s="39">
        <f t="shared" ref="Q11:Q74" si="15">K11</f>
        <v>13866636.950000001</v>
      </c>
      <c r="R11" s="39">
        <f t="shared" ref="R11:R74" si="16">SUM(P11:Q11)</f>
        <v>34171778.57</v>
      </c>
      <c r="S11" s="14">
        <f t="shared" si="1"/>
        <v>1.1515782608287305E-2</v>
      </c>
      <c r="T11" s="40">
        <v>6872519.0699999984</v>
      </c>
      <c r="U11" s="39">
        <f t="shared" ref="U11:U74" si="17">(T11*0.991)</f>
        <v>6810666.3983699987</v>
      </c>
      <c r="V11" s="39">
        <v>6413660.4699999988</v>
      </c>
      <c r="W11" s="39">
        <f t="shared" ref="W11:W74" si="18">(V11*0.81)</f>
        <v>5195064.9806999993</v>
      </c>
      <c r="X11" s="39">
        <f t="shared" ref="X11:X74" si="19">(U11+W11)</f>
        <v>12005731.379069999</v>
      </c>
      <c r="Y11" s="14">
        <f t="shared" si="2"/>
        <v>9.7954698988278188E-3</v>
      </c>
      <c r="Z11" s="37">
        <v>446500</v>
      </c>
      <c r="AA11" s="34">
        <f t="shared" si="3"/>
        <v>1.4925373134328358E-2</v>
      </c>
      <c r="AB11" s="37">
        <v>62940273.970000006</v>
      </c>
      <c r="AC11" s="34">
        <f t="shared" si="4"/>
        <v>1.2104265949223389E-2</v>
      </c>
      <c r="AD11" s="40">
        <f t="shared" si="5"/>
        <v>46624009.949069999</v>
      </c>
      <c r="AE11" s="27">
        <f t="shared" si="6"/>
        <v>1.1040643258685309E-2</v>
      </c>
      <c r="AF11" s="14">
        <f t="shared" si="7"/>
        <v>0.10561938830192694</v>
      </c>
      <c r="AG11" s="40">
        <f t="shared" si="8"/>
        <v>109564283.91907001</v>
      </c>
      <c r="AH11" s="27">
        <f t="shared" si="9"/>
        <v>1.1627589679360605E-2</v>
      </c>
      <c r="AI11" s="30">
        <f t="shared" si="10"/>
        <v>0.2140581260451806</v>
      </c>
    </row>
    <row r="12" spans="1:35" x14ac:dyDescent="0.2">
      <c r="A12" s="5" t="s">
        <v>47</v>
      </c>
      <c r="B12" s="37">
        <v>885658186.86000001</v>
      </c>
      <c r="C12" s="38">
        <v>440174466.29999995</v>
      </c>
      <c r="D12" s="37">
        <v>30267023.96489789</v>
      </c>
      <c r="E12" s="39">
        <v>3645260.88</v>
      </c>
      <c r="F12" s="39">
        <f t="shared" si="11"/>
        <v>729291.95090988441</v>
      </c>
      <c r="G12" s="39">
        <f t="shared" si="12"/>
        <v>34641576.795807771</v>
      </c>
      <c r="H12" s="14">
        <f t="shared" si="0"/>
        <v>7.9418373074300968E-4</v>
      </c>
      <c r="I12" s="44">
        <v>1825428.5699999998</v>
      </c>
      <c r="J12" s="40">
        <v>0</v>
      </c>
      <c r="K12" s="39">
        <v>584424.07000000007</v>
      </c>
      <c r="L12" s="39">
        <f t="shared" si="13"/>
        <v>2409852.6399999997</v>
      </c>
      <c r="M12" s="39">
        <v>0</v>
      </c>
      <c r="N12" s="39">
        <v>75285.059999999983</v>
      </c>
      <c r="O12" s="39">
        <v>630700.60000000009</v>
      </c>
      <c r="P12" s="39">
        <f t="shared" si="14"/>
        <v>2531414.23</v>
      </c>
      <c r="Q12" s="39">
        <f t="shared" si="15"/>
        <v>584424.07000000007</v>
      </c>
      <c r="R12" s="39">
        <f t="shared" si="16"/>
        <v>3115838.3</v>
      </c>
      <c r="S12" s="14">
        <f t="shared" si="1"/>
        <v>1.0500277716558866E-3</v>
      </c>
      <c r="T12" s="40">
        <v>874391.0199999999</v>
      </c>
      <c r="U12" s="39">
        <f t="shared" si="17"/>
        <v>866521.50081999984</v>
      </c>
      <c r="V12" s="39">
        <v>439293.68999999994</v>
      </c>
      <c r="W12" s="39">
        <f t="shared" si="18"/>
        <v>355827.88889999996</v>
      </c>
      <c r="X12" s="39">
        <f t="shared" si="19"/>
        <v>1222349.3897199999</v>
      </c>
      <c r="Y12" s="14">
        <f t="shared" si="2"/>
        <v>9.973142222494335E-4</v>
      </c>
      <c r="Z12" s="37">
        <v>446500</v>
      </c>
      <c r="AA12" s="34">
        <f t="shared" si="3"/>
        <v>1.4925373134328358E-2</v>
      </c>
      <c r="AB12" s="37">
        <v>4257547.12</v>
      </c>
      <c r="AC12" s="34">
        <f t="shared" si="4"/>
        <v>8.1878389433756864E-4</v>
      </c>
      <c r="AD12" s="40">
        <f t="shared" si="5"/>
        <v>4784687.6897199992</v>
      </c>
      <c r="AE12" s="27">
        <f t="shared" si="6"/>
        <v>1.1330220190010792E-3</v>
      </c>
      <c r="AF12" s="14">
        <f t="shared" si="7"/>
        <v>0.15808252886934077</v>
      </c>
      <c r="AG12" s="40">
        <f t="shared" si="8"/>
        <v>9042234.8097199984</v>
      </c>
      <c r="AH12" s="27">
        <f t="shared" si="9"/>
        <v>9.5961377550294583E-4</v>
      </c>
      <c r="AI12" s="30">
        <f t="shared" si="10"/>
        <v>0.26102261057626758</v>
      </c>
    </row>
    <row r="13" spans="1:35" x14ac:dyDescent="0.2">
      <c r="A13" s="5" t="s">
        <v>15</v>
      </c>
      <c r="B13" s="37">
        <v>27642496198.16</v>
      </c>
      <c r="C13" s="38">
        <v>12110521235.220001</v>
      </c>
      <c r="D13" s="37">
        <v>826896212.39429986</v>
      </c>
      <c r="E13" s="39">
        <v>104027479.78999998</v>
      </c>
      <c r="F13" s="39">
        <f t="shared" si="11"/>
        <v>20812338.590232167</v>
      </c>
      <c r="G13" s="39">
        <f t="shared" si="12"/>
        <v>951736030.77453196</v>
      </c>
      <c r="H13" s="14">
        <f t="shared" si="0"/>
        <v>2.1819251359670583E-2</v>
      </c>
      <c r="I13" s="44">
        <v>35767701.260000005</v>
      </c>
      <c r="J13" s="40">
        <v>-6622224</v>
      </c>
      <c r="K13" s="39">
        <v>28647886.52</v>
      </c>
      <c r="L13" s="39">
        <f t="shared" si="13"/>
        <v>57793363.780000001</v>
      </c>
      <c r="M13" s="39">
        <v>0</v>
      </c>
      <c r="N13" s="39">
        <v>0</v>
      </c>
      <c r="O13" s="39">
        <v>0</v>
      </c>
      <c r="P13" s="39">
        <f t="shared" si="14"/>
        <v>29145477.260000005</v>
      </c>
      <c r="Q13" s="39">
        <f t="shared" si="15"/>
        <v>28647886.52</v>
      </c>
      <c r="R13" s="39">
        <f t="shared" si="16"/>
        <v>57793363.780000001</v>
      </c>
      <c r="S13" s="14">
        <f t="shared" si="1"/>
        <v>1.9476183018358632E-2</v>
      </c>
      <c r="T13" s="40">
        <v>17475382.669999994</v>
      </c>
      <c r="U13" s="39">
        <f t="shared" si="17"/>
        <v>17318104.225969993</v>
      </c>
      <c r="V13" s="39">
        <v>19518422.280000001</v>
      </c>
      <c r="W13" s="39">
        <f t="shared" si="18"/>
        <v>15809922.046800002</v>
      </c>
      <c r="X13" s="39">
        <f t="shared" si="19"/>
        <v>33128026.272769995</v>
      </c>
      <c r="Y13" s="14">
        <f t="shared" si="2"/>
        <v>2.7029139160002824E-2</v>
      </c>
      <c r="Z13" s="37">
        <v>446500</v>
      </c>
      <c r="AA13" s="34">
        <f t="shared" si="3"/>
        <v>1.4925373134328358E-2</v>
      </c>
      <c r="AB13" s="37">
        <v>118616149.46000001</v>
      </c>
      <c r="AC13" s="34">
        <f t="shared" si="4"/>
        <v>2.2811489820031842E-2</v>
      </c>
      <c r="AD13" s="40">
        <f t="shared" si="5"/>
        <v>91367890.052769989</v>
      </c>
      <c r="AE13" s="27">
        <f t="shared" si="6"/>
        <v>2.1636068636596048E-2</v>
      </c>
      <c r="AF13" s="14">
        <f t="shared" si="7"/>
        <v>0.11049499161232321</v>
      </c>
      <c r="AG13" s="40">
        <f t="shared" si="8"/>
        <v>209984039.51277</v>
      </c>
      <c r="AH13" s="27">
        <f t="shared" si="9"/>
        <v>2.2284709609133532E-2</v>
      </c>
      <c r="AI13" s="30">
        <f t="shared" si="10"/>
        <v>0.2206326467874532</v>
      </c>
    </row>
    <row r="14" spans="1:35" x14ac:dyDescent="0.2">
      <c r="A14" s="5" t="s">
        <v>9</v>
      </c>
      <c r="B14" s="37">
        <v>155230651457.39001</v>
      </c>
      <c r="C14" s="38">
        <v>51637480042</v>
      </c>
      <c r="D14" s="37">
        <v>3520622893.2814817</v>
      </c>
      <c r="E14" s="39">
        <v>432809868.42000002</v>
      </c>
      <c r="F14" s="39">
        <f t="shared" si="11"/>
        <v>86590442.688171118</v>
      </c>
      <c r="G14" s="39">
        <f t="shared" si="12"/>
        <v>4040023204.3896527</v>
      </c>
      <c r="H14" s="14">
        <f t="shared" si="0"/>
        <v>9.2620515505483267E-2</v>
      </c>
      <c r="I14" s="44">
        <v>109831143.97000001</v>
      </c>
      <c r="J14" s="40">
        <v>0</v>
      </c>
      <c r="K14" s="39">
        <v>162650022.18000001</v>
      </c>
      <c r="L14" s="39">
        <f t="shared" si="13"/>
        <v>272481166.15000004</v>
      </c>
      <c r="M14" s="39">
        <v>0</v>
      </c>
      <c r="N14" s="39">
        <v>0</v>
      </c>
      <c r="O14" s="39">
        <v>0</v>
      </c>
      <c r="P14" s="39">
        <f t="shared" si="14"/>
        <v>109831143.97000001</v>
      </c>
      <c r="Q14" s="39">
        <f t="shared" si="15"/>
        <v>162650022.18000001</v>
      </c>
      <c r="R14" s="39">
        <f t="shared" si="16"/>
        <v>272481166.15000004</v>
      </c>
      <c r="S14" s="14">
        <f t="shared" si="1"/>
        <v>9.1825301624504044E-2</v>
      </c>
      <c r="T14" s="40">
        <v>46068951.329999998</v>
      </c>
      <c r="U14" s="39">
        <f t="shared" si="17"/>
        <v>45654330.768029995</v>
      </c>
      <c r="V14" s="39">
        <v>94099870.189999998</v>
      </c>
      <c r="W14" s="39">
        <f t="shared" si="18"/>
        <v>76220894.8539</v>
      </c>
      <c r="X14" s="39">
        <f t="shared" si="19"/>
        <v>121875225.62193</v>
      </c>
      <c r="Y14" s="14">
        <f t="shared" si="2"/>
        <v>9.9437932292379988E-2</v>
      </c>
      <c r="Z14" s="37">
        <v>446500</v>
      </c>
      <c r="AA14" s="34">
        <f t="shared" si="3"/>
        <v>1.4925373134328358E-2</v>
      </c>
      <c r="AB14" s="37">
        <v>478426029.05999994</v>
      </c>
      <c r="AC14" s="34">
        <f t="shared" si="4"/>
        <v>9.2007796081938722E-2</v>
      </c>
      <c r="AD14" s="40">
        <f t="shared" si="5"/>
        <v>394802891.77193004</v>
      </c>
      <c r="AE14" s="27">
        <f t="shared" si="6"/>
        <v>9.3489982743068856E-2</v>
      </c>
      <c r="AF14" s="14">
        <f t="shared" si="7"/>
        <v>0.11214006831726997</v>
      </c>
      <c r="AG14" s="40">
        <f t="shared" si="8"/>
        <v>873228920.83192992</v>
      </c>
      <c r="AH14" s="27">
        <f t="shared" si="9"/>
        <v>9.2672057210582387E-2</v>
      </c>
      <c r="AI14" s="30">
        <f t="shared" si="10"/>
        <v>0.2161445310222799</v>
      </c>
    </row>
    <row r="15" spans="1:35" x14ac:dyDescent="0.2">
      <c r="A15" s="5" t="s">
        <v>57</v>
      </c>
      <c r="B15" s="37">
        <v>217665207.23999998</v>
      </c>
      <c r="C15" s="38">
        <v>84200084.840000004</v>
      </c>
      <c r="D15" s="37">
        <v>6293562.2658493668</v>
      </c>
      <c r="E15" s="39">
        <v>1278780.3799999997</v>
      </c>
      <c r="F15" s="39">
        <f t="shared" si="11"/>
        <v>255840.19054227008</v>
      </c>
      <c r="G15" s="39">
        <f t="shared" si="12"/>
        <v>7828182.8363916371</v>
      </c>
      <c r="H15" s="14">
        <f t="shared" si="0"/>
        <v>1.7946687261349696E-4</v>
      </c>
      <c r="I15" s="44">
        <v>378498.61</v>
      </c>
      <c r="J15" s="40">
        <v>0</v>
      </c>
      <c r="K15" s="39">
        <v>92666.09</v>
      </c>
      <c r="L15" s="39">
        <f t="shared" si="13"/>
        <v>471164.69999999995</v>
      </c>
      <c r="M15" s="39">
        <v>1070614.2100000002</v>
      </c>
      <c r="N15" s="39">
        <v>32490.200000000008</v>
      </c>
      <c r="O15" s="39">
        <v>626495.92000000004</v>
      </c>
      <c r="P15" s="39">
        <f t="shared" si="14"/>
        <v>2108098.9400000004</v>
      </c>
      <c r="Q15" s="39">
        <f t="shared" si="15"/>
        <v>92666.09</v>
      </c>
      <c r="R15" s="39">
        <f t="shared" si="16"/>
        <v>2200765.0300000003</v>
      </c>
      <c r="S15" s="14">
        <f t="shared" si="1"/>
        <v>7.4165093881447598E-4</v>
      </c>
      <c r="T15" s="40">
        <v>392373.67000000004</v>
      </c>
      <c r="U15" s="39">
        <f t="shared" si="17"/>
        <v>388842.30697000003</v>
      </c>
      <c r="V15" s="39">
        <v>162695.41000000003</v>
      </c>
      <c r="W15" s="39">
        <f t="shared" si="18"/>
        <v>131783.28210000004</v>
      </c>
      <c r="X15" s="39">
        <f t="shared" si="19"/>
        <v>520625.5890700001</v>
      </c>
      <c r="Y15" s="14">
        <f t="shared" si="2"/>
        <v>4.2477814347781384E-4</v>
      </c>
      <c r="Z15" s="37">
        <v>446500</v>
      </c>
      <c r="AA15" s="34">
        <f t="shared" si="3"/>
        <v>1.4925373134328358E-2</v>
      </c>
      <c r="AB15" s="37">
        <v>1718324.7599999995</v>
      </c>
      <c r="AC15" s="34">
        <f t="shared" si="4"/>
        <v>3.3045709162450034E-4</v>
      </c>
      <c r="AD15" s="40">
        <f t="shared" si="5"/>
        <v>3167890.6190700005</v>
      </c>
      <c r="AE15" s="27">
        <f t="shared" si="6"/>
        <v>7.501617781459246E-4</v>
      </c>
      <c r="AF15" s="14">
        <f t="shared" si="7"/>
        <v>0.50335413955620378</v>
      </c>
      <c r="AG15" s="40">
        <f t="shared" si="8"/>
        <v>4886215.3790699998</v>
      </c>
      <c r="AH15" s="27">
        <f t="shared" si="9"/>
        <v>5.1855317700769989E-4</v>
      </c>
      <c r="AI15" s="30">
        <f t="shared" si="10"/>
        <v>0.62418258249602621</v>
      </c>
    </row>
    <row r="16" spans="1:35" x14ac:dyDescent="0.2">
      <c r="A16" s="5" t="s">
        <v>28</v>
      </c>
      <c r="B16" s="37">
        <v>8229397536.5800009</v>
      </c>
      <c r="C16" s="38">
        <v>4456449654.9099998</v>
      </c>
      <c r="D16" s="37">
        <v>303915673.01636678</v>
      </c>
      <c r="E16" s="39">
        <v>37720184.609999999</v>
      </c>
      <c r="F16" s="39">
        <f t="shared" si="11"/>
        <v>7546518.0486363163</v>
      </c>
      <c r="G16" s="39">
        <f t="shared" si="12"/>
        <v>349182375.67500311</v>
      </c>
      <c r="H16" s="14">
        <f t="shared" si="0"/>
        <v>8.0052638324719962E-3</v>
      </c>
      <c r="I16" s="44">
        <v>21437692.259999998</v>
      </c>
      <c r="J16" s="40">
        <v>0</v>
      </c>
      <c r="K16" s="39">
        <v>2329972.0900000003</v>
      </c>
      <c r="L16" s="39">
        <f t="shared" si="13"/>
        <v>23767664.349999998</v>
      </c>
      <c r="M16" s="39">
        <v>0</v>
      </c>
      <c r="N16" s="39">
        <v>0</v>
      </c>
      <c r="O16" s="39">
        <v>0</v>
      </c>
      <c r="P16" s="39">
        <f t="shared" si="14"/>
        <v>21437692.259999998</v>
      </c>
      <c r="Q16" s="39">
        <f t="shared" si="15"/>
        <v>2329972.0900000003</v>
      </c>
      <c r="R16" s="39">
        <f t="shared" si="16"/>
        <v>23767664.349999998</v>
      </c>
      <c r="S16" s="14">
        <f t="shared" si="1"/>
        <v>8.0096286238267103E-3</v>
      </c>
      <c r="T16" s="40">
        <v>7840301.4299999997</v>
      </c>
      <c r="U16" s="39">
        <f t="shared" si="17"/>
        <v>7769738.7171299998</v>
      </c>
      <c r="V16" s="39">
        <v>835776.11</v>
      </c>
      <c r="W16" s="39">
        <f t="shared" si="18"/>
        <v>676978.64910000004</v>
      </c>
      <c r="X16" s="39">
        <f t="shared" si="19"/>
        <v>8446717.3662299998</v>
      </c>
      <c r="Y16" s="14">
        <f t="shared" si="2"/>
        <v>6.8916722432300018E-3</v>
      </c>
      <c r="Z16" s="37">
        <v>446500</v>
      </c>
      <c r="AA16" s="34">
        <f t="shared" si="3"/>
        <v>1.4925373134328358E-2</v>
      </c>
      <c r="AB16" s="37">
        <v>41852504.859999999</v>
      </c>
      <c r="AC16" s="34">
        <f t="shared" si="4"/>
        <v>8.0488027381016552E-3</v>
      </c>
      <c r="AD16" s="40">
        <f t="shared" si="5"/>
        <v>32660881.716229998</v>
      </c>
      <c r="AE16" s="27">
        <f t="shared" si="6"/>
        <v>7.7341512224476903E-3</v>
      </c>
      <c r="AF16" s="14">
        <f t="shared" si="7"/>
        <v>0.10746692130771127</v>
      </c>
      <c r="AG16" s="40">
        <f t="shared" si="8"/>
        <v>74513386.57622999</v>
      </c>
      <c r="AH16" s="27">
        <f t="shared" si="9"/>
        <v>7.9077875904154694E-3</v>
      </c>
      <c r="AI16" s="30">
        <f t="shared" si="10"/>
        <v>0.2133938931831495</v>
      </c>
    </row>
    <row r="17" spans="1:35" x14ac:dyDescent="0.2">
      <c r="A17" s="5" t="s">
        <v>31</v>
      </c>
      <c r="B17" s="37">
        <v>4408252897.0900002</v>
      </c>
      <c r="C17" s="38">
        <v>2355036975.5599999</v>
      </c>
      <c r="D17" s="37">
        <v>143291412.53859159</v>
      </c>
      <c r="E17" s="39">
        <v>1014758.6200000001</v>
      </c>
      <c r="F17" s="39">
        <f t="shared" si="11"/>
        <v>203018.47194059324</v>
      </c>
      <c r="G17" s="39">
        <f t="shared" si="12"/>
        <v>144509189.63053221</v>
      </c>
      <c r="H17" s="14">
        <f t="shared" si="0"/>
        <v>3.3129798918770316E-3</v>
      </c>
      <c r="I17" s="44">
        <v>11764027.430000002</v>
      </c>
      <c r="J17" s="40">
        <v>-2054319.9600000002</v>
      </c>
      <c r="K17" s="39">
        <v>863771.33000000007</v>
      </c>
      <c r="L17" s="39">
        <f t="shared" si="13"/>
        <v>10573478.800000001</v>
      </c>
      <c r="M17" s="39">
        <v>0</v>
      </c>
      <c r="N17" s="39">
        <v>0</v>
      </c>
      <c r="O17" s="39">
        <v>0</v>
      </c>
      <c r="P17" s="39">
        <f t="shared" si="14"/>
        <v>9709707.4700000007</v>
      </c>
      <c r="Q17" s="39">
        <f t="shared" si="15"/>
        <v>863771.33000000007</v>
      </c>
      <c r="R17" s="39">
        <f t="shared" si="16"/>
        <v>10573478.800000001</v>
      </c>
      <c r="S17" s="14">
        <f t="shared" si="1"/>
        <v>3.5632293187405645E-3</v>
      </c>
      <c r="T17" s="40">
        <v>6043787.9699999988</v>
      </c>
      <c r="U17" s="39">
        <f t="shared" si="17"/>
        <v>5989393.8782699984</v>
      </c>
      <c r="V17" s="39">
        <v>561797.09</v>
      </c>
      <c r="W17" s="39">
        <f t="shared" si="18"/>
        <v>455055.64289999998</v>
      </c>
      <c r="X17" s="39">
        <f t="shared" si="19"/>
        <v>6444449.5211699987</v>
      </c>
      <c r="Y17" s="14">
        <f t="shared" si="2"/>
        <v>5.2580229646972199E-3</v>
      </c>
      <c r="Z17" s="37">
        <v>446500</v>
      </c>
      <c r="AA17" s="34">
        <f t="shared" si="3"/>
        <v>1.4925373134328358E-2</v>
      </c>
      <c r="AB17" s="37">
        <v>0</v>
      </c>
      <c r="AC17" s="34">
        <f t="shared" si="4"/>
        <v>0</v>
      </c>
      <c r="AD17" s="40">
        <f t="shared" si="5"/>
        <v>17464428.321169998</v>
      </c>
      <c r="AE17" s="27">
        <f t="shared" si="6"/>
        <v>4.1356057323586014E-3</v>
      </c>
      <c r="AF17" s="14">
        <f t="shared" si="7"/>
        <v>0.12188049522134786</v>
      </c>
      <c r="AG17" s="40">
        <f t="shared" si="8"/>
        <v>17464428.321169998</v>
      </c>
      <c r="AH17" s="27">
        <f t="shared" si="9"/>
        <v>1.8534252152203818E-3</v>
      </c>
      <c r="AI17" s="30">
        <f t="shared" si="10"/>
        <v>0.12085340984764666</v>
      </c>
    </row>
    <row r="18" spans="1:35" x14ac:dyDescent="0.2">
      <c r="A18" s="5" t="s">
        <v>27</v>
      </c>
      <c r="B18" s="37">
        <v>7292292447.9300003</v>
      </c>
      <c r="C18" s="38">
        <v>2955312709.8800001</v>
      </c>
      <c r="D18" s="37">
        <v>215135682.55678579</v>
      </c>
      <c r="E18" s="39">
        <v>38168855.289999999</v>
      </c>
      <c r="F18" s="39">
        <f t="shared" si="11"/>
        <v>7636281.6969196349</v>
      </c>
      <c r="G18" s="39">
        <f t="shared" si="12"/>
        <v>260940819.5437054</v>
      </c>
      <c r="H18" s="14">
        <f t="shared" si="0"/>
        <v>5.9822609920411425E-3</v>
      </c>
      <c r="I18" s="44">
        <v>14735802.579999998</v>
      </c>
      <c r="J18" s="40">
        <v>-2514755.0399999996</v>
      </c>
      <c r="K18" s="39">
        <v>1428264.1400000001</v>
      </c>
      <c r="L18" s="39">
        <f t="shared" si="13"/>
        <v>13649311.68</v>
      </c>
      <c r="M18" s="39">
        <v>0</v>
      </c>
      <c r="N18" s="39">
        <v>0</v>
      </c>
      <c r="O18" s="39">
        <v>0</v>
      </c>
      <c r="P18" s="39">
        <f t="shared" si="14"/>
        <v>12221047.539999999</v>
      </c>
      <c r="Q18" s="39">
        <f t="shared" si="15"/>
        <v>1428264.1400000001</v>
      </c>
      <c r="R18" s="39">
        <f t="shared" si="16"/>
        <v>13649311.68</v>
      </c>
      <c r="S18" s="14">
        <f t="shared" si="1"/>
        <v>4.5997753888534802E-3</v>
      </c>
      <c r="T18" s="40">
        <v>8325333.25</v>
      </c>
      <c r="U18" s="39">
        <f t="shared" si="17"/>
        <v>8250405.2507499997</v>
      </c>
      <c r="V18" s="39">
        <v>968395.13000000012</v>
      </c>
      <c r="W18" s="39">
        <f t="shared" si="18"/>
        <v>784400.05530000012</v>
      </c>
      <c r="X18" s="39">
        <f t="shared" si="19"/>
        <v>9034805.3060499988</v>
      </c>
      <c r="Y18" s="14">
        <f t="shared" si="2"/>
        <v>7.3714928830964834E-3</v>
      </c>
      <c r="Z18" s="37">
        <v>446500</v>
      </c>
      <c r="AA18" s="34">
        <f t="shared" si="3"/>
        <v>1.4925373134328358E-2</v>
      </c>
      <c r="AB18" s="37">
        <v>45911876.390000001</v>
      </c>
      <c r="AC18" s="34">
        <f t="shared" si="4"/>
        <v>8.8294747861649668E-3</v>
      </c>
      <c r="AD18" s="40">
        <f t="shared" si="5"/>
        <v>23130616.986049999</v>
      </c>
      <c r="AE18" s="27">
        <f t="shared" si="6"/>
        <v>5.4773686513714115E-3</v>
      </c>
      <c r="AF18" s="14">
        <f t="shared" si="7"/>
        <v>0.1075164134147974</v>
      </c>
      <c r="AG18" s="40">
        <f t="shared" si="8"/>
        <v>69042493.376049995</v>
      </c>
      <c r="AH18" s="27">
        <f t="shared" si="9"/>
        <v>7.3271850524726737E-3</v>
      </c>
      <c r="AI18" s="30">
        <f t="shared" si="10"/>
        <v>0.26459062057358929</v>
      </c>
    </row>
    <row r="19" spans="1:35" x14ac:dyDescent="0.2">
      <c r="A19" s="5" t="s">
        <v>22</v>
      </c>
      <c r="B19" s="37">
        <v>25199213632.220001</v>
      </c>
      <c r="C19" s="38">
        <v>13957126944.310001</v>
      </c>
      <c r="D19" s="37">
        <v>952295974.62575328</v>
      </c>
      <c r="E19" s="39">
        <v>117092827.02000001</v>
      </c>
      <c r="F19" s="39">
        <f t="shared" si="11"/>
        <v>23426267.43767361</v>
      </c>
      <c r="G19" s="39">
        <f t="shared" si="12"/>
        <v>1092815069.083427</v>
      </c>
      <c r="H19" s="14">
        <f t="shared" si="0"/>
        <v>2.5053592499342761E-2</v>
      </c>
      <c r="I19" s="44">
        <v>67636994.159999996</v>
      </c>
      <c r="J19" s="40">
        <v>0</v>
      </c>
      <c r="K19" s="39">
        <v>6618122.2300000004</v>
      </c>
      <c r="L19" s="39">
        <f t="shared" si="13"/>
        <v>74255116.390000001</v>
      </c>
      <c r="M19" s="39">
        <v>0</v>
      </c>
      <c r="N19" s="39">
        <v>0</v>
      </c>
      <c r="O19" s="39">
        <v>0</v>
      </c>
      <c r="P19" s="39">
        <f t="shared" si="14"/>
        <v>67636994.159999996</v>
      </c>
      <c r="Q19" s="39">
        <f t="shared" si="15"/>
        <v>6618122.2300000004</v>
      </c>
      <c r="R19" s="39">
        <f t="shared" si="16"/>
        <v>74255116.390000001</v>
      </c>
      <c r="S19" s="14">
        <f t="shared" si="1"/>
        <v>2.5023742213143796E-2</v>
      </c>
      <c r="T19" s="40">
        <v>18251655.980000004</v>
      </c>
      <c r="U19" s="39">
        <f t="shared" si="17"/>
        <v>18087391.076180004</v>
      </c>
      <c r="V19" s="39">
        <v>1893664.1199999996</v>
      </c>
      <c r="W19" s="39">
        <f t="shared" si="18"/>
        <v>1533867.9371999998</v>
      </c>
      <c r="X19" s="39">
        <f t="shared" si="19"/>
        <v>19621259.013380002</v>
      </c>
      <c r="Y19" s="14">
        <f t="shared" si="2"/>
        <v>1.600897487825987E-2</v>
      </c>
      <c r="Z19" s="37">
        <v>446500</v>
      </c>
      <c r="AA19" s="34">
        <f t="shared" si="3"/>
        <v>1.4925373134328358E-2</v>
      </c>
      <c r="AB19" s="37">
        <v>126684251.23000002</v>
      </c>
      <c r="AC19" s="34">
        <f t="shared" si="4"/>
        <v>2.4363094911169961E-2</v>
      </c>
      <c r="AD19" s="40">
        <f t="shared" si="5"/>
        <v>94322875.403380007</v>
      </c>
      <c r="AE19" s="27">
        <f t="shared" si="6"/>
        <v>2.2335814092346515E-2</v>
      </c>
      <c r="AF19" s="14">
        <f t="shared" si="7"/>
        <v>9.904785688131082E-2</v>
      </c>
      <c r="AG19" s="40">
        <f t="shared" si="8"/>
        <v>221007126.63338003</v>
      </c>
      <c r="AH19" s="27">
        <f t="shared" si="9"/>
        <v>2.3454542783354546E-2</v>
      </c>
      <c r="AI19" s="30">
        <f t="shared" si="10"/>
        <v>0.20223652920410823</v>
      </c>
    </row>
    <row r="20" spans="1:35" x14ac:dyDescent="0.2">
      <c r="A20" s="5" t="s">
        <v>37</v>
      </c>
      <c r="B20" s="37">
        <v>3983698684.1000004</v>
      </c>
      <c r="C20" s="38">
        <v>1734027878.6199996</v>
      </c>
      <c r="D20" s="37">
        <v>117665615.61569369</v>
      </c>
      <c r="E20" s="39">
        <v>13760399.479999999</v>
      </c>
      <c r="F20" s="39">
        <f t="shared" si="11"/>
        <v>2752985.0160048241</v>
      </c>
      <c r="G20" s="39">
        <f t="shared" si="12"/>
        <v>134179000.11169852</v>
      </c>
      <c r="H20" s="14">
        <f t="shared" si="0"/>
        <v>3.0761526683442245E-3</v>
      </c>
      <c r="I20" s="44">
        <v>7514610.290000001</v>
      </c>
      <c r="J20" s="40">
        <v>-1282563.96</v>
      </c>
      <c r="K20" s="39">
        <v>1522158.2899999998</v>
      </c>
      <c r="L20" s="39">
        <f t="shared" si="13"/>
        <v>7754204.620000001</v>
      </c>
      <c r="M20" s="39">
        <v>0</v>
      </c>
      <c r="N20" s="39">
        <v>0</v>
      </c>
      <c r="O20" s="39">
        <v>328595.01</v>
      </c>
      <c r="P20" s="39">
        <f t="shared" si="14"/>
        <v>6560641.3400000008</v>
      </c>
      <c r="Q20" s="39">
        <f t="shared" si="15"/>
        <v>1522158.2899999998</v>
      </c>
      <c r="R20" s="39">
        <f t="shared" si="16"/>
        <v>8082799.6300000008</v>
      </c>
      <c r="S20" s="14">
        <f t="shared" si="1"/>
        <v>2.7238782205835027E-3</v>
      </c>
      <c r="T20" s="40">
        <v>2724999.2</v>
      </c>
      <c r="U20" s="39">
        <f t="shared" si="17"/>
        <v>2700474.2072000001</v>
      </c>
      <c r="V20" s="39">
        <v>683743.2300000001</v>
      </c>
      <c r="W20" s="39">
        <f t="shared" si="18"/>
        <v>553832.01630000013</v>
      </c>
      <c r="X20" s="39">
        <f t="shared" si="19"/>
        <v>3254306.2235000003</v>
      </c>
      <c r="Y20" s="14">
        <f t="shared" si="2"/>
        <v>2.6551867310171001E-3</v>
      </c>
      <c r="Z20" s="37">
        <v>446500</v>
      </c>
      <c r="AA20" s="34">
        <f t="shared" si="3"/>
        <v>1.4925373134328358E-2</v>
      </c>
      <c r="AB20" s="37">
        <v>14908223.52</v>
      </c>
      <c r="AC20" s="34">
        <f t="shared" si="4"/>
        <v>2.867053016047544E-3</v>
      </c>
      <c r="AD20" s="40">
        <f t="shared" si="5"/>
        <v>11783605.853500001</v>
      </c>
      <c r="AE20" s="27">
        <f t="shared" si="6"/>
        <v>2.7903775044566836E-3</v>
      </c>
      <c r="AF20" s="14">
        <f t="shared" si="7"/>
        <v>0.10014485363325086</v>
      </c>
      <c r="AG20" s="40">
        <f t="shared" si="8"/>
        <v>26691829.373500001</v>
      </c>
      <c r="AH20" s="27">
        <f t="shared" si="9"/>
        <v>2.8326898935040951E-3</v>
      </c>
      <c r="AI20" s="30">
        <f t="shared" si="10"/>
        <v>0.1989270254755226</v>
      </c>
    </row>
    <row r="21" spans="1:35" x14ac:dyDescent="0.2">
      <c r="A21" s="42" t="s">
        <v>118</v>
      </c>
      <c r="B21" s="37">
        <v>943129570.1500001</v>
      </c>
      <c r="C21" s="38">
        <v>420237733.18999994</v>
      </c>
      <c r="D21" s="37">
        <v>30821840.895078976</v>
      </c>
      <c r="E21" s="39">
        <v>5347253.6800000006</v>
      </c>
      <c r="F21" s="39">
        <f t="shared" si="11"/>
        <v>1069802.463163421</v>
      </c>
      <c r="G21" s="39">
        <f t="shared" si="12"/>
        <v>37238897.0382424</v>
      </c>
      <c r="H21" s="14">
        <f t="shared" si="0"/>
        <v>8.5372921541392391E-4</v>
      </c>
      <c r="I21" s="44">
        <v>1793596.4600000004</v>
      </c>
      <c r="J21" s="40">
        <v>-562239.96000000008</v>
      </c>
      <c r="K21" s="39">
        <v>455374.02</v>
      </c>
      <c r="L21" s="39">
        <f t="shared" si="13"/>
        <v>1686730.5200000005</v>
      </c>
      <c r="M21" s="39">
        <v>2233882.8199999998</v>
      </c>
      <c r="N21" s="39">
        <v>0</v>
      </c>
      <c r="O21" s="39">
        <v>357649.26999999996</v>
      </c>
      <c r="P21" s="39">
        <f t="shared" si="14"/>
        <v>3822888.5900000003</v>
      </c>
      <c r="Q21" s="39">
        <f t="shared" si="15"/>
        <v>455374.02</v>
      </c>
      <c r="R21" s="39">
        <f t="shared" si="16"/>
        <v>4278262.6100000003</v>
      </c>
      <c r="S21" s="14">
        <f t="shared" si="1"/>
        <v>1.44176113212839E-3</v>
      </c>
      <c r="T21" s="40">
        <v>1070008.47</v>
      </c>
      <c r="U21" s="39">
        <f t="shared" si="17"/>
        <v>1060378.39377</v>
      </c>
      <c r="V21" s="39">
        <v>448623.76999999996</v>
      </c>
      <c r="W21" s="39">
        <f t="shared" si="18"/>
        <v>363385.2537</v>
      </c>
      <c r="X21" s="39">
        <f t="shared" si="19"/>
        <v>1423763.64747</v>
      </c>
      <c r="Y21" s="14">
        <f t="shared" si="2"/>
        <v>1.1616480088960661E-3</v>
      </c>
      <c r="Z21" s="37">
        <v>446500</v>
      </c>
      <c r="AA21" s="34">
        <f t="shared" si="3"/>
        <v>1.4925373134328358E-2</v>
      </c>
      <c r="AB21" s="37">
        <v>6289799.1200000001</v>
      </c>
      <c r="AC21" s="34">
        <f t="shared" si="4"/>
        <v>1.2096134400679543E-3</v>
      </c>
      <c r="AD21" s="40">
        <f t="shared" si="5"/>
        <v>6148526.2574700005</v>
      </c>
      <c r="AE21" s="27">
        <f t="shared" si="6"/>
        <v>1.4559812647933737E-3</v>
      </c>
      <c r="AF21" s="14">
        <f t="shared" si="7"/>
        <v>0.19948601637391736</v>
      </c>
      <c r="AG21" s="40">
        <f t="shared" si="8"/>
        <v>12438325.377470002</v>
      </c>
      <c r="AH21" s="27">
        <f t="shared" si="9"/>
        <v>1.3200263682134684E-3</v>
      </c>
      <c r="AI21" s="30">
        <f t="shared" si="10"/>
        <v>0.3340143335796571</v>
      </c>
    </row>
    <row r="22" spans="1:35" x14ac:dyDescent="0.2">
      <c r="A22" s="5" t="s">
        <v>59</v>
      </c>
      <c r="B22" s="37">
        <v>368993820.82999998</v>
      </c>
      <c r="C22" s="38">
        <v>111388346.13999999</v>
      </c>
      <c r="D22" s="37">
        <v>7896510.5393276783</v>
      </c>
      <c r="E22" s="39">
        <v>1076646.1299999999</v>
      </c>
      <c r="F22" s="39">
        <f t="shared" si="11"/>
        <v>215400.04472527001</v>
      </c>
      <c r="G22" s="39">
        <f t="shared" si="12"/>
        <v>9188556.7140529491</v>
      </c>
      <c r="H22" s="14">
        <f t="shared" si="0"/>
        <v>2.1065444839085421E-4</v>
      </c>
      <c r="I22" s="44">
        <v>537549.88</v>
      </c>
      <c r="J22" s="40">
        <v>0</v>
      </c>
      <c r="K22" s="39">
        <v>69358.02</v>
      </c>
      <c r="L22" s="39">
        <f t="shared" si="13"/>
        <v>606907.9</v>
      </c>
      <c r="M22" s="39">
        <v>1361161.54</v>
      </c>
      <c r="N22" s="39">
        <v>34683.679999999993</v>
      </c>
      <c r="O22" s="39">
        <v>630700.60000000009</v>
      </c>
      <c r="P22" s="39">
        <f t="shared" si="14"/>
        <v>2564095.7000000002</v>
      </c>
      <c r="Q22" s="39">
        <f t="shared" si="15"/>
        <v>69358.02</v>
      </c>
      <c r="R22" s="39">
        <f t="shared" si="16"/>
        <v>2633453.7200000002</v>
      </c>
      <c r="S22" s="14">
        <f t="shared" si="1"/>
        <v>8.8746567540764403E-4</v>
      </c>
      <c r="T22" s="40">
        <v>514853.48</v>
      </c>
      <c r="U22" s="39">
        <f t="shared" si="17"/>
        <v>510219.79867999995</v>
      </c>
      <c r="V22" s="39">
        <v>118500.42000000001</v>
      </c>
      <c r="W22" s="39">
        <f t="shared" si="18"/>
        <v>95985.340200000021</v>
      </c>
      <c r="X22" s="39">
        <f t="shared" si="19"/>
        <v>606205.13887999998</v>
      </c>
      <c r="Y22" s="14">
        <f t="shared" si="2"/>
        <v>4.9460245302221297E-4</v>
      </c>
      <c r="Z22" s="37">
        <v>446500</v>
      </c>
      <c r="AA22" s="34">
        <f t="shared" si="3"/>
        <v>1.4925373134328358E-2</v>
      </c>
      <c r="AB22" s="37">
        <v>1398912.03</v>
      </c>
      <c r="AC22" s="34">
        <f t="shared" si="4"/>
        <v>2.690297036005731E-4</v>
      </c>
      <c r="AD22" s="40">
        <f t="shared" si="5"/>
        <v>3686158.8588800002</v>
      </c>
      <c r="AE22" s="27">
        <f t="shared" si="6"/>
        <v>8.7288856106956098E-4</v>
      </c>
      <c r="AF22" s="14">
        <f t="shared" si="7"/>
        <v>0.46680857836148038</v>
      </c>
      <c r="AG22" s="40">
        <f t="shared" si="8"/>
        <v>5085070.8888800004</v>
      </c>
      <c r="AH22" s="27">
        <f t="shared" si="9"/>
        <v>5.3965686327154367E-4</v>
      </c>
      <c r="AI22" s="30">
        <f t="shared" si="10"/>
        <v>0.55341345187573465</v>
      </c>
    </row>
    <row r="23" spans="1:35" x14ac:dyDescent="0.2">
      <c r="A23" s="5" t="s">
        <v>13</v>
      </c>
      <c r="B23" s="37">
        <v>79396643967.659988</v>
      </c>
      <c r="C23" s="38">
        <v>26303906231.790001</v>
      </c>
      <c r="D23" s="37">
        <v>1883111656.0640001</v>
      </c>
      <c r="E23" s="39">
        <v>311553533.28000003</v>
      </c>
      <c r="F23" s="39">
        <f t="shared" si="11"/>
        <v>62331199.762755759</v>
      </c>
      <c r="G23" s="39">
        <f t="shared" si="12"/>
        <v>2256996389.1067562</v>
      </c>
      <c r="H23" s="14">
        <f t="shared" si="0"/>
        <v>5.1743309005242072E-2</v>
      </c>
      <c r="I23" s="44">
        <v>132549408.55</v>
      </c>
      <c r="J23" s="40">
        <v>0</v>
      </c>
      <c r="K23" s="39">
        <v>6164482.0200000005</v>
      </c>
      <c r="L23" s="39">
        <f t="shared" si="13"/>
        <v>138713890.56999999</v>
      </c>
      <c r="M23" s="39">
        <v>0</v>
      </c>
      <c r="N23" s="39">
        <v>0</v>
      </c>
      <c r="O23" s="39">
        <v>0</v>
      </c>
      <c r="P23" s="39">
        <f t="shared" si="14"/>
        <v>132549408.55</v>
      </c>
      <c r="Q23" s="39">
        <f t="shared" si="15"/>
        <v>6164482.0200000005</v>
      </c>
      <c r="R23" s="39">
        <f t="shared" si="16"/>
        <v>138713890.56999999</v>
      </c>
      <c r="S23" s="14">
        <f t="shared" si="1"/>
        <v>4.6746147710211919E-2</v>
      </c>
      <c r="T23" s="40">
        <v>38065652.619999997</v>
      </c>
      <c r="U23" s="39">
        <f t="shared" si="17"/>
        <v>37723061.746419996</v>
      </c>
      <c r="V23" s="39">
        <v>51934015.780000009</v>
      </c>
      <c r="W23" s="39">
        <f t="shared" si="18"/>
        <v>42066552.781800009</v>
      </c>
      <c r="X23" s="39">
        <f t="shared" si="19"/>
        <v>79789614.528219998</v>
      </c>
      <c r="Y23" s="14">
        <f t="shared" si="2"/>
        <v>6.5100304402345974E-2</v>
      </c>
      <c r="Z23" s="37">
        <v>446500</v>
      </c>
      <c r="AA23" s="34">
        <f t="shared" si="3"/>
        <v>1.4925373134328358E-2</v>
      </c>
      <c r="AB23" s="37">
        <v>347721160.17999995</v>
      </c>
      <c r="AC23" s="34">
        <f t="shared" si="4"/>
        <v>6.6871482017974201E-2</v>
      </c>
      <c r="AD23" s="40">
        <f t="shared" si="5"/>
        <v>218950005.09821999</v>
      </c>
      <c r="AE23" s="27">
        <f t="shared" si="6"/>
        <v>5.184772610544184E-2</v>
      </c>
      <c r="AF23" s="14">
        <f t="shared" si="7"/>
        <v>0.1162703254441428</v>
      </c>
      <c r="AG23" s="40">
        <f t="shared" si="8"/>
        <v>566671165.27821994</v>
      </c>
      <c r="AH23" s="27">
        <f t="shared" si="9"/>
        <v>6.0138391429156585E-2</v>
      </c>
      <c r="AI23" s="30">
        <f t="shared" si="10"/>
        <v>0.25107313773882001</v>
      </c>
    </row>
    <row r="24" spans="1:35" x14ac:dyDescent="0.2">
      <c r="A24" s="5" t="s">
        <v>18</v>
      </c>
      <c r="B24" s="37">
        <v>14682747086.82</v>
      </c>
      <c r="C24" s="38">
        <v>7991236807.7699995</v>
      </c>
      <c r="D24" s="37">
        <v>574662397.45684695</v>
      </c>
      <c r="E24" s="39">
        <v>98527959.409999996</v>
      </c>
      <c r="F24" s="39">
        <f t="shared" si="11"/>
        <v>19712072.771397591</v>
      </c>
      <c r="G24" s="39">
        <f t="shared" si="12"/>
        <v>692902429.63824451</v>
      </c>
      <c r="H24" s="14">
        <f t="shared" si="0"/>
        <v>1.5885299905793883E-2</v>
      </c>
      <c r="I24" s="44">
        <v>36025721.640000001</v>
      </c>
      <c r="J24" s="40">
        <v>0</v>
      </c>
      <c r="K24" s="39">
        <v>6708812.2600000007</v>
      </c>
      <c r="L24" s="39">
        <f t="shared" si="13"/>
        <v>42734533.899999999</v>
      </c>
      <c r="M24" s="39">
        <v>0</v>
      </c>
      <c r="N24" s="39">
        <v>0</v>
      </c>
      <c r="O24" s="39">
        <v>0</v>
      </c>
      <c r="P24" s="39">
        <f t="shared" si="14"/>
        <v>36025721.640000001</v>
      </c>
      <c r="Q24" s="39">
        <f t="shared" si="15"/>
        <v>6708812.2600000007</v>
      </c>
      <c r="R24" s="39">
        <f t="shared" si="16"/>
        <v>42734533.899999999</v>
      </c>
      <c r="S24" s="14">
        <f t="shared" si="1"/>
        <v>1.440140440014809E-2</v>
      </c>
      <c r="T24" s="40">
        <v>13420344.849999998</v>
      </c>
      <c r="U24" s="39">
        <f t="shared" si="17"/>
        <v>13299561.746349998</v>
      </c>
      <c r="V24" s="39">
        <v>3184396.4399999995</v>
      </c>
      <c r="W24" s="39">
        <f t="shared" si="18"/>
        <v>2579361.1163999997</v>
      </c>
      <c r="X24" s="39">
        <f t="shared" si="19"/>
        <v>15878922.862749998</v>
      </c>
      <c r="Y24" s="14">
        <f t="shared" si="2"/>
        <v>1.2955604787146685E-2</v>
      </c>
      <c r="Z24" s="37">
        <v>446500</v>
      </c>
      <c r="AA24" s="34">
        <f t="shared" si="3"/>
        <v>1.4925373134328358E-2</v>
      </c>
      <c r="AB24" s="37">
        <v>110040507.72999999</v>
      </c>
      <c r="AC24" s="34">
        <f t="shared" si="4"/>
        <v>2.1162277930127222E-2</v>
      </c>
      <c r="AD24" s="40">
        <f t="shared" si="5"/>
        <v>59059956.76275</v>
      </c>
      <c r="AE24" s="27">
        <f t="shared" si="6"/>
        <v>1.3985496189692456E-2</v>
      </c>
      <c r="AF24" s="14">
        <f t="shared" si="7"/>
        <v>0.10277331007582584</v>
      </c>
      <c r="AG24" s="40">
        <f t="shared" si="8"/>
        <v>169100464.49274999</v>
      </c>
      <c r="AH24" s="27">
        <f t="shared" si="9"/>
        <v>1.794591034030165E-2</v>
      </c>
      <c r="AI24" s="30">
        <f t="shared" si="10"/>
        <v>0.2440465746108513</v>
      </c>
    </row>
    <row r="25" spans="1:35" x14ac:dyDescent="0.2">
      <c r="A25" s="5" t="s">
        <v>42</v>
      </c>
      <c r="B25" s="37">
        <v>2997466870.0199995</v>
      </c>
      <c r="C25" s="38">
        <v>1626396328.0199997</v>
      </c>
      <c r="D25" s="37">
        <v>111795067.07202435</v>
      </c>
      <c r="E25" s="39">
        <v>14730178.220000001</v>
      </c>
      <c r="F25" s="39">
        <f t="shared" si="11"/>
        <v>2947004.5532966326</v>
      </c>
      <c r="G25" s="39">
        <f t="shared" si="12"/>
        <v>129472249.84532097</v>
      </c>
      <c r="H25" s="14">
        <f t="shared" si="0"/>
        <v>2.9682469425667607E-3</v>
      </c>
      <c r="I25" s="44">
        <v>4037230.54</v>
      </c>
      <c r="J25" s="40">
        <v>0</v>
      </c>
      <c r="K25" s="39">
        <v>4818156.55</v>
      </c>
      <c r="L25" s="39">
        <f t="shared" si="13"/>
        <v>8855387.0899999999</v>
      </c>
      <c r="M25" s="39">
        <v>0</v>
      </c>
      <c r="N25" s="39">
        <v>0</v>
      </c>
      <c r="O25" s="39">
        <v>0</v>
      </c>
      <c r="P25" s="39">
        <f t="shared" si="14"/>
        <v>4037230.54</v>
      </c>
      <c r="Q25" s="39">
        <f t="shared" si="15"/>
        <v>4818156.55</v>
      </c>
      <c r="R25" s="39">
        <f t="shared" si="16"/>
        <v>8855387.0899999999</v>
      </c>
      <c r="S25" s="14">
        <f t="shared" si="1"/>
        <v>2.9842377806521621E-3</v>
      </c>
      <c r="T25" s="40">
        <v>2514917.7599999998</v>
      </c>
      <c r="U25" s="39">
        <f t="shared" si="17"/>
        <v>2492283.5001599998</v>
      </c>
      <c r="V25" s="39">
        <v>2479403.52</v>
      </c>
      <c r="W25" s="39">
        <f t="shared" si="18"/>
        <v>2008316.8512000002</v>
      </c>
      <c r="X25" s="39">
        <f t="shared" si="19"/>
        <v>4500600.3513599997</v>
      </c>
      <c r="Y25" s="14">
        <f t="shared" si="2"/>
        <v>3.6720374524834474E-3</v>
      </c>
      <c r="Z25" s="37">
        <v>446500</v>
      </c>
      <c r="AA25" s="34">
        <f t="shared" si="3"/>
        <v>1.4925373134328358E-2</v>
      </c>
      <c r="AB25" s="37">
        <v>17543030.630000003</v>
      </c>
      <c r="AC25" s="34">
        <f t="shared" si="4"/>
        <v>3.3737620589656919E-3</v>
      </c>
      <c r="AD25" s="40">
        <f t="shared" si="5"/>
        <v>13802487.441360001</v>
      </c>
      <c r="AE25" s="27">
        <f t="shared" si="6"/>
        <v>3.2684520290940699E-3</v>
      </c>
      <c r="AF25" s="14">
        <f t="shared" si="7"/>
        <v>0.12346240136398597</v>
      </c>
      <c r="AG25" s="40">
        <f t="shared" si="8"/>
        <v>31345518.071360003</v>
      </c>
      <c r="AH25" s="27">
        <f t="shared" si="9"/>
        <v>3.3265660065827278E-3</v>
      </c>
      <c r="AI25" s="30">
        <f t="shared" si="10"/>
        <v>0.24210221193196332</v>
      </c>
    </row>
    <row r="26" spans="1:35" x14ac:dyDescent="0.2">
      <c r="A26" s="5" t="s">
        <v>61</v>
      </c>
      <c r="B26" s="37">
        <v>467519985.35000008</v>
      </c>
      <c r="C26" s="38">
        <v>300325701.44</v>
      </c>
      <c r="D26" s="37">
        <v>24968467.011761788</v>
      </c>
      <c r="E26" s="39">
        <v>3545308.96</v>
      </c>
      <c r="F26" s="39">
        <f t="shared" si="11"/>
        <v>709294.99235640268</v>
      </c>
      <c r="G26" s="39">
        <f t="shared" si="12"/>
        <v>29223070.96411819</v>
      </c>
      <c r="H26" s="14">
        <f t="shared" si="0"/>
        <v>6.6996048300144737E-4</v>
      </c>
      <c r="I26" s="44">
        <v>1144326.3799999999</v>
      </c>
      <c r="J26" s="40">
        <v>-158307.95999999996</v>
      </c>
      <c r="K26" s="39">
        <v>471571.85999999993</v>
      </c>
      <c r="L26" s="39">
        <f t="shared" si="13"/>
        <v>1457590.2799999998</v>
      </c>
      <c r="M26" s="39">
        <v>0</v>
      </c>
      <c r="N26" s="39">
        <v>0</v>
      </c>
      <c r="O26" s="39">
        <v>230024.91999999998</v>
      </c>
      <c r="P26" s="39">
        <f t="shared" si="14"/>
        <v>1216043.3399999999</v>
      </c>
      <c r="Q26" s="39">
        <f t="shared" si="15"/>
        <v>471571.85999999993</v>
      </c>
      <c r="R26" s="39">
        <f t="shared" si="16"/>
        <v>1687615.1999999997</v>
      </c>
      <c r="S26" s="14">
        <f t="shared" si="1"/>
        <v>5.6872104944232925E-4</v>
      </c>
      <c r="T26" s="40">
        <v>440582.59</v>
      </c>
      <c r="U26" s="39">
        <f t="shared" si="17"/>
        <v>436617.34669000003</v>
      </c>
      <c r="V26" s="39">
        <v>208014.30999999997</v>
      </c>
      <c r="W26" s="39">
        <f t="shared" si="18"/>
        <v>168491.59109999999</v>
      </c>
      <c r="X26" s="39">
        <f t="shared" si="19"/>
        <v>605108.93779</v>
      </c>
      <c r="Y26" s="14">
        <f t="shared" si="2"/>
        <v>4.9370806313115843E-4</v>
      </c>
      <c r="Z26" s="37">
        <v>446500</v>
      </c>
      <c r="AA26" s="34">
        <f t="shared" si="3"/>
        <v>1.4925373134328358E-2</v>
      </c>
      <c r="AB26" s="37">
        <v>3694333.01</v>
      </c>
      <c r="AC26" s="34">
        <f t="shared" si="4"/>
        <v>7.1047020353532373E-4</v>
      </c>
      <c r="AD26" s="40">
        <f t="shared" si="5"/>
        <v>2739224.1377899996</v>
      </c>
      <c r="AE26" s="27">
        <f t="shared" si="6"/>
        <v>6.4865284097088873E-4</v>
      </c>
      <c r="AF26" s="14">
        <f t="shared" si="7"/>
        <v>0.10970734152399685</v>
      </c>
      <c r="AG26" s="40">
        <f t="shared" si="8"/>
        <v>6433557.1477899998</v>
      </c>
      <c r="AH26" s="27">
        <f t="shared" si="9"/>
        <v>6.827659527120708E-4</v>
      </c>
      <c r="AI26" s="30">
        <f t="shared" si="10"/>
        <v>0.22015335608257944</v>
      </c>
    </row>
    <row r="27" spans="1:35" x14ac:dyDescent="0.2">
      <c r="A27" s="5" t="s">
        <v>39</v>
      </c>
      <c r="B27" s="37">
        <v>1964626934.1500001</v>
      </c>
      <c r="C27" s="38">
        <v>553050657.51999998</v>
      </c>
      <c r="D27" s="37">
        <v>38770267.663433179</v>
      </c>
      <c r="E27" s="39">
        <v>5462602.1500000004</v>
      </c>
      <c r="F27" s="39">
        <f t="shared" si="11"/>
        <v>1092879.744458243</v>
      </c>
      <c r="G27" s="39">
        <f t="shared" si="12"/>
        <v>45325749.557891421</v>
      </c>
      <c r="H27" s="14">
        <f t="shared" si="0"/>
        <v>1.0391262815428709E-3</v>
      </c>
      <c r="I27" s="44">
        <v>2058656.14</v>
      </c>
      <c r="J27" s="40">
        <v>0</v>
      </c>
      <c r="K27" s="39">
        <v>970103.35000000009</v>
      </c>
      <c r="L27" s="39">
        <f t="shared" si="13"/>
        <v>3028759.49</v>
      </c>
      <c r="M27" s="39">
        <v>2924842.0099999993</v>
      </c>
      <c r="N27" s="39">
        <v>0</v>
      </c>
      <c r="O27" s="39">
        <v>588653.88</v>
      </c>
      <c r="P27" s="39">
        <f t="shared" si="14"/>
        <v>5572152.0299999993</v>
      </c>
      <c r="Q27" s="39">
        <f t="shared" si="15"/>
        <v>970103.35000000009</v>
      </c>
      <c r="R27" s="39">
        <f t="shared" si="16"/>
        <v>6542255.379999999</v>
      </c>
      <c r="S27" s="14">
        <f t="shared" si="1"/>
        <v>2.2047196217676425E-3</v>
      </c>
      <c r="T27" s="40">
        <v>1267353.6700000002</v>
      </c>
      <c r="U27" s="39">
        <f t="shared" si="17"/>
        <v>1255947.4869700002</v>
      </c>
      <c r="V27" s="39">
        <v>1130864.21</v>
      </c>
      <c r="W27" s="39">
        <f t="shared" si="18"/>
        <v>916000.01010000007</v>
      </c>
      <c r="X27" s="39">
        <f t="shared" si="19"/>
        <v>2171947.4970700005</v>
      </c>
      <c r="Y27" s="14">
        <f t="shared" si="2"/>
        <v>1.7720908170970305E-3</v>
      </c>
      <c r="Z27" s="37">
        <v>446500</v>
      </c>
      <c r="AA27" s="34">
        <f t="shared" si="3"/>
        <v>1.4925373134328358E-2</v>
      </c>
      <c r="AB27" s="37">
        <v>6965847.7799999993</v>
      </c>
      <c r="AC27" s="34">
        <f t="shared" si="4"/>
        <v>1.3396267409181619E-3</v>
      </c>
      <c r="AD27" s="40">
        <f t="shared" si="5"/>
        <v>9160702.8770699985</v>
      </c>
      <c r="AE27" s="27">
        <f t="shared" si="6"/>
        <v>2.1692697083546203E-3</v>
      </c>
      <c r="AF27" s="14">
        <f t="shared" si="7"/>
        <v>0.2362816516149582</v>
      </c>
      <c r="AG27" s="40">
        <f t="shared" si="8"/>
        <v>16126550.657069998</v>
      </c>
      <c r="AH27" s="27">
        <f t="shared" si="9"/>
        <v>1.7114419706547809E-3</v>
      </c>
      <c r="AI27" s="30">
        <f t="shared" si="10"/>
        <v>0.35579225527142533</v>
      </c>
    </row>
    <row r="28" spans="1:35" x14ac:dyDescent="0.2">
      <c r="A28" s="5" t="s">
        <v>60</v>
      </c>
      <c r="B28" s="37">
        <v>292821223.94</v>
      </c>
      <c r="C28" s="38">
        <v>114594496.28000002</v>
      </c>
      <c r="D28" s="37">
        <v>8169058.4366490198</v>
      </c>
      <c r="E28" s="39">
        <v>1188945.9300000002</v>
      </c>
      <c r="F28" s="39">
        <f t="shared" si="11"/>
        <v>237867.39148723616</v>
      </c>
      <c r="G28" s="39">
        <f t="shared" si="12"/>
        <v>9595871.7581362575</v>
      </c>
      <c r="H28" s="14">
        <f t="shared" si="0"/>
        <v>2.1999244657738544E-4</v>
      </c>
      <c r="I28" s="44">
        <v>569473.32999999996</v>
      </c>
      <c r="J28" s="40">
        <v>0</v>
      </c>
      <c r="K28" s="39">
        <v>108352.56000000001</v>
      </c>
      <c r="L28" s="39">
        <f t="shared" si="13"/>
        <v>677825.89</v>
      </c>
      <c r="M28" s="39">
        <v>1444000.6</v>
      </c>
      <c r="N28" s="39">
        <v>0</v>
      </c>
      <c r="O28" s="39">
        <v>391034.39</v>
      </c>
      <c r="P28" s="39">
        <f t="shared" si="14"/>
        <v>2404508.3200000003</v>
      </c>
      <c r="Q28" s="39">
        <f t="shared" si="15"/>
        <v>108352.56000000001</v>
      </c>
      <c r="R28" s="39">
        <f t="shared" si="16"/>
        <v>2512860.8800000004</v>
      </c>
      <c r="S28" s="14">
        <f t="shared" si="1"/>
        <v>8.4682626512025687E-4</v>
      </c>
      <c r="T28" s="40">
        <v>585026.93000000005</v>
      </c>
      <c r="U28" s="39">
        <f t="shared" si="17"/>
        <v>579761.68763000006</v>
      </c>
      <c r="V28" s="39">
        <v>180756.2</v>
      </c>
      <c r="W28" s="39">
        <f t="shared" si="18"/>
        <v>146412.52200000003</v>
      </c>
      <c r="X28" s="39">
        <f t="shared" si="19"/>
        <v>726174.20963000006</v>
      </c>
      <c r="Y28" s="14">
        <f t="shared" si="2"/>
        <v>5.9248515456013478E-4</v>
      </c>
      <c r="Z28" s="37">
        <v>446500</v>
      </c>
      <c r="AA28" s="34">
        <f t="shared" si="3"/>
        <v>1.4925373134328358E-2</v>
      </c>
      <c r="AB28" s="37">
        <v>1574970.7999999998</v>
      </c>
      <c r="AC28" s="34">
        <f t="shared" si="4"/>
        <v>3.0288818625968738E-4</v>
      </c>
      <c r="AD28" s="40">
        <f t="shared" si="5"/>
        <v>3685535.0896300003</v>
      </c>
      <c r="AE28" s="27">
        <f t="shared" si="6"/>
        <v>8.727408514715983E-4</v>
      </c>
      <c r="AF28" s="14">
        <f t="shared" si="7"/>
        <v>0.45115788045969973</v>
      </c>
      <c r="AG28" s="40">
        <f t="shared" si="8"/>
        <v>5260505.8896300001</v>
      </c>
      <c r="AH28" s="27">
        <f t="shared" si="9"/>
        <v>5.5827503090020341E-4</v>
      </c>
      <c r="AI28" s="30">
        <f t="shared" si="10"/>
        <v>0.54820510551005042</v>
      </c>
    </row>
    <row r="29" spans="1:35" x14ac:dyDescent="0.2">
      <c r="A29" s="5" t="s">
        <v>62</v>
      </c>
      <c r="B29" s="37">
        <v>300341805.55000001</v>
      </c>
      <c r="C29" s="38">
        <v>93839239.309999987</v>
      </c>
      <c r="D29" s="37">
        <v>6521849.060398127</v>
      </c>
      <c r="E29" s="39">
        <v>843852.38</v>
      </c>
      <c r="F29" s="39">
        <f t="shared" si="11"/>
        <v>168825.9822134182</v>
      </c>
      <c r="G29" s="39">
        <f t="shared" si="12"/>
        <v>7534527.4226115448</v>
      </c>
      <c r="H29" s="14">
        <f t="shared" si="0"/>
        <v>1.727346053889583E-4</v>
      </c>
      <c r="I29" s="44">
        <v>425690.37</v>
      </c>
      <c r="J29" s="40">
        <v>0</v>
      </c>
      <c r="K29" s="39">
        <v>61608.98000000001</v>
      </c>
      <c r="L29" s="39">
        <f t="shared" si="13"/>
        <v>487299.35</v>
      </c>
      <c r="M29" s="39">
        <v>943622.55</v>
      </c>
      <c r="N29" s="39">
        <v>22436.930000000004</v>
      </c>
      <c r="O29" s="39">
        <v>384168.13999999996</v>
      </c>
      <c r="P29" s="39">
        <f t="shared" si="14"/>
        <v>1775917.9899999998</v>
      </c>
      <c r="Q29" s="39">
        <f t="shared" si="15"/>
        <v>61608.98000000001</v>
      </c>
      <c r="R29" s="39">
        <f t="shared" si="16"/>
        <v>1837526.9699999997</v>
      </c>
      <c r="S29" s="14">
        <f t="shared" si="1"/>
        <v>6.1924084753265047E-4</v>
      </c>
      <c r="T29" s="40">
        <v>376112.73</v>
      </c>
      <c r="U29" s="39">
        <f t="shared" si="17"/>
        <v>372727.71542999998</v>
      </c>
      <c r="V29" s="39">
        <v>81586.87</v>
      </c>
      <c r="W29" s="39">
        <f t="shared" si="18"/>
        <v>66085.364700000006</v>
      </c>
      <c r="X29" s="39">
        <f t="shared" si="19"/>
        <v>438813.08013000002</v>
      </c>
      <c r="Y29" s="14">
        <f t="shared" si="2"/>
        <v>3.5802736059202924E-4</v>
      </c>
      <c r="Z29" s="37">
        <v>446500</v>
      </c>
      <c r="AA29" s="34">
        <f t="shared" si="3"/>
        <v>1.4925373134328358E-2</v>
      </c>
      <c r="AB29" s="37">
        <v>1077180.76</v>
      </c>
      <c r="AC29" s="34">
        <f t="shared" si="4"/>
        <v>2.0715642897648113E-4</v>
      </c>
      <c r="AD29" s="40">
        <f t="shared" si="5"/>
        <v>2722840.0501299999</v>
      </c>
      <c r="AE29" s="27">
        <f t="shared" si="6"/>
        <v>6.4477306170757185E-4</v>
      </c>
      <c r="AF29" s="14">
        <f t="shared" si="7"/>
        <v>0.41749510375264404</v>
      </c>
      <c r="AG29" s="40">
        <f t="shared" si="8"/>
        <v>3800020.8101300001</v>
      </c>
      <c r="AH29" s="27">
        <f t="shared" si="9"/>
        <v>4.0327998479742323E-4</v>
      </c>
      <c r="AI29" s="30">
        <f t="shared" si="10"/>
        <v>0.50434759832792186</v>
      </c>
    </row>
    <row r="30" spans="1:35" x14ac:dyDescent="0.2">
      <c r="A30" s="5" t="s">
        <v>54</v>
      </c>
      <c r="B30" s="37">
        <v>536118020.81</v>
      </c>
      <c r="C30" s="38">
        <v>318854733.56</v>
      </c>
      <c r="D30" s="37">
        <v>22200465.038600322</v>
      </c>
      <c r="E30" s="39">
        <v>3240214.03</v>
      </c>
      <c r="F30" s="39">
        <f t="shared" si="11"/>
        <v>648255.93807823129</v>
      </c>
      <c r="G30" s="39">
        <f t="shared" si="12"/>
        <v>26088935.006678555</v>
      </c>
      <c r="H30" s="14">
        <f t="shared" si="0"/>
        <v>5.9810810162727027E-4</v>
      </c>
      <c r="I30" s="44">
        <v>1138762.8999999999</v>
      </c>
      <c r="J30" s="40">
        <v>-182601.95999999996</v>
      </c>
      <c r="K30" s="39">
        <v>552045.88</v>
      </c>
      <c r="L30" s="39">
        <f t="shared" si="13"/>
        <v>1508206.8199999998</v>
      </c>
      <c r="M30" s="39">
        <v>0</v>
      </c>
      <c r="N30" s="39">
        <v>26938.020000000004</v>
      </c>
      <c r="O30" s="39">
        <v>285917.58999999997</v>
      </c>
      <c r="P30" s="39">
        <f t="shared" si="14"/>
        <v>1269016.5499999998</v>
      </c>
      <c r="Q30" s="39">
        <f t="shared" si="15"/>
        <v>552045.88</v>
      </c>
      <c r="R30" s="39">
        <f t="shared" si="16"/>
        <v>1821062.4299999997</v>
      </c>
      <c r="S30" s="14">
        <f t="shared" si="1"/>
        <v>6.1369234899614448E-4</v>
      </c>
      <c r="T30" s="40">
        <v>479130.5199999999</v>
      </c>
      <c r="U30" s="39">
        <f t="shared" si="17"/>
        <v>474818.34531999991</v>
      </c>
      <c r="V30" s="39">
        <v>299840.43000000005</v>
      </c>
      <c r="W30" s="39">
        <f t="shared" si="18"/>
        <v>242870.74830000006</v>
      </c>
      <c r="X30" s="39">
        <f t="shared" si="19"/>
        <v>717689.09361999994</v>
      </c>
      <c r="Y30" s="14">
        <f t="shared" si="2"/>
        <v>5.8556215288370903E-4</v>
      </c>
      <c r="Z30" s="37">
        <v>446500</v>
      </c>
      <c r="AA30" s="34">
        <f t="shared" si="3"/>
        <v>1.4925373134328358E-2</v>
      </c>
      <c r="AB30" s="37">
        <v>3567770.2</v>
      </c>
      <c r="AC30" s="34">
        <f t="shared" si="4"/>
        <v>6.8613046341517089E-4</v>
      </c>
      <c r="AD30" s="40">
        <f t="shared" si="5"/>
        <v>2985251.5236199996</v>
      </c>
      <c r="AE30" s="27">
        <f t="shared" si="6"/>
        <v>7.0691253596029716E-4</v>
      </c>
      <c r="AF30" s="14">
        <f t="shared" si="7"/>
        <v>0.13446797255956092</v>
      </c>
      <c r="AG30" s="40">
        <f t="shared" si="8"/>
        <v>6553021.7236199994</v>
      </c>
      <c r="AH30" s="27">
        <f t="shared" si="9"/>
        <v>6.9544421810370288E-4</v>
      </c>
      <c r="AI30" s="30">
        <f t="shared" si="10"/>
        <v>0.2511801160891573</v>
      </c>
    </row>
    <row r="31" spans="1:35" x14ac:dyDescent="0.2">
      <c r="A31" s="5" t="s">
        <v>56</v>
      </c>
      <c r="B31" s="37">
        <v>383671574.15000004</v>
      </c>
      <c r="C31" s="38">
        <v>110464627.55999999</v>
      </c>
      <c r="D31" s="37">
        <v>7534315.9875665009</v>
      </c>
      <c r="E31" s="39">
        <v>892461.71</v>
      </c>
      <c r="F31" s="39">
        <f t="shared" si="11"/>
        <v>178551.0455971183</v>
      </c>
      <c r="G31" s="39">
        <f t="shared" si="12"/>
        <v>8605328.7431636192</v>
      </c>
      <c r="H31" s="14">
        <f t="shared" si="0"/>
        <v>1.9728351644613345E-4</v>
      </c>
      <c r="I31" s="44">
        <v>484111.08</v>
      </c>
      <c r="J31" s="40">
        <v>0</v>
      </c>
      <c r="K31" s="39">
        <v>177873.94</v>
      </c>
      <c r="L31" s="39">
        <f t="shared" si="13"/>
        <v>661985.02</v>
      </c>
      <c r="M31" s="39">
        <v>929571.16000000015</v>
      </c>
      <c r="N31" s="39">
        <v>31553.35</v>
      </c>
      <c r="O31" s="39">
        <v>420467.07</v>
      </c>
      <c r="P31" s="39">
        <f t="shared" si="14"/>
        <v>1865702.6600000004</v>
      </c>
      <c r="Q31" s="39">
        <f t="shared" si="15"/>
        <v>177873.94</v>
      </c>
      <c r="R31" s="39">
        <f t="shared" si="16"/>
        <v>2043576.6000000003</v>
      </c>
      <c r="S31" s="14">
        <f t="shared" si="1"/>
        <v>6.8867892904009602E-4</v>
      </c>
      <c r="T31" s="40">
        <v>361740.25</v>
      </c>
      <c r="U31" s="39">
        <f t="shared" si="17"/>
        <v>358484.58775000001</v>
      </c>
      <c r="V31" s="39">
        <v>299796.15999999992</v>
      </c>
      <c r="W31" s="39">
        <f t="shared" si="18"/>
        <v>242834.88959999994</v>
      </c>
      <c r="X31" s="39">
        <f t="shared" si="19"/>
        <v>601319.47734999994</v>
      </c>
      <c r="Y31" s="14">
        <f t="shared" si="2"/>
        <v>4.9061624435720757E-4</v>
      </c>
      <c r="Z31" s="37">
        <v>446500</v>
      </c>
      <c r="AA31" s="34">
        <f t="shared" si="3"/>
        <v>1.4925373134328358E-2</v>
      </c>
      <c r="AB31" s="37">
        <v>1169235.3499999999</v>
      </c>
      <c r="AC31" s="34">
        <f t="shared" si="4"/>
        <v>2.248597716682816E-4</v>
      </c>
      <c r="AD31" s="40">
        <f t="shared" si="5"/>
        <v>3091396.0773500004</v>
      </c>
      <c r="AE31" s="27">
        <f t="shared" si="6"/>
        <v>7.3204774318218625E-4</v>
      </c>
      <c r="AF31" s="14">
        <f t="shared" si="7"/>
        <v>0.4103087901345755</v>
      </c>
      <c r="AG31" s="40">
        <f t="shared" si="8"/>
        <v>4260631.4273500005</v>
      </c>
      <c r="AH31" s="27">
        <f t="shared" si="9"/>
        <v>4.5216262307530645E-4</v>
      </c>
      <c r="AI31" s="30">
        <f t="shared" si="10"/>
        <v>0.49511547490092095</v>
      </c>
    </row>
    <row r="32" spans="1:35" x14ac:dyDescent="0.2">
      <c r="A32" s="5" t="s">
        <v>48</v>
      </c>
      <c r="B32" s="37">
        <v>895725744.12</v>
      </c>
      <c r="C32" s="38">
        <v>255235486.76000002</v>
      </c>
      <c r="D32" s="37">
        <v>17684174.031347178</v>
      </c>
      <c r="E32" s="39">
        <v>2307334.38</v>
      </c>
      <c r="F32" s="39">
        <f t="shared" si="11"/>
        <v>461618.64590378746</v>
      </c>
      <c r="G32" s="39">
        <f t="shared" si="12"/>
        <v>20453127.057250965</v>
      </c>
      <c r="H32" s="14">
        <f t="shared" si="0"/>
        <v>4.6890304235961094E-4</v>
      </c>
      <c r="I32" s="44">
        <v>985612.81999999983</v>
      </c>
      <c r="J32" s="40">
        <v>0</v>
      </c>
      <c r="K32" s="39">
        <v>430672.16000000003</v>
      </c>
      <c r="L32" s="39">
        <f t="shared" si="13"/>
        <v>1416284.98</v>
      </c>
      <c r="M32" s="39">
        <v>1899671.75</v>
      </c>
      <c r="N32" s="39">
        <v>0</v>
      </c>
      <c r="O32" s="39">
        <v>370011.00999999995</v>
      </c>
      <c r="P32" s="39">
        <f t="shared" si="14"/>
        <v>3255295.5799999996</v>
      </c>
      <c r="Q32" s="39">
        <f t="shared" si="15"/>
        <v>430672.16000000003</v>
      </c>
      <c r="R32" s="39">
        <f t="shared" si="16"/>
        <v>3685967.7399999998</v>
      </c>
      <c r="S32" s="14">
        <f t="shared" si="1"/>
        <v>1.2421596115651072E-3</v>
      </c>
      <c r="T32" s="40">
        <v>710985.80000000016</v>
      </c>
      <c r="U32" s="39">
        <f t="shared" si="17"/>
        <v>704586.92780000018</v>
      </c>
      <c r="V32" s="39">
        <v>600725.16</v>
      </c>
      <c r="W32" s="39">
        <f t="shared" si="18"/>
        <v>486587.37960000004</v>
      </c>
      <c r="X32" s="39">
        <f t="shared" si="19"/>
        <v>1191174.3074000003</v>
      </c>
      <c r="Y32" s="14">
        <f t="shared" si="2"/>
        <v>9.71878489030264E-4</v>
      </c>
      <c r="Z32" s="37">
        <v>446500</v>
      </c>
      <c r="AA32" s="34">
        <f t="shared" si="3"/>
        <v>1.4925373134328358E-2</v>
      </c>
      <c r="AB32" s="37">
        <v>2838133.28</v>
      </c>
      <c r="AC32" s="34">
        <f t="shared" si="4"/>
        <v>5.4581141538780119E-4</v>
      </c>
      <c r="AD32" s="40">
        <f t="shared" si="5"/>
        <v>5323642.0473999996</v>
      </c>
      <c r="AE32" s="27">
        <f t="shared" si="6"/>
        <v>1.2606473091114477E-3</v>
      </c>
      <c r="AF32" s="14">
        <f t="shared" si="7"/>
        <v>0.30103990369938954</v>
      </c>
      <c r="AG32" s="40">
        <f t="shared" si="8"/>
        <v>8161775.3273999989</v>
      </c>
      <c r="AH32" s="27">
        <f t="shared" si="9"/>
        <v>8.6617436967174205E-4</v>
      </c>
      <c r="AI32" s="30">
        <f t="shared" si="10"/>
        <v>0.39904779863510004</v>
      </c>
    </row>
    <row r="33" spans="1:35" x14ac:dyDescent="0.2">
      <c r="A33" s="5" t="s">
        <v>46</v>
      </c>
      <c r="B33" s="37">
        <v>1569142308.6400001</v>
      </c>
      <c r="C33" s="38">
        <v>580496204.82999992</v>
      </c>
      <c r="D33" s="37">
        <v>40809455.080079339</v>
      </c>
      <c r="E33" s="39">
        <v>6116402.6500000004</v>
      </c>
      <c r="F33" s="39">
        <f t="shared" si="11"/>
        <v>1223682.8495986515</v>
      </c>
      <c r="G33" s="39">
        <f t="shared" si="12"/>
        <v>48149540.579677992</v>
      </c>
      <c r="H33" s="14">
        <f t="shared" si="0"/>
        <v>1.1038637760784104E-3</v>
      </c>
      <c r="I33" s="44">
        <v>2252261.2599999998</v>
      </c>
      <c r="J33" s="40">
        <v>0</v>
      </c>
      <c r="K33" s="39">
        <v>777909.76000000013</v>
      </c>
      <c r="L33" s="39">
        <f t="shared" si="13"/>
        <v>3030171.02</v>
      </c>
      <c r="M33" s="39">
        <v>2778106.9899999998</v>
      </c>
      <c r="N33" s="39">
        <v>0</v>
      </c>
      <c r="O33" s="39">
        <v>311175.05000000005</v>
      </c>
      <c r="P33" s="39">
        <f t="shared" si="14"/>
        <v>5341543.3</v>
      </c>
      <c r="Q33" s="39">
        <f t="shared" si="15"/>
        <v>777909.76000000013</v>
      </c>
      <c r="R33" s="39">
        <f t="shared" si="16"/>
        <v>6119453.0599999996</v>
      </c>
      <c r="S33" s="14">
        <f t="shared" si="1"/>
        <v>2.0622365609744885E-3</v>
      </c>
      <c r="T33" s="40">
        <v>1339952.4400000002</v>
      </c>
      <c r="U33" s="39">
        <f t="shared" si="17"/>
        <v>1327892.8680400001</v>
      </c>
      <c r="V33" s="39">
        <v>636224.83000000019</v>
      </c>
      <c r="W33" s="39">
        <f t="shared" si="18"/>
        <v>515342.11230000021</v>
      </c>
      <c r="X33" s="39">
        <f t="shared" si="19"/>
        <v>1843234.9803400002</v>
      </c>
      <c r="Y33" s="14">
        <f t="shared" si="2"/>
        <v>1.5038944481019683E-3</v>
      </c>
      <c r="Z33" s="37">
        <v>446500</v>
      </c>
      <c r="AA33" s="34">
        <f t="shared" si="3"/>
        <v>1.4925373134328358E-2</v>
      </c>
      <c r="AB33" s="37">
        <v>6539820.6399999997</v>
      </c>
      <c r="AC33" s="34">
        <f t="shared" si="4"/>
        <v>1.2576959598954267E-3</v>
      </c>
      <c r="AD33" s="40">
        <f t="shared" si="5"/>
        <v>8409188.0403399989</v>
      </c>
      <c r="AE33" s="27">
        <f t="shared" si="6"/>
        <v>1.9913097425556989E-3</v>
      </c>
      <c r="AF33" s="14">
        <f t="shared" si="7"/>
        <v>0.20605979726607146</v>
      </c>
      <c r="AG33" s="40">
        <f t="shared" si="8"/>
        <v>14949008.680339999</v>
      </c>
      <c r="AH33" s="27">
        <f t="shared" si="9"/>
        <v>1.5864744680537213E-3</v>
      </c>
      <c r="AI33" s="30">
        <f t="shared" si="10"/>
        <v>0.31047043233158866</v>
      </c>
    </row>
    <row r="34" spans="1:35" x14ac:dyDescent="0.2">
      <c r="A34" s="5" t="s">
        <v>29</v>
      </c>
      <c r="B34" s="37">
        <v>5553253183.7600002</v>
      </c>
      <c r="C34" s="38">
        <v>2677427833.2799993</v>
      </c>
      <c r="D34" s="37">
        <v>173479399.11789578</v>
      </c>
      <c r="E34" s="39">
        <v>13600043.959999999</v>
      </c>
      <c r="F34" s="39">
        <f t="shared" si="11"/>
        <v>2720903.3642740515</v>
      </c>
      <c r="G34" s="39">
        <f t="shared" si="12"/>
        <v>189800346.44216985</v>
      </c>
      <c r="H34" s="14">
        <f t="shared" si="0"/>
        <v>4.3513131091653962E-3</v>
      </c>
      <c r="I34" s="44">
        <v>14024830.52</v>
      </c>
      <c r="J34" s="40">
        <v>0</v>
      </c>
      <c r="K34" s="39">
        <v>666314.48</v>
      </c>
      <c r="L34" s="39">
        <f t="shared" si="13"/>
        <v>14691145</v>
      </c>
      <c r="M34" s="39">
        <v>0</v>
      </c>
      <c r="N34" s="39">
        <v>0</v>
      </c>
      <c r="O34" s="39">
        <v>0</v>
      </c>
      <c r="P34" s="39">
        <f t="shared" si="14"/>
        <v>14024830.52</v>
      </c>
      <c r="Q34" s="39">
        <f t="shared" si="15"/>
        <v>666314.48</v>
      </c>
      <c r="R34" s="39">
        <f t="shared" si="16"/>
        <v>14691145</v>
      </c>
      <c r="S34" s="14">
        <f t="shared" si="1"/>
        <v>4.9508699624828158E-3</v>
      </c>
      <c r="T34" s="40">
        <v>7598306.4699999997</v>
      </c>
      <c r="U34" s="39">
        <f t="shared" si="17"/>
        <v>7529921.7117699999</v>
      </c>
      <c r="V34" s="39">
        <v>445543.45999999996</v>
      </c>
      <c r="W34" s="39">
        <f t="shared" si="18"/>
        <v>360890.20260000002</v>
      </c>
      <c r="X34" s="39">
        <f t="shared" si="19"/>
        <v>7890811.9143700004</v>
      </c>
      <c r="Y34" s="14">
        <f t="shared" si="2"/>
        <v>6.4381092783129309E-3</v>
      </c>
      <c r="Z34" s="37">
        <v>446500</v>
      </c>
      <c r="AA34" s="34">
        <f t="shared" si="3"/>
        <v>1.4925373134328358E-2</v>
      </c>
      <c r="AB34" s="37">
        <v>15914200.129999999</v>
      </c>
      <c r="AC34" s="34">
        <f t="shared" si="4"/>
        <v>3.0605159239456259E-3</v>
      </c>
      <c r="AD34" s="40">
        <f t="shared" si="5"/>
        <v>23028456.91437</v>
      </c>
      <c r="AE34" s="27">
        <f t="shared" si="6"/>
        <v>5.4531769761394303E-3</v>
      </c>
      <c r="AF34" s="14">
        <f t="shared" si="7"/>
        <v>0.13274462000366954</v>
      </c>
      <c r="AG34" s="40">
        <f t="shared" si="8"/>
        <v>38942657.044369996</v>
      </c>
      <c r="AH34" s="27">
        <f t="shared" si="9"/>
        <v>4.1328179306174724E-3</v>
      </c>
      <c r="AI34" s="30">
        <f t="shared" si="10"/>
        <v>0.20517695449115217</v>
      </c>
    </row>
    <row r="35" spans="1:35" x14ac:dyDescent="0.2">
      <c r="A35" s="5" t="s">
        <v>35</v>
      </c>
      <c r="B35" s="37">
        <v>3403570495.6199999</v>
      </c>
      <c r="C35" s="38">
        <v>1630824221.4199998</v>
      </c>
      <c r="D35" s="37">
        <v>119877960.24098316</v>
      </c>
      <c r="E35" s="39">
        <v>20920010.27</v>
      </c>
      <c r="F35" s="39">
        <f t="shared" si="11"/>
        <v>4185378.1128727109</v>
      </c>
      <c r="G35" s="39">
        <f t="shared" si="12"/>
        <v>144983348.62385589</v>
      </c>
      <c r="H35" s="14">
        <f t="shared" si="0"/>
        <v>3.3238503369639517E-3</v>
      </c>
      <c r="I35" s="44">
        <v>6842084.870000001</v>
      </c>
      <c r="J35" s="40">
        <v>0</v>
      </c>
      <c r="K35" s="39">
        <v>1702561.8599999996</v>
      </c>
      <c r="L35" s="39">
        <f t="shared" si="13"/>
        <v>8544646.7300000004</v>
      </c>
      <c r="M35" s="39">
        <v>0</v>
      </c>
      <c r="N35" s="39">
        <v>0</v>
      </c>
      <c r="O35" s="39">
        <v>359499.31000000006</v>
      </c>
      <c r="P35" s="39">
        <f t="shared" si="14"/>
        <v>7201584.1800000016</v>
      </c>
      <c r="Q35" s="39">
        <f t="shared" si="15"/>
        <v>1702561.8599999996</v>
      </c>
      <c r="R35" s="39">
        <f t="shared" si="16"/>
        <v>8904146.040000001</v>
      </c>
      <c r="S35" s="14">
        <f t="shared" si="1"/>
        <v>3.0006693944547086E-3</v>
      </c>
      <c r="T35" s="40">
        <v>3634643.8400000008</v>
      </c>
      <c r="U35" s="39">
        <f t="shared" si="17"/>
        <v>3601932.0454400009</v>
      </c>
      <c r="V35" s="39">
        <v>1156388.1399999999</v>
      </c>
      <c r="W35" s="39">
        <f t="shared" si="18"/>
        <v>936674.39339999994</v>
      </c>
      <c r="X35" s="39">
        <f t="shared" si="19"/>
        <v>4538606.4388400009</v>
      </c>
      <c r="Y35" s="14">
        <f t="shared" si="2"/>
        <v>3.7030465992091179E-3</v>
      </c>
      <c r="Z35" s="37">
        <v>446500</v>
      </c>
      <c r="AA35" s="34">
        <f t="shared" si="3"/>
        <v>1.4925373134328358E-2</v>
      </c>
      <c r="AB35" s="37">
        <v>24411524.060000002</v>
      </c>
      <c r="AC35" s="34">
        <f t="shared" si="4"/>
        <v>4.6946662416650024E-3</v>
      </c>
      <c r="AD35" s="40">
        <f t="shared" si="5"/>
        <v>13889252.478840001</v>
      </c>
      <c r="AE35" s="27">
        <f t="shared" si="6"/>
        <v>3.2889981345704017E-3</v>
      </c>
      <c r="AF35" s="14">
        <f t="shared" si="7"/>
        <v>0.11586160167322923</v>
      </c>
      <c r="AG35" s="40">
        <f t="shared" si="8"/>
        <v>38300776.538840003</v>
      </c>
      <c r="AH35" s="27">
        <f t="shared" si="9"/>
        <v>4.0646978930056147E-3</v>
      </c>
      <c r="AI35" s="30">
        <f t="shared" si="10"/>
        <v>0.26417362340145251</v>
      </c>
    </row>
    <row r="36" spans="1:35" x14ac:dyDescent="0.2">
      <c r="A36" s="5" t="s">
        <v>10</v>
      </c>
      <c r="B36" s="37">
        <v>121185153112.86998</v>
      </c>
      <c r="C36" s="38">
        <v>40095862237.239998</v>
      </c>
      <c r="D36" s="37">
        <v>2870419532.2119288</v>
      </c>
      <c r="E36" s="39">
        <v>465622186.55000001</v>
      </c>
      <c r="F36" s="39">
        <f t="shared" si="11"/>
        <v>93155064.61528638</v>
      </c>
      <c r="G36" s="39">
        <f t="shared" si="12"/>
        <v>3429196783.3772154</v>
      </c>
      <c r="H36" s="14">
        <f t="shared" si="0"/>
        <v>7.8616868710318782E-2</v>
      </c>
      <c r="I36" s="44">
        <v>158015754.58000001</v>
      </c>
      <c r="J36" s="40">
        <v>0</v>
      </c>
      <c r="K36" s="39">
        <v>54335859.310000002</v>
      </c>
      <c r="L36" s="39">
        <f t="shared" si="13"/>
        <v>212351613.89000002</v>
      </c>
      <c r="M36" s="39">
        <v>0</v>
      </c>
      <c r="N36" s="39">
        <v>0</v>
      </c>
      <c r="O36" s="39">
        <v>0</v>
      </c>
      <c r="P36" s="39">
        <f t="shared" si="14"/>
        <v>158015754.58000001</v>
      </c>
      <c r="Q36" s="39">
        <f t="shared" si="15"/>
        <v>54335859.310000002</v>
      </c>
      <c r="R36" s="39">
        <f t="shared" si="16"/>
        <v>212351613.89000002</v>
      </c>
      <c r="S36" s="14">
        <f t="shared" si="1"/>
        <v>7.1561830387811817E-2</v>
      </c>
      <c r="T36" s="40">
        <v>57254111.740000002</v>
      </c>
      <c r="U36" s="39">
        <f t="shared" si="17"/>
        <v>56738824.734340005</v>
      </c>
      <c r="V36" s="39">
        <v>23486489.32</v>
      </c>
      <c r="W36" s="39">
        <f t="shared" si="18"/>
        <v>19024056.349200003</v>
      </c>
      <c r="X36" s="39">
        <f t="shared" si="19"/>
        <v>75762881.083540007</v>
      </c>
      <c r="Y36" s="14">
        <f t="shared" si="2"/>
        <v>6.1814894709044846E-2</v>
      </c>
      <c r="Z36" s="37">
        <v>446500</v>
      </c>
      <c r="AA36" s="34">
        <f t="shared" si="3"/>
        <v>1.4925373134328358E-2</v>
      </c>
      <c r="AB36" s="37">
        <v>518111877.20000005</v>
      </c>
      <c r="AC36" s="34">
        <f t="shared" si="4"/>
        <v>9.9639921428835335E-2</v>
      </c>
      <c r="AD36" s="40">
        <f t="shared" si="5"/>
        <v>288560994.97354001</v>
      </c>
      <c r="AE36" s="27">
        <f t="shared" si="6"/>
        <v>6.833172452035495E-2</v>
      </c>
      <c r="AF36" s="14">
        <f t="shared" si="7"/>
        <v>0.10052920548209082</v>
      </c>
      <c r="AG36" s="40">
        <f t="shared" si="8"/>
        <v>806672872.17354012</v>
      </c>
      <c r="AH36" s="27">
        <f t="shared" si="9"/>
        <v>8.5608747920385697E-2</v>
      </c>
      <c r="AI36" s="30">
        <f t="shared" si="10"/>
        <v>0.23523668168704367</v>
      </c>
    </row>
    <row r="37" spans="1:35" x14ac:dyDescent="0.2">
      <c r="A37" s="5" t="s">
        <v>53</v>
      </c>
      <c r="B37" s="37">
        <v>271105745.89999998</v>
      </c>
      <c r="C37" s="38">
        <v>132156577.72</v>
      </c>
      <c r="D37" s="37">
        <v>8908805.7434224021</v>
      </c>
      <c r="E37" s="39">
        <v>1596253.3800000004</v>
      </c>
      <c r="F37" s="39">
        <f t="shared" si="11"/>
        <v>319355.67301473836</v>
      </c>
      <c r="G37" s="39">
        <f t="shared" si="12"/>
        <v>10824414.796437141</v>
      </c>
      <c r="H37" s="14">
        <f t="shared" si="0"/>
        <v>2.4815770300573087E-4</v>
      </c>
      <c r="I37" s="44">
        <v>613401.37</v>
      </c>
      <c r="J37" s="40">
        <v>0</v>
      </c>
      <c r="K37" s="39">
        <v>147200.11000000002</v>
      </c>
      <c r="L37" s="39">
        <f t="shared" si="13"/>
        <v>760601.48</v>
      </c>
      <c r="M37" s="39">
        <v>1628771.47</v>
      </c>
      <c r="N37" s="39">
        <v>0</v>
      </c>
      <c r="O37" s="39">
        <v>609324.04</v>
      </c>
      <c r="P37" s="39">
        <f t="shared" si="14"/>
        <v>2851496.88</v>
      </c>
      <c r="Q37" s="39">
        <f t="shared" si="15"/>
        <v>147200.11000000002</v>
      </c>
      <c r="R37" s="39">
        <f t="shared" si="16"/>
        <v>2998696.9899999998</v>
      </c>
      <c r="S37" s="14">
        <f t="shared" si="1"/>
        <v>1.0105515161941859E-3</v>
      </c>
      <c r="T37" s="40">
        <v>594672.32999999996</v>
      </c>
      <c r="U37" s="39">
        <f t="shared" si="17"/>
        <v>589320.27902999998</v>
      </c>
      <c r="V37" s="39">
        <v>252268.33999999997</v>
      </c>
      <c r="W37" s="39">
        <f t="shared" si="18"/>
        <v>204337.3554</v>
      </c>
      <c r="X37" s="39">
        <f t="shared" si="19"/>
        <v>793657.63442999998</v>
      </c>
      <c r="Y37" s="14">
        <f t="shared" si="2"/>
        <v>6.4754484525508143E-4</v>
      </c>
      <c r="Z37" s="37">
        <v>446500</v>
      </c>
      <c r="AA37" s="34">
        <f t="shared" si="3"/>
        <v>1.4925373134328358E-2</v>
      </c>
      <c r="AB37" s="37">
        <v>2171349.81</v>
      </c>
      <c r="AC37" s="34">
        <f t="shared" si="4"/>
        <v>4.1757993588593321E-4</v>
      </c>
      <c r="AD37" s="40">
        <f t="shared" si="5"/>
        <v>4238854.6244299999</v>
      </c>
      <c r="AE37" s="27">
        <f t="shared" si="6"/>
        <v>1.0037678394647313E-3</v>
      </c>
      <c r="AF37" s="14">
        <f t="shared" si="7"/>
        <v>0.47580503453671713</v>
      </c>
      <c r="AG37" s="40">
        <f t="shared" si="8"/>
        <v>6410204.4344299994</v>
      </c>
      <c r="AH37" s="27">
        <f t="shared" si="9"/>
        <v>6.8028762894508147E-4</v>
      </c>
      <c r="AI37" s="30">
        <f t="shared" si="10"/>
        <v>0.59219870588661483</v>
      </c>
    </row>
    <row r="38" spans="1:35" x14ac:dyDescent="0.2">
      <c r="A38" s="5" t="s">
        <v>33</v>
      </c>
      <c r="B38" s="37">
        <v>6630256710.0600004</v>
      </c>
      <c r="C38" s="38">
        <v>3369354942.5299997</v>
      </c>
      <c r="D38" s="37">
        <v>229544477.22712073</v>
      </c>
      <c r="E38" s="39">
        <v>29332704.459999993</v>
      </c>
      <c r="F38" s="39">
        <f t="shared" si="11"/>
        <v>5868470.3140084902</v>
      </c>
      <c r="G38" s="39">
        <f t="shared" si="12"/>
        <v>264745652.00112924</v>
      </c>
      <c r="H38" s="14">
        <f t="shared" si="0"/>
        <v>6.0694895859847824E-3</v>
      </c>
      <c r="I38" s="44">
        <v>13783837.089999996</v>
      </c>
      <c r="J38" s="40">
        <v>-1667940</v>
      </c>
      <c r="K38" s="39">
        <v>4967504.0900000008</v>
      </c>
      <c r="L38" s="39">
        <f t="shared" si="13"/>
        <v>17083401.179999996</v>
      </c>
      <c r="M38" s="39">
        <v>0</v>
      </c>
      <c r="N38" s="39">
        <v>0</v>
      </c>
      <c r="O38" s="39">
        <v>0</v>
      </c>
      <c r="P38" s="39">
        <f t="shared" si="14"/>
        <v>12115897.089999996</v>
      </c>
      <c r="Q38" s="39">
        <f t="shared" si="15"/>
        <v>4967504.0900000008</v>
      </c>
      <c r="R38" s="39">
        <f t="shared" si="16"/>
        <v>17083401.179999996</v>
      </c>
      <c r="S38" s="14">
        <f t="shared" si="1"/>
        <v>5.7570528205327402E-3</v>
      </c>
      <c r="T38" s="40">
        <v>5921477.5999999996</v>
      </c>
      <c r="U38" s="39">
        <f t="shared" si="17"/>
        <v>5868184.3015999999</v>
      </c>
      <c r="V38" s="39">
        <v>2546087.8000000003</v>
      </c>
      <c r="W38" s="39">
        <f t="shared" si="18"/>
        <v>2062331.1180000002</v>
      </c>
      <c r="X38" s="39">
        <f t="shared" si="19"/>
        <v>7930515.4196000006</v>
      </c>
      <c r="Y38" s="14">
        <f t="shared" si="2"/>
        <v>6.4705033472853904E-3</v>
      </c>
      <c r="Z38" s="37">
        <v>446500</v>
      </c>
      <c r="AA38" s="34">
        <f t="shared" si="3"/>
        <v>1.4925373134328358E-2</v>
      </c>
      <c r="AB38" s="37">
        <v>33157978.780000001</v>
      </c>
      <c r="AC38" s="34">
        <f t="shared" si="4"/>
        <v>6.3767277797857616E-3</v>
      </c>
      <c r="AD38" s="40">
        <f t="shared" si="5"/>
        <v>25460416.599599995</v>
      </c>
      <c r="AE38" s="27">
        <f t="shared" si="6"/>
        <v>6.0290690826626395E-3</v>
      </c>
      <c r="AF38" s="14">
        <f t="shared" si="7"/>
        <v>0.11091713861801351</v>
      </c>
      <c r="AG38" s="40">
        <f t="shared" si="8"/>
        <v>58618395.379599996</v>
      </c>
      <c r="AH38" s="27">
        <f t="shared" si="9"/>
        <v>6.2209200366788809E-3</v>
      </c>
      <c r="AI38" s="30">
        <f t="shared" si="10"/>
        <v>0.22141400599602659</v>
      </c>
    </row>
    <row r="39" spans="1:35" x14ac:dyDescent="0.2">
      <c r="A39" s="5" t="s">
        <v>40</v>
      </c>
      <c r="B39" s="37">
        <v>1649427710.26</v>
      </c>
      <c r="C39" s="38">
        <v>661368987.96000004</v>
      </c>
      <c r="D39" s="37">
        <v>48026564.418884441</v>
      </c>
      <c r="E39" s="39">
        <v>8373977.8800000008</v>
      </c>
      <c r="F39" s="39">
        <f t="shared" si="11"/>
        <v>1675346.3924868442</v>
      </c>
      <c r="G39" s="39">
        <f t="shared" si="12"/>
        <v>58075888.691371292</v>
      </c>
      <c r="H39" s="14">
        <f t="shared" si="0"/>
        <v>1.3314326371168729E-3</v>
      </c>
      <c r="I39" s="44">
        <v>2572673.84</v>
      </c>
      <c r="J39" s="40">
        <v>0</v>
      </c>
      <c r="K39" s="39">
        <v>940782.49</v>
      </c>
      <c r="L39" s="39">
        <f t="shared" si="13"/>
        <v>3513456.33</v>
      </c>
      <c r="M39" s="39">
        <v>2611457.0900000003</v>
      </c>
      <c r="N39" s="39">
        <v>113647.34999999998</v>
      </c>
      <c r="O39" s="39">
        <v>523271.25999999995</v>
      </c>
      <c r="P39" s="39">
        <f t="shared" si="14"/>
        <v>5821049.5399999991</v>
      </c>
      <c r="Q39" s="39">
        <f t="shared" si="15"/>
        <v>940782.49</v>
      </c>
      <c r="R39" s="39">
        <f t="shared" si="16"/>
        <v>6761832.0299999993</v>
      </c>
      <c r="S39" s="14">
        <f t="shared" si="1"/>
        <v>2.2787162667498822E-3</v>
      </c>
      <c r="T39" s="40">
        <v>1425420.26</v>
      </c>
      <c r="U39" s="39">
        <f t="shared" si="17"/>
        <v>1412591.4776600001</v>
      </c>
      <c r="V39" s="39">
        <v>855778.56</v>
      </c>
      <c r="W39" s="39">
        <f t="shared" si="18"/>
        <v>693180.63360000006</v>
      </c>
      <c r="X39" s="39">
        <f t="shared" si="19"/>
        <v>2105772.1112600002</v>
      </c>
      <c r="Y39" s="14">
        <f t="shared" si="2"/>
        <v>1.7180983547239977E-3</v>
      </c>
      <c r="Z39" s="37">
        <v>446500</v>
      </c>
      <c r="AA39" s="34">
        <f t="shared" si="3"/>
        <v>1.4925373134328358E-2</v>
      </c>
      <c r="AB39" s="37">
        <v>9660598.4900000002</v>
      </c>
      <c r="AC39" s="34">
        <f t="shared" si="4"/>
        <v>1.8578637488512011E-3</v>
      </c>
      <c r="AD39" s="40">
        <f t="shared" si="5"/>
        <v>9314104.1412599999</v>
      </c>
      <c r="AE39" s="27">
        <f t="shared" si="6"/>
        <v>2.2055953833706307E-3</v>
      </c>
      <c r="AF39" s="14">
        <f t="shared" si="7"/>
        <v>0.19393650688862552</v>
      </c>
      <c r="AG39" s="40">
        <f t="shared" si="8"/>
        <v>18974702.63126</v>
      </c>
      <c r="AH39" s="27">
        <f t="shared" si="9"/>
        <v>2.0137041797958937E-3</v>
      </c>
      <c r="AI39" s="30">
        <f t="shared" si="10"/>
        <v>0.32672255317686072</v>
      </c>
    </row>
    <row r="40" spans="1:35" x14ac:dyDescent="0.2">
      <c r="A40" s="5" t="s">
        <v>55</v>
      </c>
      <c r="B40" s="37">
        <v>222325002.35000002</v>
      </c>
      <c r="C40" s="38">
        <v>95092891.090000004</v>
      </c>
      <c r="D40" s="37">
        <v>6545889.7728674421</v>
      </c>
      <c r="E40" s="39">
        <v>1523485.67</v>
      </c>
      <c r="F40" s="39">
        <f t="shared" si="11"/>
        <v>304797.34456140007</v>
      </c>
      <c r="G40" s="39">
        <f t="shared" si="12"/>
        <v>8374172.7874288419</v>
      </c>
      <c r="H40" s="14">
        <f t="shared" si="0"/>
        <v>1.9198409545294334E-4</v>
      </c>
      <c r="I40" s="44">
        <v>2418161.0499999998</v>
      </c>
      <c r="J40" s="40">
        <v>-179370.95999999996</v>
      </c>
      <c r="K40" s="39">
        <v>482539.77999999997</v>
      </c>
      <c r="L40" s="39">
        <f t="shared" si="13"/>
        <v>2721329.8699999996</v>
      </c>
      <c r="M40" s="39">
        <v>0</v>
      </c>
      <c r="N40" s="39">
        <v>0</v>
      </c>
      <c r="O40" s="39">
        <v>334271.31000000006</v>
      </c>
      <c r="P40" s="39">
        <f t="shared" si="14"/>
        <v>2573061.4</v>
      </c>
      <c r="Q40" s="39">
        <f t="shared" si="15"/>
        <v>482539.77999999997</v>
      </c>
      <c r="R40" s="39">
        <f t="shared" si="16"/>
        <v>3055601.1799999997</v>
      </c>
      <c r="S40" s="14">
        <f t="shared" si="1"/>
        <v>1.02972805042691E-3</v>
      </c>
      <c r="T40" s="40">
        <v>636495.23</v>
      </c>
      <c r="U40" s="39">
        <f t="shared" si="17"/>
        <v>630766.77292999998</v>
      </c>
      <c r="V40" s="39">
        <v>192989.81</v>
      </c>
      <c r="W40" s="39">
        <f t="shared" si="18"/>
        <v>156321.74610000002</v>
      </c>
      <c r="X40" s="39">
        <f t="shared" si="19"/>
        <v>787088.51902999997</v>
      </c>
      <c r="Y40" s="14">
        <f t="shared" si="2"/>
        <v>6.4218510746561147E-4</v>
      </c>
      <c r="Z40" s="37">
        <v>446500</v>
      </c>
      <c r="AA40" s="34">
        <f t="shared" si="3"/>
        <v>1.4925373134328358E-2</v>
      </c>
      <c r="AB40" s="37">
        <v>1852797.38</v>
      </c>
      <c r="AC40" s="34">
        <f t="shared" si="4"/>
        <v>3.5631799518753035E-4</v>
      </c>
      <c r="AD40" s="40">
        <f t="shared" si="5"/>
        <v>4289189.6990299998</v>
      </c>
      <c r="AE40" s="27">
        <f t="shared" si="6"/>
        <v>1.015687269017551E-3</v>
      </c>
      <c r="AF40" s="14">
        <f t="shared" si="7"/>
        <v>0.65524930114292324</v>
      </c>
      <c r="AG40" s="40">
        <f t="shared" si="8"/>
        <v>6141987.0790299997</v>
      </c>
      <c r="AH40" s="27">
        <f t="shared" si="9"/>
        <v>6.5182286614173866E-4</v>
      </c>
      <c r="AI40" s="30">
        <f t="shared" si="10"/>
        <v>0.73344403500370092</v>
      </c>
    </row>
    <row r="41" spans="1:35" x14ac:dyDescent="0.2">
      <c r="A41" s="5" t="s">
        <v>64</v>
      </c>
      <c r="B41" s="37">
        <v>146413916.96000001</v>
      </c>
      <c r="C41" s="38">
        <v>43161018.340000004</v>
      </c>
      <c r="D41" s="37">
        <v>3025578.2618120769</v>
      </c>
      <c r="E41" s="39">
        <v>427745.99000000005</v>
      </c>
      <c r="F41" s="39">
        <f t="shared" ref="F41:F72" si="20">(E41/E$76)*F$76</f>
        <v>85577.333916627656</v>
      </c>
      <c r="G41" s="39">
        <f t="shared" si="12"/>
        <v>3538901.5857287049</v>
      </c>
      <c r="H41" s="14">
        <f t="shared" ref="H41:H72" si="21">(G41/G$76)</f>
        <v>8.1131932320889605E-5</v>
      </c>
      <c r="I41" s="44">
        <v>208643.54</v>
      </c>
      <c r="J41" s="40">
        <v>0</v>
      </c>
      <c r="K41" s="39">
        <v>34413.719999999994</v>
      </c>
      <c r="L41" s="39">
        <f t="shared" si="13"/>
        <v>243057.26</v>
      </c>
      <c r="M41" s="39">
        <v>622236.43999999994</v>
      </c>
      <c r="N41" s="39">
        <v>22551.17</v>
      </c>
      <c r="O41" s="39">
        <v>630700.60000000009</v>
      </c>
      <c r="P41" s="39">
        <f t="shared" si="14"/>
        <v>1484131.75</v>
      </c>
      <c r="Q41" s="39">
        <f t="shared" si="15"/>
        <v>34413.719999999994</v>
      </c>
      <c r="R41" s="39">
        <f t="shared" si="16"/>
        <v>1518545.47</v>
      </c>
      <c r="S41" s="14">
        <f t="shared" ref="S41:S72" si="22">(R41/R$76)</f>
        <v>5.1174507869109929E-4</v>
      </c>
      <c r="T41" s="40">
        <v>230171.04</v>
      </c>
      <c r="U41" s="39">
        <f t="shared" si="17"/>
        <v>228099.50064000001</v>
      </c>
      <c r="V41" s="39">
        <v>67196.979999999981</v>
      </c>
      <c r="W41" s="39">
        <f t="shared" si="18"/>
        <v>54429.553799999987</v>
      </c>
      <c r="X41" s="39">
        <f t="shared" si="19"/>
        <v>282529.05443999998</v>
      </c>
      <c r="Y41" s="14">
        <f t="shared" ref="Y41:Y72" si="23">(X41/X$76)</f>
        <v>2.3051530647570472E-4</v>
      </c>
      <c r="Z41" s="37">
        <v>446500</v>
      </c>
      <c r="AA41" s="34">
        <f t="shared" ref="AA41:AA72" si="24">(Z41/Z$76)</f>
        <v>1.4925373134328358E-2</v>
      </c>
      <c r="AB41" s="37">
        <v>579695.57999999996</v>
      </c>
      <c r="AC41" s="34">
        <f t="shared" ref="AC41:AC72" si="25">(AB41/AB$76)</f>
        <v>1.1148330039449463E-4</v>
      </c>
      <c r="AD41" s="40">
        <f t="shared" si="5"/>
        <v>2247574.5244399998</v>
      </c>
      <c r="AE41" s="27">
        <f t="shared" ref="AE41:AE72" si="26">(AD41/AD$76)</f>
        <v>5.3222939315510976E-4</v>
      </c>
      <c r="AF41" s="14">
        <f t="shared" ref="AF41:AF76" si="27">(AD41/D41)</f>
        <v>0.74285783739531641</v>
      </c>
      <c r="AG41" s="40">
        <f t="shared" si="8"/>
        <v>2827270.1044399999</v>
      </c>
      <c r="AH41" s="27">
        <f t="shared" ref="AH41:AH72" si="28">(AG41/AG$76)</f>
        <v>3.0004610545745049E-4</v>
      </c>
      <c r="AI41" s="30">
        <f t="shared" ref="AI41:AI76" si="29">(AG41/G41)</f>
        <v>0.79891176285927401</v>
      </c>
    </row>
    <row r="42" spans="1:35" x14ac:dyDescent="0.2">
      <c r="A42" s="5" t="s">
        <v>23</v>
      </c>
      <c r="B42" s="37">
        <v>14371056861.199999</v>
      </c>
      <c r="C42" s="38">
        <v>7479173076.6100006</v>
      </c>
      <c r="D42" s="37">
        <v>505965779.85406816</v>
      </c>
      <c r="E42" s="39">
        <v>59164731.609999999</v>
      </c>
      <c r="F42" s="39">
        <f t="shared" si="20"/>
        <v>11836838.010045694</v>
      </c>
      <c r="G42" s="39">
        <f t="shared" si="12"/>
        <v>576967349.47411382</v>
      </c>
      <c r="H42" s="14">
        <f t="shared" si="21"/>
        <v>1.3227402575327053E-2</v>
      </c>
      <c r="I42" s="44">
        <v>24202022.080000002</v>
      </c>
      <c r="J42" s="40">
        <v>0</v>
      </c>
      <c r="K42" s="39">
        <v>15518481.200000001</v>
      </c>
      <c r="L42" s="39">
        <f t="shared" si="13"/>
        <v>39720503.280000001</v>
      </c>
      <c r="M42" s="39">
        <v>0</v>
      </c>
      <c r="N42" s="39">
        <v>0</v>
      </c>
      <c r="O42" s="39">
        <v>0</v>
      </c>
      <c r="P42" s="39">
        <f t="shared" si="14"/>
        <v>24202022.080000002</v>
      </c>
      <c r="Q42" s="39">
        <f t="shared" si="15"/>
        <v>15518481.200000001</v>
      </c>
      <c r="R42" s="39">
        <f t="shared" si="16"/>
        <v>39720503.280000001</v>
      </c>
      <c r="S42" s="14">
        <f t="shared" si="22"/>
        <v>1.3385685498553868E-2</v>
      </c>
      <c r="T42" s="40">
        <v>12071651.690000001</v>
      </c>
      <c r="U42" s="39">
        <f t="shared" si="17"/>
        <v>11963006.824790001</v>
      </c>
      <c r="V42" s="39">
        <v>9745840.8099999987</v>
      </c>
      <c r="W42" s="39">
        <f t="shared" si="18"/>
        <v>7894131.0560999997</v>
      </c>
      <c r="X42" s="39">
        <f t="shared" si="19"/>
        <v>19857137.880890001</v>
      </c>
      <c r="Y42" s="14">
        <f t="shared" si="23"/>
        <v>1.6201428321828651E-2</v>
      </c>
      <c r="Z42" s="37">
        <v>446500</v>
      </c>
      <c r="AA42" s="34">
        <f t="shared" si="24"/>
        <v>1.4925373134328358E-2</v>
      </c>
      <c r="AB42" s="37">
        <v>68118682.330000013</v>
      </c>
      <c r="AC42" s="34">
        <f t="shared" si="25"/>
        <v>1.3100143914625923E-2</v>
      </c>
      <c r="AD42" s="40">
        <f t="shared" si="5"/>
        <v>60024141.160889998</v>
      </c>
      <c r="AE42" s="27">
        <f t="shared" si="26"/>
        <v>1.4213816662064572E-2</v>
      </c>
      <c r="AF42" s="14">
        <f t="shared" si="27"/>
        <v>0.11863280789108367</v>
      </c>
      <c r="AG42" s="40">
        <f t="shared" si="8"/>
        <v>128142823.49089001</v>
      </c>
      <c r="AH42" s="27">
        <f t="shared" si="28"/>
        <v>1.3599250765033865E-2</v>
      </c>
      <c r="AI42" s="30">
        <f t="shared" si="29"/>
        <v>0.22209718384877039</v>
      </c>
    </row>
    <row r="43" spans="1:35" x14ac:dyDescent="0.2">
      <c r="A43" s="5" t="s">
        <v>2</v>
      </c>
      <c r="B43" s="37">
        <v>42336759573.770004</v>
      </c>
      <c r="C43" s="38">
        <v>22402030488.119999</v>
      </c>
      <c r="D43" s="37">
        <v>1442097847.0478992</v>
      </c>
      <c r="E43" s="39">
        <v>102481234.31999999</v>
      </c>
      <c r="F43" s="39">
        <f t="shared" si="20"/>
        <v>20502987.788595755</v>
      </c>
      <c r="G43" s="39">
        <f t="shared" si="12"/>
        <v>1565082069.1564949</v>
      </c>
      <c r="H43" s="14">
        <f t="shared" si="21"/>
        <v>3.5880662243761206E-2</v>
      </c>
      <c r="I43" s="44">
        <v>73670411.829999998</v>
      </c>
      <c r="J43" s="40">
        <v>0</v>
      </c>
      <c r="K43" s="39">
        <v>45035343.479999997</v>
      </c>
      <c r="L43" s="39">
        <f t="shared" si="13"/>
        <v>118705755.31</v>
      </c>
      <c r="M43" s="39">
        <v>0</v>
      </c>
      <c r="N43" s="39">
        <v>0</v>
      </c>
      <c r="O43" s="39">
        <v>0</v>
      </c>
      <c r="P43" s="39">
        <f t="shared" si="14"/>
        <v>73670411.829999998</v>
      </c>
      <c r="Q43" s="39">
        <f t="shared" si="15"/>
        <v>45035343.479999997</v>
      </c>
      <c r="R43" s="39">
        <f t="shared" si="16"/>
        <v>118705755.31</v>
      </c>
      <c r="S43" s="14">
        <f t="shared" si="22"/>
        <v>4.0003468643057705E-2</v>
      </c>
      <c r="T43" s="40">
        <v>27367580.570000004</v>
      </c>
      <c r="U43" s="39">
        <f t="shared" si="17"/>
        <v>27121272.344870005</v>
      </c>
      <c r="V43" s="39">
        <v>18448927.839999996</v>
      </c>
      <c r="W43" s="39">
        <f t="shared" si="18"/>
        <v>14943631.550399998</v>
      </c>
      <c r="X43" s="39">
        <f t="shared" si="19"/>
        <v>42064903.895270005</v>
      </c>
      <c r="Y43" s="14">
        <f t="shared" si="23"/>
        <v>3.4320732897750436E-2</v>
      </c>
      <c r="Z43" s="37">
        <v>446500</v>
      </c>
      <c r="AA43" s="34">
        <f t="shared" si="24"/>
        <v>1.4925373134328358E-2</v>
      </c>
      <c r="AB43" s="37">
        <v>110670889.84999998</v>
      </c>
      <c r="AC43" s="34">
        <f t="shared" si="25"/>
        <v>2.1283508937697225E-2</v>
      </c>
      <c r="AD43" s="40">
        <f t="shared" si="5"/>
        <v>161217159.20526999</v>
      </c>
      <c r="AE43" s="27">
        <f t="shared" si="26"/>
        <v>3.8176491981457387E-2</v>
      </c>
      <c r="AF43" s="14">
        <f t="shared" si="27"/>
        <v>0.11179349552133072</v>
      </c>
      <c r="AG43" s="40">
        <f t="shared" si="8"/>
        <v>271888049.05526996</v>
      </c>
      <c r="AH43" s="27">
        <f t="shared" si="28"/>
        <v>2.8854317849343374E-2</v>
      </c>
      <c r="AI43" s="30">
        <f t="shared" si="29"/>
        <v>0.17372127277760249</v>
      </c>
    </row>
    <row r="44" spans="1:35" x14ac:dyDescent="0.2">
      <c r="A44" s="5" t="s">
        <v>21</v>
      </c>
      <c r="B44" s="37">
        <v>10862678106.259998</v>
      </c>
      <c r="C44" s="38">
        <v>5466940255.7800007</v>
      </c>
      <c r="D44" s="37">
        <v>396595983.32792628</v>
      </c>
      <c r="E44" s="39">
        <v>70992462.49000001</v>
      </c>
      <c r="F44" s="39">
        <f t="shared" si="20"/>
        <v>14203162.180597868</v>
      </c>
      <c r="G44" s="39">
        <f t="shared" si="12"/>
        <v>481791607.99852413</v>
      </c>
      <c r="H44" s="14">
        <f t="shared" si="21"/>
        <v>1.1045428415003514E-2</v>
      </c>
      <c r="I44" s="44">
        <v>15734146.319999998</v>
      </c>
      <c r="J44" s="40">
        <v>0</v>
      </c>
      <c r="K44" s="39">
        <v>13504746.390000002</v>
      </c>
      <c r="L44" s="39">
        <f t="shared" si="13"/>
        <v>29238892.710000001</v>
      </c>
      <c r="M44" s="39">
        <v>0</v>
      </c>
      <c r="N44" s="39">
        <v>0</v>
      </c>
      <c r="O44" s="39">
        <v>0</v>
      </c>
      <c r="P44" s="39">
        <f t="shared" si="14"/>
        <v>15734146.319999998</v>
      </c>
      <c r="Q44" s="39">
        <f t="shared" si="15"/>
        <v>13504746.390000002</v>
      </c>
      <c r="R44" s="39">
        <f t="shared" si="16"/>
        <v>29238892.710000001</v>
      </c>
      <c r="S44" s="14">
        <f t="shared" si="22"/>
        <v>9.8534154862808029E-3</v>
      </c>
      <c r="T44" s="40">
        <v>8108483.2999999989</v>
      </c>
      <c r="U44" s="39">
        <f t="shared" si="17"/>
        <v>8035506.9502999987</v>
      </c>
      <c r="V44" s="39">
        <v>9570125.0599999987</v>
      </c>
      <c r="W44" s="39">
        <f t="shared" si="18"/>
        <v>7751801.2985999994</v>
      </c>
      <c r="X44" s="39">
        <f t="shared" si="19"/>
        <v>15787308.248899998</v>
      </c>
      <c r="Y44" s="14">
        <f t="shared" si="23"/>
        <v>1.2880856472035714E-2</v>
      </c>
      <c r="Z44" s="37">
        <v>446500</v>
      </c>
      <c r="AA44" s="34">
        <f t="shared" si="24"/>
        <v>1.4925373134328358E-2</v>
      </c>
      <c r="AB44" s="37">
        <v>81324675.26000002</v>
      </c>
      <c r="AC44" s="34">
        <f t="shared" si="25"/>
        <v>1.5639834965613001E-2</v>
      </c>
      <c r="AD44" s="40">
        <f t="shared" si="5"/>
        <v>45472700.958899997</v>
      </c>
      <c r="AE44" s="27">
        <f t="shared" si="26"/>
        <v>1.0768011371061972E-2</v>
      </c>
      <c r="AF44" s="14">
        <f t="shared" si="27"/>
        <v>0.11465749243683286</v>
      </c>
      <c r="AG44" s="40">
        <f t="shared" si="8"/>
        <v>126797376.21890002</v>
      </c>
      <c r="AH44" s="27">
        <f t="shared" si="28"/>
        <v>1.345646419030053E-2</v>
      </c>
      <c r="AI44" s="30">
        <f t="shared" si="29"/>
        <v>0.26317888089758601</v>
      </c>
    </row>
    <row r="45" spans="1:35" x14ac:dyDescent="0.2">
      <c r="A45" s="5" t="s">
        <v>45</v>
      </c>
      <c r="B45" s="37">
        <v>1424198733.6600001</v>
      </c>
      <c r="C45" s="38">
        <v>556840868.54999995</v>
      </c>
      <c r="D45" s="37">
        <v>37869391.001056723</v>
      </c>
      <c r="E45" s="39">
        <v>4876533.9099999983</v>
      </c>
      <c r="F45" s="39">
        <f t="shared" si="20"/>
        <v>975627.5465535695</v>
      </c>
      <c r="G45" s="39">
        <f t="shared" si="12"/>
        <v>43721552.457610287</v>
      </c>
      <c r="H45" s="14">
        <f t="shared" si="21"/>
        <v>1.0023488783242457E-3</v>
      </c>
      <c r="I45" s="44">
        <v>2746213.82</v>
      </c>
      <c r="J45" s="40">
        <v>-706728</v>
      </c>
      <c r="K45" s="39">
        <v>685261.20000000007</v>
      </c>
      <c r="L45" s="39">
        <f t="shared" si="13"/>
        <v>2724747.02</v>
      </c>
      <c r="M45" s="39">
        <v>2569798.7900000005</v>
      </c>
      <c r="N45" s="39">
        <v>0</v>
      </c>
      <c r="O45" s="39">
        <v>378420.36000000004</v>
      </c>
      <c r="P45" s="39">
        <f t="shared" si="14"/>
        <v>4987704.9700000007</v>
      </c>
      <c r="Q45" s="39">
        <f t="shared" si="15"/>
        <v>685261.20000000007</v>
      </c>
      <c r="R45" s="39">
        <f t="shared" si="16"/>
        <v>5672966.1700000009</v>
      </c>
      <c r="S45" s="14">
        <f t="shared" si="22"/>
        <v>1.911771874093829E-3</v>
      </c>
      <c r="T45" s="40">
        <v>1519515.65</v>
      </c>
      <c r="U45" s="39">
        <f t="shared" si="17"/>
        <v>1505840.0091499998</v>
      </c>
      <c r="V45" s="39">
        <v>500031.86999999994</v>
      </c>
      <c r="W45" s="39">
        <f t="shared" si="18"/>
        <v>405025.81469999999</v>
      </c>
      <c r="X45" s="39">
        <f t="shared" si="19"/>
        <v>1910865.8238499998</v>
      </c>
      <c r="Y45" s="14">
        <f t="shared" si="23"/>
        <v>1.5590744176446362E-3</v>
      </c>
      <c r="Z45" s="37">
        <v>446500</v>
      </c>
      <c r="AA45" s="34">
        <f t="shared" si="24"/>
        <v>1.4925373134328358E-2</v>
      </c>
      <c r="AB45" s="37">
        <v>5802711.9699999997</v>
      </c>
      <c r="AC45" s="34">
        <f t="shared" si="25"/>
        <v>1.115939993287925E-3</v>
      </c>
      <c r="AD45" s="40">
        <f t="shared" si="5"/>
        <v>8030331.9938500002</v>
      </c>
      <c r="AE45" s="27">
        <f t="shared" si="26"/>
        <v>1.9015959993521202E-3</v>
      </c>
      <c r="AF45" s="14">
        <f t="shared" si="27"/>
        <v>0.21205337032290586</v>
      </c>
      <c r="AG45" s="40">
        <f t="shared" si="8"/>
        <v>13833043.963849999</v>
      </c>
      <c r="AH45" s="27">
        <f t="shared" si="28"/>
        <v>1.4680418971844181E-3</v>
      </c>
      <c r="AI45" s="30">
        <f t="shared" si="29"/>
        <v>0.31638958788715615</v>
      </c>
    </row>
    <row r="46" spans="1:35" x14ac:dyDescent="0.2">
      <c r="A46" s="5" t="s">
        <v>63</v>
      </c>
      <c r="B46" s="37">
        <v>203059394.91</v>
      </c>
      <c r="C46" s="38">
        <v>32068831.879999999</v>
      </c>
      <c r="D46" s="37">
        <v>2346539.419112606</v>
      </c>
      <c r="E46" s="39">
        <v>599202.49</v>
      </c>
      <c r="F46" s="39">
        <f t="shared" si="20"/>
        <v>119879.91183834297</v>
      </c>
      <c r="G46" s="39">
        <f t="shared" si="12"/>
        <v>3065621.8209509491</v>
      </c>
      <c r="H46" s="14">
        <f t="shared" si="21"/>
        <v>7.0281644197692532E-5</v>
      </c>
      <c r="I46" s="44">
        <v>210156.56</v>
      </c>
      <c r="J46" s="40">
        <v>-115902.96</v>
      </c>
      <c r="K46" s="39">
        <v>32406.45</v>
      </c>
      <c r="L46" s="39">
        <f t="shared" si="13"/>
        <v>126660.04999999999</v>
      </c>
      <c r="M46" s="39">
        <v>530328.09000000008</v>
      </c>
      <c r="N46" s="39">
        <v>26138.339999999997</v>
      </c>
      <c r="O46" s="39">
        <v>392072.92000000004</v>
      </c>
      <c r="P46" s="39">
        <f t="shared" si="14"/>
        <v>1042792.9500000001</v>
      </c>
      <c r="Q46" s="39">
        <f t="shared" si="15"/>
        <v>32406.45</v>
      </c>
      <c r="R46" s="39">
        <f t="shared" si="16"/>
        <v>1075199.4000000001</v>
      </c>
      <c r="S46" s="14">
        <f t="shared" si="22"/>
        <v>3.6233883833694015E-4</v>
      </c>
      <c r="T46" s="40">
        <v>209322.03000000003</v>
      </c>
      <c r="U46" s="39">
        <f t="shared" si="17"/>
        <v>207438.13173000002</v>
      </c>
      <c r="V46" s="39">
        <v>55105.500000000007</v>
      </c>
      <c r="W46" s="39">
        <f t="shared" si="18"/>
        <v>44635.455000000009</v>
      </c>
      <c r="X46" s="39">
        <f t="shared" si="19"/>
        <v>252073.58673000004</v>
      </c>
      <c r="Y46" s="14">
        <f t="shared" si="23"/>
        <v>2.0566670643721742E-4</v>
      </c>
      <c r="Z46" s="37">
        <v>446500</v>
      </c>
      <c r="AA46" s="34">
        <f t="shared" si="24"/>
        <v>1.4925373134328358E-2</v>
      </c>
      <c r="AB46" s="37">
        <v>697551.34</v>
      </c>
      <c r="AC46" s="34">
        <f t="shared" si="25"/>
        <v>1.3414855703713018E-4</v>
      </c>
      <c r="AD46" s="40">
        <f t="shared" si="5"/>
        <v>1773772.9867300002</v>
      </c>
      <c r="AE46" s="27">
        <f t="shared" si="26"/>
        <v>4.2003239939616808E-4</v>
      </c>
      <c r="AF46" s="14">
        <f t="shared" si="27"/>
        <v>0.75591015956629037</v>
      </c>
      <c r="AG46" s="40">
        <f t="shared" si="8"/>
        <v>2471324.3267300003</v>
      </c>
      <c r="AH46" s="27">
        <f t="shared" si="28"/>
        <v>2.6227109974144629E-4</v>
      </c>
      <c r="AI46" s="30">
        <f t="shared" si="29"/>
        <v>0.80614128913115612</v>
      </c>
    </row>
    <row r="47" spans="1:35" x14ac:dyDescent="0.2">
      <c r="A47" s="5" t="s">
        <v>3</v>
      </c>
      <c r="B47" s="37">
        <v>454731026.53999996</v>
      </c>
      <c r="C47" s="38">
        <v>118726976.95999999</v>
      </c>
      <c r="D47" s="37">
        <v>9146258.2403619755</v>
      </c>
      <c r="E47" s="39">
        <v>1811102.83</v>
      </c>
      <c r="F47" s="39">
        <f t="shared" si="20"/>
        <v>362339.69520148938</v>
      </c>
      <c r="G47" s="39">
        <f t="shared" si="12"/>
        <v>11319700.765563466</v>
      </c>
      <c r="H47" s="14">
        <f t="shared" si="21"/>
        <v>2.5951249961513392E-4</v>
      </c>
      <c r="I47" s="44">
        <v>580422.91999999993</v>
      </c>
      <c r="J47" s="40">
        <v>0</v>
      </c>
      <c r="K47" s="39">
        <v>149266.03</v>
      </c>
      <c r="L47" s="39">
        <f t="shared" si="13"/>
        <v>729688.95</v>
      </c>
      <c r="M47" s="39">
        <v>1445957.7799999998</v>
      </c>
      <c r="N47" s="39">
        <v>0</v>
      </c>
      <c r="O47" s="39">
        <v>420467.07</v>
      </c>
      <c r="P47" s="39">
        <f t="shared" si="14"/>
        <v>2446847.7699999996</v>
      </c>
      <c r="Q47" s="39">
        <f t="shared" si="15"/>
        <v>149266.03</v>
      </c>
      <c r="R47" s="39">
        <f t="shared" si="16"/>
        <v>2596113.7999999993</v>
      </c>
      <c r="S47" s="14">
        <f t="shared" si="22"/>
        <v>8.748822390363118E-4</v>
      </c>
      <c r="T47" s="40">
        <v>543794.83000000007</v>
      </c>
      <c r="U47" s="39">
        <f t="shared" si="17"/>
        <v>538900.67653000006</v>
      </c>
      <c r="V47" s="39">
        <v>245794.28999999995</v>
      </c>
      <c r="W47" s="39">
        <f t="shared" si="18"/>
        <v>199093.37489999997</v>
      </c>
      <c r="X47" s="39">
        <f t="shared" si="19"/>
        <v>737994.05142999999</v>
      </c>
      <c r="Y47" s="14">
        <f t="shared" si="23"/>
        <v>6.0212895724946118E-4</v>
      </c>
      <c r="Z47" s="37">
        <v>446500</v>
      </c>
      <c r="AA47" s="34">
        <f t="shared" si="24"/>
        <v>1.4925373134328358E-2</v>
      </c>
      <c r="AB47" s="37">
        <v>2408887.7000000002</v>
      </c>
      <c r="AC47" s="34">
        <f t="shared" si="25"/>
        <v>4.6326168482378857E-4</v>
      </c>
      <c r="AD47" s="40">
        <f t="shared" si="5"/>
        <v>3780607.8514299993</v>
      </c>
      <c r="AE47" s="27">
        <f t="shared" si="26"/>
        <v>8.952542399124115E-4</v>
      </c>
      <c r="AF47" s="14">
        <f t="shared" si="27"/>
        <v>0.41335021951888129</v>
      </c>
      <c r="AG47" s="40">
        <f t="shared" si="8"/>
        <v>6189495.55143</v>
      </c>
      <c r="AH47" s="27">
        <f t="shared" si="28"/>
        <v>6.5686473748521835E-4</v>
      </c>
      <c r="AI47" s="30">
        <f t="shared" si="29"/>
        <v>0.54678967930491074</v>
      </c>
    </row>
    <row r="48" spans="1:35" x14ac:dyDescent="0.2">
      <c r="A48" s="5" t="s">
        <v>19</v>
      </c>
      <c r="B48" s="37">
        <v>19793524469.360001</v>
      </c>
      <c r="C48" s="38">
        <v>9327773247.8299999</v>
      </c>
      <c r="D48" s="37">
        <v>637495878.05369425</v>
      </c>
      <c r="E48" s="39">
        <v>81041632.870000005</v>
      </c>
      <c r="F48" s="39">
        <f t="shared" si="20"/>
        <v>16213657.262490615</v>
      </c>
      <c r="G48" s="39">
        <f t="shared" si="12"/>
        <v>734751168.18618488</v>
      </c>
      <c r="H48" s="14">
        <f t="shared" si="21"/>
        <v>1.684471314217157E-2</v>
      </c>
      <c r="I48" s="44">
        <v>40664511.259999998</v>
      </c>
      <c r="J48" s="40">
        <v>0</v>
      </c>
      <c r="K48" s="39">
        <v>8345663.2299999995</v>
      </c>
      <c r="L48" s="39">
        <f t="shared" si="13"/>
        <v>49010174.489999995</v>
      </c>
      <c r="M48" s="39">
        <v>0</v>
      </c>
      <c r="N48" s="39">
        <v>0</v>
      </c>
      <c r="O48" s="39">
        <v>0</v>
      </c>
      <c r="P48" s="39">
        <f t="shared" si="14"/>
        <v>40664511.259999998</v>
      </c>
      <c r="Q48" s="39">
        <f t="shared" si="15"/>
        <v>8345663.2299999995</v>
      </c>
      <c r="R48" s="39">
        <f t="shared" si="16"/>
        <v>49010174.489999995</v>
      </c>
      <c r="S48" s="14">
        <f t="shared" si="22"/>
        <v>1.6516275670724272E-2</v>
      </c>
      <c r="T48" s="40">
        <v>16126108.680000003</v>
      </c>
      <c r="U48" s="39">
        <f t="shared" si="17"/>
        <v>15980973.701880002</v>
      </c>
      <c r="V48" s="39">
        <v>4095301.1999999993</v>
      </c>
      <c r="W48" s="39">
        <f t="shared" si="18"/>
        <v>3317193.9719999996</v>
      </c>
      <c r="X48" s="39">
        <f t="shared" si="19"/>
        <v>19298167.673880003</v>
      </c>
      <c r="Y48" s="14">
        <f t="shared" si="23"/>
        <v>1.574536482480144E-2</v>
      </c>
      <c r="Z48" s="37">
        <v>446500</v>
      </c>
      <c r="AA48" s="34">
        <f t="shared" si="24"/>
        <v>1.4925373134328358E-2</v>
      </c>
      <c r="AB48" s="37">
        <v>90054318.319999993</v>
      </c>
      <c r="AC48" s="34">
        <f t="shared" si="25"/>
        <v>1.7318663394138699E-2</v>
      </c>
      <c r="AD48" s="40">
        <f t="shared" si="5"/>
        <v>68754842.163879991</v>
      </c>
      <c r="AE48" s="27">
        <f t="shared" si="26"/>
        <v>1.6281261210003575E-2</v>
      </c>
      <c r="AF48" s="14">
        <f t="shared" si="27"/>
        <v>0.10785143015166129</v>
      </c>
      <c r="AG48" s="40">
        <f t="shared" si="8"/>
        <v>158809160.48387998</v>
      </c>
      <c r="AH48" s="27">
        <f t="shared" si="28"/>
        <v>1.6853738183460022E-2</v>
      </c>
      <c r="AI48" s="30">
        <f t="shared" si="29"/>
        <v>0.21614005851248674</v>
      </c>
    </row>
    <row r="49" spans="1:35" x14ac:dyDescent="0.2">
      <c r="A49" s="5" t="s">
        <v>20</v>
      </c>
      <c r="B49" s="37">
        <v>18657163996.16</v>
      </c>
      <c r="C49" s="38">
        <v>7903533534.8899984</v>
      </c>
      <c r="D49" s="37">
        <v>532610110.56152642</v>
      </c>
      <c r="E49" s="39">
        <v>61999339.780000001</v>
      </c>
      <c r="F49" s="39">
        <f t="shared" si="20"/>
        <v>12403946.09652218</v>
      </c>
      <c r="G49" s="39">
        <f t="shared" si="12"/>
        <v>607013396.4380486</v>
      </c>
      <c r="H49" s="14">
        <f t="shared" si="21"/>
        <v>1.3916230390889567E-2</v>
      </c>
      <c r="I49" s="44">
        <v>34737063.439999998</v>
      </c>
      <c r="J49" s="40">
        <v>0</v>
      </c>
      <c r="K49" s="39">
        <v>7143940.2799999993</v>
      </c>
      <c r="L49" s="39">
        <f t="shared" si="13"/>
        <v>41881003.719999999</v>
      </c>
      <c r="M49" s="39">
        <v>0</v>
      </c>
      <c r="N49" s="39">
        <v>0</v>
      </c>
      <c r="O49" s="39">
        <v>0</v>
      </c>
      <c r="P49" s="39">
        <f t="shared" si="14"/>
        <v>34737063.439999998</v>
      </c>
      <c r="Q49" s="39">
        <f t="shared" si="15"/>
        <v>7143940.2799999993</v>
      </c>
      <c r="R49" s="39">
        <f t="shared" si="16"/>
        <v>41881003.719999999</v>
      </c>
      <c r="S49" s="14">
        <f t="shared" si="22"/>
        <v>1.4113767396345149E-2</v>
      </c>
      <c r="T49" s="40">
        <v>14527078.120000003</v>
      </c>
      <c r="U49" s="39">
        <f t="shared" si="17"/>
        <v>14396334.416920003</v>
      </c>
      <c r="V49" s="39">
        <v>3576764.2</v>
      </c>
      <c r="W49" s="39">
        <f t="shared" si="18"/>
        <v>2897179.0020000003</v>
      </c>
      <c r="X49" s="39">
        <f t="shared" si="19"/>
        <v>17293513.418920003</v>
      </c>
      <c r="Y49" s="14">
        <f t="shared" si="23"/>
        <v>1.4109768475690145E-2</v>
      </c>
      <c r="Z49" s="37">
        <v>446500</v>
      </c>
      <c r="AA49" s="34">
        <f t="shared" si="24"/>
        <v>1.4925373134328358E-2</v>
      </c>
      <c r="AB49" s="37">
        <v>70469431.199999988</v>
      </c>
      <c r="AC49" s="34">
        <f t="shared" si="25"/>
        <v>1.3552224716115261E-2</v>
      </c>
      <c r="AD49" s="40">
        <f t="shared" si="5"/>
        <v>59621017.138920002</v>
      </c>
      <c r="AE49" s="27">
        <f t="shared" si="26"/>
        <v>1.4118356221822753E-2</v>
      </c>
      <c r="AF49" s="14">
        <f t="shared" si="27"/>
        <v>0.11194120418792286</v>
      </c>
      <c r="AG49" s="40">
        <f t="shared" si="8"/>
        <v>130090448.33892</v>
      </c>
      <c r="AH49" s="27">
        <f t="shared" si="28"/>
        <v>1.3805943874979689E-2</v>
      </c>
      <c r="AI49" s="30">
        <f t="shared" si="29"/>
        <v>0.21431231847977336</v>
      </c>
    </row>
    <row r="50" spans="1:35" x14ac:dyDescent="0.2">
      <c r="A50" s="5" t="s">
        <v>30</v>
      </c>
      <c r="B50" s="37">
        <v>10194779025.819998</v>
      </c>
      <c r="C50" s="38">
        <v>4754018841.4899998</v>
      </c>
      <c r="D50" s="37">
        <v>306785007.45184618</v>
      </c>
      <c r="E50" s="39">
        <v>22226233.370000001</v>
      </c>
      <c r="F50" s="39">
        <f t="shared" si="20"/>
        <v>4446708.6525191786</v>
      </c>
      <c r="G50" s="39">
        <f t="shared" si="12"/>
        <v>333457949.47436535</v>
      </c>
      <c r="H50" s="14">
        <f t="shared" si="21"/>
        <v>7.6447697493814458E-3</v>
      </c>
      <c r="I50" s="44">
        <v>21687277.66</v>
      </c>
      <c r="J50" s="40">
        <v>0</v>
      </c>
      <c r="K50" s="39">
        <v>3986014.52</v>
      </c>
      <c r="L50" s="39">
        <f t="shared" si="13"/>
        <v>25673292.18</v>
      </c>
      <c r="M50" s="39">
        <v>0</v>
      </c>
      <c r="N50" s="39">
        <v>0</v>
      </c>
      <c r="O50" s="39">
        <v>0</v>
      </c>
      <c r="P50" s="39">
        <f t="shared" si="14"/>
        <v>21687277.66</v>
      </c>
      <c r="Q50" s="39">
        <f t="shared" si="15"/>
        <v>3986014.52</v>
      </c>
      <c r="R50" s="39">
        <f t="shared" si="16"/>
        <v>25673292.18</v>
      </c>
      <c r="S50" s="14">
        <f t="shared" si="22"/>
        <v>8.6518192483980624E-3</v>
      </c>
      <c r="T50" s="40">
        <v>6898574.2400000012</v>
      </c>
      <c r="U50" s="39">
        <f t="shared" si="17"/>
        <v>6836487.0718400013</v>
      </c>
      <c r="V50" s="39">
        <v>1261863.42</v>
      </c>
      <c r="W50" s="39">
        <f t="shared" si="18"/>
        <v>1022109.3702</v>
      </c>
      <c r="X50" s="39">
        <f t="shared" si="19"/>
        <v>7858596.442040001</v>
      </c>
      <c r="Y50" s="14">
        <f t="shared" si="23"/>
        <v>6.4118246914334374E-3</v>
      </c>
      <c r="Z50" s="37">
        <v>446500</v>
      </c>
      <c r="AA50" s="34">
        <f t="shared" si="24"/>
        <v>1.4925373134328358E-2</v>
      </c>
      <c r="AB50" s="37">
        <v>24029400.34</v>
      </c>
      <c r="AC50" s="34">
        <f t="shared" si="25"/>
        <v>4.621178682100339E-3</v>
      </c>
      <c r="AD50" s="40">
        <f t="shared" si="5"/>
        <v>33978388.622040004</v>
      </c>
      <c r="AE50" s="27">
        <f t="shared" si="26"/>
        <v>8.0461390534770708E-3</v>
      </c>
      <c r="AF50" s="14">
        <f t="shared" si="27"/>
        <v>0.11075635313558582</v>
      </c>
      <c r="AG50" s="40">
        <f t="shared" si="8"/>
        <v>58007788.962040007</v>
      </c>
      <c r="AH50" s="27">
        <f t="shared" si="28"/>
        <v>6.1561189845019118E-3</v>
      </c>
      <c r="AI50" s="30">
        <f t="shared" si="29"/>
        <v>0.17395833283770423</v>
      </c>
    </row>
    <row r="51" spans="1:35" x14ac:dyDescent="0.2">
      <c r="A51" s="5" t="s">
        <v>65</v>
      </c>
      <c r="B51" s="37">
        <v>235639660885.95001</v>
      </c>
      <c r="C51" s="38">
        <v>75322633406.329987</v>
      </c>
      <c r="D51" s="37">
        <v>5199448147.2219419</v>
      </c>
      <c r="E51" s="39">
        <v>659725895.12</v>
      </c>
      <c r="F51" s="39">
        <f t="shared" si="20"/>
        <v>131988573.92007416</v>
      </c>
      <c r="G51" s="39">
        <f t="shared" si="12"/>
        <v>5991162616.2620163</v>
      </c>
      <c r="H51" s="14">
        <f t="shared" si="21"/>
        <v>0.13735182743317934</v>
      </c>
      <c r="I51" s="44">
        <v>236356151.84999996</v>
      </c>
      <c r="J51" s="40">
        <v>0</v>
      </c>
      <c r="K51" s="39">
        <v>164253750.25000003</v>
      </c>
      <c r="L51" s="39">
        <f t="shared" si="13"/>
        <v>400609902.10000002</v>
      </c>
      <c r="M51" s="39">
        <v>0</v>
      </c>
      <c r="N51" s="39">
        <v>0</v>
      </c>
      <c r="O51" s="39">
        <v>0</v>
      </c>
      <c r="P51" s="39">
        <f t="shared" si="14"/>
        <v>236356151.84999996</v>
      </c>
      <c r="Q51" s="39">
        <f t="shared" si="15"/>
        <v>164253750.25000003</v>
      </c>
      <c r="R51" s="39">
        <f t="shared" si="16"/>
        <v>400609902.10000002</v>
      </c>
      <c r="S51" s="14">
        <f t="shared" si="22"/>
        <v>0.13500428530111652</v>
      </c>
      <c r="T51" s="40">
        <v>90226536.930000007</v>
      </c>
      <c r="U51" s="39">
        <f t="shared" si="17"/>
        <v>89414498.097630009</v>
      </c>
      <c r="V51" s="39">
        <v>119739695.68000002</v>
      </c>
      <c r="W51" s="39">
        <f t="shared" si="18"/>
        <v>96989153.500800028</v>
      </c>
      <c r="X51" s="39">
        <f t="shared" si="19"/>
        <v>186403651.59843004</v>
      </c>
      <c r="Y51" s="14">
        <f t="shared" si="23"/>
        <v>0.15208664100607674</v>
      </c>
      <c r="Z51" s="37">
        <v>446500</v>
      </c>
      <c r="AA51" s="34">
        <f t="shared" si="24"/>
        <v>1.4925373134328358E-2</v>
      </c>
      <c r="AB51" s="37">
        <v>727682746.08000016</v>
      </c>
      <c r="AC51" s="34">
        <f t="shared" si="25"/>
        <v>0.13994323395242625</v>
      </c>
      <c r="AD51" s="40">
        <f t="shared" si="5"/>
        <v>587460053.69843006</v>
      </c>
      <c r="AE51" s="27">
        <f t="shared" si="26"/>
        <v>0.13911151976626274</v>
      </c>
      <c r="AF51" s="14">
        <f t="shared" si="27"/>
        <v>0.11298507785144644</v>
      </c>
      <c r="AG51" s="40">
        <f t="shared" si="8"/>
        <v>1315142799.7784302</v>
      </c>
      <c r="AH51" s="27">
        <f t="shared" si="28"/>
        <v>0.13957049047921971</v>
      </c>
      <c r="AI51" s="30">
        <f t="shared" si="29"/>
        <v>0.2195137878929698</v>
      </c>
    </row>
    <row r="52" spans="1:35" x14ac:dyDescent="0.2">
      <c r="A52" s="5" t="s">
        <v>34</v>
      </c>
      <c r="B52" s="37">
        <v>7134369939.7999992</v>
      </c>
      <c r="C52" s="38">
        <v>5243231510</v>
      </c>
      <c r="D52" s="37">
        <v>390246935.41005987</v>
      </c>
      <c r="E52" s="39">
        <v>76217156.49000001</v>
      </c>
      <c r="F52" s="39">
        <f t="shared" si="20"/>
        <v>15248444.64613355</v>
      </c>
      <c r="G52" s="39">
        <f t="shared" si="12"/>
        <v>481712536.54619342</v>
      </c>
      <c r="H52" s="14">
        <f t="shared" si="21"/>
        <v>1.1043615643564805E-2</v>
      </c>
      <c r="I52" s="44">
        <v>17119942.949999999</v>
      </c>
      <c r="J52" s="40">
        <v>-704219.99999999988</v>
      </c>
      <c r="K52" s="39">
        <v>11144714.080000002</v>
      </c>
      <c r="L52" s="39">
        <f t="shared" si="13"/>
        <v>27560437.030000001</v>
      </c>
      <c r="M52" s="39">
        <v>0</v>
      </c>
      <c r="N52" s="39">
        <v>0</v>
      </c>
      <c r="O52" s="39">
        <v>0</v>
      </c>
      <c r="P52" s="39">
        <f t="shared" si="14"/>
        <v>16415722.949999999</v>
      </c>
      <c r="Q52" s="39">
        <f t="shared" si="15"/>
        <v>11144714.080000002</v>
      </c>
      <c r="R52" s="39">
        <f t="shared" si="16"/>
        <v>27560437.030000001</v>
      </c>
      <c r="S52" s="14">
        <f t="shared" si="22"/>
        <v>9.2877811664595303E-3</v>
      </c>
      <c r="T52" s="40">
        <v>4418843.1199999992</v>
      </c>
      <c r="U52" s="39">
        <f t="shared" si="17"/>
        <v>4379073.531919999</v>
      </c>
      <c r="V52" s="39">
        <v>3337931.4400000004</v>
      </c>
      <c r="W52" s="39">
        <f t="shared" si="18"/>
        <v>2703724.4664000007</v>
      </c>
      <c r="X52" s="39">
        <f t="shared" si="19"/>
        <v>7082797.9983200002</v>
      </c>
      <c r="Y52" s="14">
        <f t="shared" si="23"/>
        <v>5.7788511504574267E-3</v>
      </c>
      <c r="Z52" s="37">
        <v>446500</v>
      </c>
      <c r="AA52" s="34">
        <f t="shared" si="24"/>
        <v>1.4925373134328358E-2</v>
      </c>
      <c r="AB52" s="37">
        <v>80103123.650000006</v>
      </c>
      <c r="AC52" s="34">
        <f t="shared" si="25"/>
        <v>1.5404914069571306E-2</v>
      </c>
      <c r="AD52" s="40">
        <f t="shared" si="5"/>
        <v>35089735.02832</v>
      </c>
      <c r="AE52" s="27">
        <f t="shared" si="26"/>
        <v>8.3093077346343223E-3</v>
      </c>
      <c r="AF52" s="14">
        <f t="shared" si="27"/>
        <v>8.9916747178164891E-2</v>
      </c>
      <c r="AG52" s="40">
        <f t="shared" si="8"/>
        <v>115192858.67832001</v>
      </c>
      <c r="AH52" s="27">
        <f t="shared" si="28"/>
        <v>1.2224926287962979E-2</v>
      </c>
      <c r="AI52" s="30">
        <f t="shared" si="29"/>
        <v>0.23913195098519857</v>
      </c>
    </row>
    <row r="53" spans="1:35" x14ac:dyDescent="0.2">
      <c r="A53" s="5" t="s">
        <v>38</v>
      </c>
      <c r="B53" s="37">
        <v>3185086170.9400001</v>
      </c>
      <c r="C53" s="38">
        <v>1667969842.9599998</v>
      </c>
      <c r="D53" s="37">
        <v>115664339.16339175</v>
      </c>
      <c r="E53" s="39">
        <v>16000498.470000003</v>
      </c>
      <c r="F53" s="39">
        <f t="shared" si="20"/>
        <v>3201152.1613555746</v>
      </c>
      <c r="G53" s="39">
        <f t="shared" si="12"/>
        <v>134865989.79474732</v>
      </c>
      <c r="H53" s="14">
        <f t="shared" si="21"/>
        <v>3.0919024141679097E-3</v>
      </c>
      <c r="I53" s="44">
        <v>7597196.1499999994</v>
      </c>
      <c r="J53" s="40">
        <v>0</v>
      </c>
      <c r="K53" s="39">
        <v>1569578.4</v>
      </c>
      <c r="L53" s="39">
        <f t="shared" si="13"/>
        <v>9166774.5499999989</v>
      </c>
      <c r="M53" s="39">
        <v>0</v>
      </c>
      <c r="N53" s="39">
        <v>0</v>
      </c>
      <c r="O53" s="39">
        <v>0</v>
      </c>
      <c r="P53" s="39">
        <f t="shared" si="14"/>
        <v>7597196.1499999994</v>
      </c>
      <c r="Q53" s="39">
        <f t="shared" si="15"/>
        <v>1569578.4</v>
      </c>
      <c r="R53" s="39">
        <f t="shared" si="16"/>
        <v>9166774.5499999989</v>
      </c>
      <c r="S53" s="14">
        <f t="shared" si="22"/>
        <v>3.0891743817413092E-3</v>
      </c>
      <c r="T53" s="40">
        <v>3470291.92</v>
      </c>
      <c r="U53" s="39">
        <f t="shared" si="17"/>
        <v>3439059.2927199998</v>
      </c>
      <c r="V53" s="39">
        <v>712302.72</v>
      </c>
      <c r="W53" s="39">
        <f t="shared" si="18"/>
        <v>576965.20319999999</v>
      </c>
      <c r="X53" s="39">
        <f t="shared" si="19"/>
        <v>4016024.4959199997</v>
      </c>
      <c r="Y53" s="14">
        <f t="shared" si="23"/>
        <v>3.2766722676571187E-3</v>
      </c>
      <c r="Z53" s="37">
        <v>446500</v>
      </c>
      <c r="AA53" s="34">
        <f t="shared" si="24"/>
        <v>1.4925373134328358E-2</v>
      </c>
      <c r="AB53" s="37">
        <v>18162938.149999999</v>
      </c>
      <c r="AC53" s="34">
        <f t="shared" si="25"/>
        <v>3.4929786592871326E-3</v>
      </c>
      <c r="AD53" s="40">
        <f t="shared" si="5"/>
        <v>13629299.045919999</v>
      </c>
      <c r="AE53" s="27">
        <f t="shared" si="26"/>
        <v>3.2274407284211787E-3</v>
      </c>
      <c r="AF53" s="14">
        <f t="shared" si="27"/>
        <v>0.11783492772709092</v>
      </c>
      <c r="AG53" s="40">
        <f t="shared" si="8"/>
        <v>31792237.195919998</v>
      </c>
      <c r="AH53" s="27">
        <f t="shared" si="28"/>
        <v>3.3739744000528442E-3</v>
      </c>
      <c r="AI53" s="30">
        <f t="shared" si="29"/>
        <v>0.23573205701678113</v>
      </c>
    </row>
    <row r="54" spans="1:35" x14ac:dyDescent="0.2">
      <c r="A54" s="5" t="s">
        <v>24</v>
      </c>
      <c r="B54" s="37">
        <v>15537627730.76</v>
      </c>
      <c r="C54" s="38">
        <v>6331349683.8599997</v>
      </c>
      <c r="D54" s="37">
        <v>433477823.39134783</v>
      </c>
      <c r="E54" s="39">
        <v>56203322.779999994</v>
      </c>
      <c r="F54" s="39">
        <f t="shared" si="20"/>
        <v>11244361.450981842</v>
      </c>
      <c r="G54" s="39">
        <f t="shared" si="12"/>
        <v>500925507.62232965</v>
      </c>
      <c r="H54" s="14">
        <f t="shared" si="21"/>
        <v>1.148408719420594E-2</v>
      </c>
      <c r="I54" s="44">
        <v>22712643.180000003</v>
      </c>
      <c r="J54" s="40">
        <v>0</v>
      </c>
      <c r="K54" s="39">
        <v>11219020.550000001</v>
      </c>
      <c r="L54" s="39">
        <f t="shared" si="13"/>
        <v>33931663.730000004</v>
      </c>
      <c r="M54" s="39">
        <v>0</v>
      </c>
      <c r="N54" s="39">
        <v>0</v>
      </c>
      <c r="O54" s="39">
        <v>0</v>
      </c>
      <c r="P54" s="39">
        <f t="shared" si="14"/>
        <v>22712643.180000003</v>
      </c>
      <c r="Q54" s="39">
        <f t="shared" si="15"/>
        <v>11219020.550000001</v>
      </c>
      <c r="R54" s="39">
        <f t="shared" si="16"/>
        <v>33931663.730000004</v>
      </c>
      <c r="S54" s="14">
        <f t="shared" si="22"/>
        <v>1.1434864657446689E-2</v>
      </c>
      <c r="T54" s="40">
        <v>8353488.9299999997</v>
      </c>
      <c r="U54" s="39">
        <f t="shared" si="17"/>
        <v>8278307.5296299998</v>
      </c>
      <c r="V54" s="39">
        <v>5261696.3399999989</v>
      </c>
      <c r="W54" s="39">
        <f t="shared" si="18"/>
        <v>4261974.0353999995</v>
      </c>
      <c r="X54" s="39">
        <f t="shared" si="19"/>
        <v>12540281.565029999</v>
      </c>
      <c r="Y54" s="14">
        <f t="shared" si="23"/>
        <v>1.0231609113562573E-2</v>
      </c>
      <c r="Z54" s="37">
        <v>446500</v>
      </c>
      <c r="AA54" s="34">
        <f t="shared" si="24"/>
        <v>1.4925373134328358E-2</v>
      </c>
      <c r="AB54" s="37">
        <v>61177036.280000009</v>
      </c>
      <c r="AC54" s="34">
        <f t="shared" si="25"/>
        <v>1.1765171493714232E-2</v>
      </c>
      <c r="AD54" s="40">
        <f t="shared" si="5"/>
        <v>46918445.295030005</v>
      </c>
      <c r="AE54" s="27">
        <f t="shared" si="26"/>
        <v>1.1110366039309347E-2</v>
      </c>
      <c r="AF54" s="14">
        <f t="shared" si="27"/>
        <v>0.10823724482133794</v>
      </c>
      <c r="AG54" s="40">
        <f t="shared" si="8"/>
        <v>108095481.57503001</v>
      </c>
      <c r="AH54" s="27">
        <f t="shared" si="28"/>
        <v>1.1471711957481865E-2</v>
      </c>
      <c r="AI54" s="30">
        <f t="shared" si="29"/>
        <v>0.21579152973884508</v>
      </c>
    </row>
    <row r="55" spans="1:35" x14ac:dyDescent="0.2">
      <c r="A55" s="5" t="s">
        <v>4</v>
      </c>
      <c r="B55" s="37">
        <v>2352991839.8000002</v>
      </c>
      <c r="C55" s="38">
        <v>772151302.46999991</v>
      </c>
      <c r="D55" s="37">
        <v>53688700.80586005</v>
      </c>
      <c r="E55" s="39">
        <v>6926068.1900000004</v>
      </c>
      <c r="F55" s="39">
        <f t="shared" si="20"/>
        <v>1385669.2150988088</v>
      </c>
      <c r="G55" s="39">
        <f t="shared" si="12"/>
        <v>62000438.210958853</v>
      </c>
      <c r="H55" s="14">
        <f t="shared" si="21"/>
        <v>1.4214058331213032E-3</v>
      </c>
      <c r="I55" s="44">
        <v>3388160.6599999997</v>
      </c>
      <c r="J55" s="40">
        <v>0</v>
      </c>
      <c r="K55" s="39">
        <v>506524.31000000006</v>
      </c>
      <c r="L55" s="39">
        <f t="shared" si="13"/>
        <v>3894684.9699999997</v>
      </c>
      <c r="M55" s="39">
        <v>0</v>
      </c>
      <c r="N55" s="39">
        <v>0</v>
      </c>
      <c r="O55" s="39">
        <v>336373.64</v>
      </c>
      <c r="P55" s="39">
        <f t="shared" si="14"/>
        <v>3724534.3</v>
      </c>
      <c r="Q55" s="39">
        <f t="shared" si="15"/>
        <v>506524.31000000006</v>
      </c>
      <c r="R55" s="39">
        <f t="shared" si="16"/>
        <v>4231058.6099999994</v>
      </c>
      <c r="S55" s="14">
        <f t="shared" si="22"/>
        <v>1.4258535316173989E-3</v>
      </c>
      <c r="T55" s="40">
        <v>1458933.2600000002</v>
      </c>
      <c r="U55" s="39">
        <f t="shared" si="17"/>
        <v>1445802.8606600002</v>
      </c>
      <c r="V55" s="39">
        <v>294156.26</v>
      </c>
      <c r="W55" s="39">
        <f t="shared" si="18"/>
        <v>238266.57060000004</v>
      </c>
      <c r="X55" s="39">
        <f t="shared" si="19"/>
        <v>1684069.4312600002</v>
      </c>
      <c r="Y55" s="14">
        <f t="shared" si="23"/>
        <v>1.374031360571826E-3</v>
      </c>
      <c r="Z55" s="37">
        <v>446500</v>
      </c>
      <c r="AA55" s="34">
        <f t="shared" si="24"/>
        <v>1.4925373134328358E-2</v>
      </c>
      <c r="AB55" s="37">
        <v>7770416.3799999999</v>
      </c>
      <c r="AC55" s="34">
        <f t="shared" si="25"/>
        <v>1.4943561644576307E-3</v>
      </c>
      <c r="AD55" s="40">
        <f t="shared" si="5"/>
        <v>6361628.0412599994</v>
      </c>
      <c r="AE55" s="27">
        <f t="shared" si="26"/>
        <v>1.5064441223464871E-3</v>
      </c>
      <c r="AF55" s="14">
        <f t="shared" si="27"/>
        <v>0.11849100361477989</v>
      </c>
      <c r="AG55" s="40">
        <f t="shared" si="8"/>
        <v>14132044.421259999</v>
      </c>
      <c r="AH55" s="27">
        <f t="shared" si="28"/>
        <v>1.4997735391789266E-3</v>
      </c>
      <c r="AI55" s="30">
        <f t="shared" si="29"/>
        <v>0.22793458931975899</v>
      </c>
    </row>
    <row r="56" spans="1:35" x14ac:dyDescent="0.2">
      <c r="A56" s="5" t="s">
        <v>12</v>
      </c>
      <c r="B56" s="37">
        <v>146971715903.48001</v>
      </c>
      <c r="C56" s="38">
        <v>67607808543.229996</v>
      </c>
      <c r="D56" s="37">
        <v>4393829887.1323986</v>
      </c>
      <c r="E56" s="39">
        <v>333686295.64999998</v>
      </c>
      <c r="F56" s="39">
        <f t="shared" si="20"/>
        <v>66759208.067017958</v>
      </c>
      <c r="G56" s="39">
        <f t="shared" si="12"/>
        <v>4794275390.8494158</v>
      </c>
      <c r="H56" s="14">
        <f t="shared" si="21"/>
        <v>0.10991230389301931</v>
      </c>
      <c r="I56" s="44">
        <v>249339070.13999999</v>
      </c>
      <c r="J56" s="40">
        <v>0</v>
      </c>
      <c r="K56" s="39">
        <v>104636775.47999999</v>
      </c>
      <c r="L56" s="39">
        <f t="shared" si="13"/>
        <v>353975845.62</v>
      </c>
      <c r="M56" s="39">
        <v>0</v>
      </c>
      <c r="N56" s="39">
        <v>0</v>
      </c>
      <c r="O56" s="39">
        <v>0</v>
      </c>
      <c r="P56" s="39">
        <f t="shared" si="14"/>
        <v>249339070.13999999</v>
      </c>
      <c r="Q56" s="39">
        <f t="shared" si="15"/>
        <v>104636775.47999999</v>
      </c>
      <c r="R56" s="39">
        <f t="shared" si="16"/>
        <v>353975845.62</v>
      </c>
      <c r="S56" s="14">
        <f t="shared" si="22"/>
        <v>0.11928875397557592</v>
      </c>
      <c r="T56" s="40">
        <v>63361334.209999986</v>
      </c>
      <c r="U56" s="39">
        <f t="shared" si="17"/>
        <v>62791082.202109985</v>
      </c>
      <c r="V56" s="39">
        <v>34106337.950000003</v>
      </c>
      <c r="W56" s="39">
        <f t="shared" si="18"/>
        <v>27626133.739500005</v>
      </c>
      <c r="X56" s="39">
        <f t="shared" si="19"/>
        <v>90417215.941609994</v>
      </c>
      <c r="Y56" s="14">
        <f t="shared" si="23"/>
        <v>7.3771358789177149E-2</v>
      </c>
      <c r="Z56" s="37">
        <v>446500</v>
      </c>
      <c r="AA56" s="34">
        <f t="shared" si="24"/>
        <v>1.4925373134328358E-2</v>
      </c>
      <c r="AB56" s="37">
        <v>351383063.41000003</v>
      </c>
      <c r="AC56" s="34">
        <f t="shared" si="25"/>
        <v>6.7575715536204006E-2</v>
      </c>
      <c r="AD56" s="40">
        <f t="shared" si="5"/>
        <v>444839561.56160998</v>
      </c>
      <c r="AE56" s="27">
        <f t="shared" si="26"/>
        <v>0.10533874953948878</v>
      </c>
      <c r="AF56" s="14">
        <f t="shared" si="27"/>
        <v>0.10124187166743756</v>
      </c>
      <c r="AG56" s="40">
        <f t="shared" si="8"/>
        <v>796222624.97161007</v>
      </c>
      <c r="AH56" s="27">
        <f t="shared" si="28"/>
        <v>8.4499707801055535E-2</v>
      </c>
      <c r="AI56" s="30">
        <f t="shared" si="29"/>
        <v>0.16607778236755419</v>
      </c>
    </row>
    <row r="57" spans="1:35" x14ac:dyDescent="0.2">
      <c r="A57" s="5" t="s">
        <v>25</v>
      </c>
      <c r="B57" s="37">
        <v>24076867327.309998</v>
      </c>
      <c r="C57" s="38">
        <v>8271577417.3699999</v>
      </c>
      <c r="D57" s="37">
        <v>607923171.43549752</v>
      </c>
      <c r="E57" s="39">
        <v>114389176.27</v>
      </c>
      <c r="F57" s="39">
        <f t="shared" si="20"/>
        <v>22885359.449204352</v>
      </c>
      <c r="G57" s="39">
        <f t="shared" si="12"/>
        <v>745197707.15470183</v>
      </c>
      <c r="H57" s="14">
        <f t="shared" si="21"/>
        <v>1.708420776276208E-2</v>
      </c>
      <c r="I57" s="44">
        <v>31076178.91</v>
      </c>
      <c r="J57" s="40">
        <v>0</v>
      </c>
      <c r="K57" s="39">
        <v>12060551.709999997</v>
      </c>
      <c r="L57" s="39">
        <f t="shared" si="13"/>
        <v>43136730.619999997</v>
      </c>
      <c r="M57" s="39">
        <v>0</v>
      </c>
      <c r="N57" s="39">
        <v>0</v>
      </c>
      <c r="O57" s="39">
        <v>0</v>
      </c>
      <c r="P57" s="39">
        <f t="shared" si="14"/>
        <v>31076178.91</v>
      </c>
      <c r="Q57" s="39">
        <f t="shared" si="15"/>
        <v>12060551.709999997</v>
      </c>
      <c r="R57" s="39">
        <f t="shared" si="16"/>
        <v>43136730.619999997</v>
      </c>
      <c r="S57" s="14">
        <f t="shared" si="22"/>
        <v>1.4536943438123489E-2</v>
      </c>
      <c r="T57" s="40">
        <v>13848712.420000002</v>
      </c>
      <c r="U57" s="39">
        <f t="shared" si="17"/>
        <v>13724074.008220002</v>
      </c>
      <c r="V57" s="39">
        <v>7496390.8700000001</v>
      </c>
      <c r="W57" s="39">
        <f t="shared" si="18"/>
        <v>6072076.6047</v>
      </c>
      <c r="X57" s="39">
        <f t="shared" si="19"/>
        <v>19796150.612920001</v>
      </c>
      <c r="Y57" s="14">
        <f t="shared" si="23"/>
        <v>1.6151668842064398E-2</v>
      </c>
      <c r="Z57" s="37">
        <v>446500</v>
      </c>
      <c r="AA57" s="34">
        <f t="shared" si="24"/>
        <v>1.4925373134328358E-2</v>
      </c>
      <c r="AB57" s="37">
        <v>128050479.72</v>
      </c>
      <c r="AC57" s="34">
        <f t="shared" si="25"/>
        <v>2.4625839127984904E-2</v>
      </c>
      <c r="AD57" s="40">
        <f t="shared" si="5"/>
        <v>63379381.232919998</v>
      </c>
      <c r="AE57" s="27">
        <f t="shared" si="26"/>
        <v>1.500834310290469E-2</v>
      </c>
      <c r="AF57" s="14">
        <f t="shared" si="27"/>
        <v>0.10425557736722121</v>
      </c>
      <c r="AG57" s="40">
        <f t="shared" si="8"/>
        <v>191429860.95291999</v>
      </c>
      <c r="AH57" s="27">
        <f t="shared" si="28"/>
        <v>2.0315633853653918E-2</v>
      </c>
      <c r="AI57" s="30">
        <f t="shared" si="29"/>
        <v>0.25688466176826208</v>
      </c>
    </row>
    <row r="58" spans="1:35" x14ac:dyDescent="0.2">
      <c r="A58" s="5" t="s">
        <v>5</v>
      </c>
      <c r="B58" s="37">
        <v>87258774768.269989</v>
      </c>
      <c r="C58" s="38">
        <v>40231431773.370003</v>
      </c>
      <c r="D58" s="37">
        <v>2740288660.2177773</v>
      </c>
      <c r="E58" s="39">
        <v>340172133.67000002</v>
      </c>
      <c r="F58" s="39">
        <f t="shared" si="20"/>
        <v>68056802.291026235</v>
      </c>
      <c r="G58" s="39">
        <f t="shared" si="12"/>
        <v>3148517596.1788034</v>
      </c>
      <c r="H58" s="14">
        <f t="shared" si="21"/>
        <v>7.2182091063069012E-2</v>
      </c>
      <c r="I58" s="44">
        <v>125633819.2</v>
      </c>
      <c r="J58" s="40">
        <v>0</v>
      </c>
      <c r="K58" s="39">
        <v>87146831.710000008</v>
      </c>
      <c r="L58" s="39">
        <f t="shared" si="13"/>
        <v>212780650.91000003</v>
      </c>
      <c r="M58" s="39">
        <v>0</v>
      </c>
      <c r="N58" s="39">
        <v>0</v>
      </c>
      <c r="O58" s="39">
        <v>0</v>
      </c>
      <c r="P58" s="39">
        <f t="shared" si="14"/>
        <v>125633819.2</v>
      </c>
      <c r="Q58" s="39">
        <f t="shared" si="15"/>
        <v>87146831.710000008</v>
      </c>
      <c r="R58" s="39">
        <f t="shared" si="16"/>
        <v>212780650.91000003</v>
      </c>
      <c r="S58" s="14">
        <f t="shared" si="22"/>
        <v>7.1706414523024647E-2</v>
      </c>
      <c r="T58" s="40">
        <v>49226918.86999999</v>
      </c>
      <c r="U58" s="39">
        <f t="shared" si="17"/>
        <v>48783876.600169986</v>
      </c>
      <c r="V58" s="39">
        <v>41080438.749999993</v>
      </c>
      <c r="W58" s="39">
        <f t="shared" si="18"/>
        <v>33275155.387499996</v>
      </c>
      <c r="X58" s="39">
        <f t="shared" si="19"/>
        <v>82059031.987669975</v>
      </c>
      <c r="Y58" s="14">
        <f t="shared" si="23"/>
        <v>6.6951920910330726E-2</v>
      </c>
      <c r="Z58" s="37">
        <v>446500</v>
      </c>
      <c r="AA58" s="34">
        <f t="shared" si="24"/>
        <v>1.4925373134328358E-2</v>
      </c>
      <c r="AB58" s="37">
        <v>376892616.63</v>
      </c>
      <c r="AC58" s="34">
        <f t="shared" si="25"/>
        <v>7.2481547636139287E-2</v>
      </c>
      <c r="AD58" s="40">
        <f t="shared" si="5"/>
        <v>295286182.89767003</v>
      </c>
      <c r="AE58" s="27">
        <f t="shared" si="26"/>
        <v>6.9924260228867496E-2</v>
      </c>
      <c r="AF58" s="14">
        <f t="shared" si="27"/>
        <v>0.10775732760730504</v>
      </c>
      <c r="AG58" s="40">
        <f t="shared" si="8"/>
        <v>672178799.52767003</v>
      </c>
      <c r="AH58" s="27">
        <f t="shared" si="28"/>
        <v>7.1335466198511513E-2</v>
      </c>
      <c r="AI58" s="30">
        <f t="shared" si="29"/>
        <v>0.21349056468461838</v>
      </c>
    </row>
    <row r="59" spans="1:35" x14ac:dyDescent="0.2">
      <c r="A59" s="5" t="s">
        <v>17</v>
      </c>
      <c r="B59" s="37">
        <v>18934307367.5</v>
      </c>
      <c r="C59" s="38">
        <v>9649982042.8900013</v>
      </c>
      <c r="D59" s="37">
        <v>651421901.07280529</v>
      </c>
      <c r="E59" s="39">
        <v>78220896.63000001</v>
      </c>
      <c r="F59" s="39">
        <f t="shared" si="20"/>
        <v>15649324.474470293</v>
      </c>
      <c r="G59" s="39">
        <f t="shared" si="12"/>
        <v>745292122.17727554</v>
      </c>
      <c r="H59" s="14">
        <f t="shared" si="21"/>
        <v>1.7086372296879791E-2</v>
      </c>
      <c r="I59" s="44">
        <v>47786102.25</v>
      </c>
      <c r="J59" s="40">
        <v>-7082937</v>
      </c>
      <c r="K59" s="39">
        <v>4212466.18</v>
      </c>
      <c r="L59" s="39">
        <f t="shared" si="13"/>
        <v>44915631.43</v>
      </c>
      <c r="M59" s="39">
        <v>0</v>
      </c>
      <c r="N59" s="39">
        <v>0</v>
      </c>
      <c r="O59" s="39">
        <v>0</v>
      </c>
      <c r="P59" s="39">
        <f t="shared" si="14"/>
        <v>40703165.25</v>
      </c>
      <c r="Q59" s="39">
        <f t="shared" si="15"/>
        <v>4212466.18</v>
      </c>
      <c r="R59" s="39">
        <f t="shared" si="16"/>
        <v>44915631.43</v>
      </c>
      <c r="S59" s="14">
        <f t="shared" si="22"/>
        <v>1.5136427452913716E-2</v>
      </c>
      <c r="T59" s="40">
        <v>22559457.110000003</v>
      </c>
      <c r="U59" s="39">
        <f t="shared" si="17"/>
        <v>22356421.996010002</v>
      </c>
      <c r="V59" s="39">
        <v>3045841.2299999995</v>
      </c>
      <c r="W59" s="39">
        <f t="shared" si="18"/>
        <v>2467131.3962999997</v>
      </c>
      <c r="X59" s="39">
        <f t="shared" si="19"/>
        <v>24823553.392310001</v>
      </c>
      <c r="Y59" s="14">
        <f t="shared" si="23"/>
        <v>2.0253524117674671E-2</v>
      </c>
      <c r="Z59" s="37">
        <v>446500</v>
      </c>
      <c r="AA59" s="34">
        <f t="shared" si="24"/>
        <v>1.4925373134328358E-2</v>
      </c>
      <c r="AB59" s="37">
        <v>91155282.870000005</v>
      </c>
      <c r="AC59" s="34">
        <f t="shared" si="25"/>
        <v>1.7530393767607028E-2</v>
      </c>
      <c r="AD59" s="40">
        <f t="shared" si="5"/>
        <v>70185684.822310001</v>
      </c>
      <c r="AE59" s="27">
        <f t="shared" si="26"/>
        <v>1.6620087136136719E-2</v>
      </c>
      <c r="AF59" s="14">
        <f t="shared" si="27"/>
        <v>0.10774228607715446</v>
      </c>
      <c r="AG59" s="40">
        <f t="shared" si="8"/>
        <v>161340967.69231001</v>
      </c>
      <c r="AH59" s="27">
        <f t="shared" si="28"/>
        <v>1.7122428073211109E-2</v>
      </c>
      <c r="AI59" s="30">
        <f t="shared" si="29"/>
        <v>0.21648017319836016</v>
      </c>
    </row>
    <row r="60" spans="1:35" x14ac:dyDescent="0.2">
      <c r="A60" s="5" t="s">
        <v>11</v>
      </c>
      <c r="B60" s="37">
        <v>54058702835.159996</v>
      </c>
      <c r="C60" s="38">
        <v>22264045945.25</v>
      </c>
      <c r="D60" s="37">
        <v>1518157542.2069092</v>
      </c>
      <c r="E60" s="39">
        <v>192945930.56999999</v>
      </c>
      <c r="F60" s="39">
        <f t="shared" si="20"/>
        <v>38601877.549438499</v>
      </c>
      <c r="G60" s="39">
        <f t="shared" si="12"/>
        <v>1749705350.3263476</v>
      </c>
      <c r="H60" s="14">
        <f t="shared" si="21"/>
        <v>4.0113287308311769E-2</v>
      </c>
      <c r="I60" s="44">
        <v>61950984.600000009</v>
      </c>
      <c r="J60" s="40">
        <v>-10012266.959999999</v>
      </c>
      <c r="K60" s="39">
        <v>58176205.289999992</v>
      </c>
      <c r="L60" s="39">
        <f t="shared" si="13"/>
        <v>110114922.93000001</v>
      </c>
      <c r="M60" s="39">
        <v>0</v>
      </c>
      <c r="N60" s="39">
        <v>0</v>
      </c>
      <c r="O60" s="39">
        <v>0</v>
      </c>
      <c r="P60" s="39">
        <f t="shared" si="14"/>
        <v>51938717.640000008</v>
      </c>
      <c r="Q60" s="39">
        <f t="shared" si="15"/>
        <v>58176205.289999992</v>
      </c>
      <c r="R60" s="39">
        <f t="shared" si="16"/>
        <v>110114922.93000001</v>
      </c>
      <c r="S60" s="14">
        <f t="shared" si="22"/>
        <v>3.7108384973073734E-2</v>
      </c>
      <c r="T60" s="40">
        <v>27615120.950000007</v>
      </c>
      <c r="U60" s="39">
        <f t="shared" si="17"/>
        <v>27366584.861450005</v>
      </c>
      <c r="V60" s="39">
        <v>33000349.880000006</v>
      </c>
      <c r="W60" s="39">
        <f t="shared" si="18"/>
        <v>26730283.402800009</v>
      </c>
      <c r="X60" s="39">
        <f t="shared" si="19"/>
        <v>54096868.26425001</v>
      </c>
      <c r="Y60" s="14">
        <f t="shared" si="23"/>
        <v>4.4137606279207202E-2</v>
      </c>
      <c r="Z60" s="37">
        <v>446500</v>
      </c>
      <c r="AA60" s="34">
        <f t="shared" si="24"/>
        <v>1.4925373134328358E-2</v>
      </c>
      <c r="AB60" s="37">
        <v>217567224.24000001</v>
      </c>
      <c r="AC60" s="34">
        <f t="shared" si="25"/>
        <v>4.1841119809718573E-2</v>
      </c>
      <c r="AD60" s="40">
        <f t="shared" si="5"/>
        <v>164658291.19425002</v>
      </c>
      <c r="AE60" s="27">
        <f t="shared" si="26"/>
        <v>3.8991357771377216E-2</v>
      </c>
      <c r="AF60" s="14">
        <f t="shared" si="27"/>
        <v>0.10845929135581688</v>
      </c>
      <c r="AG60" s="40">
        <f t="shared" si="8"/>
        <v>382225515.43425</v>
      </c>
      <c r="AH60" s="27">
        <f t="shared" si="28"/>
        <v>4.0563962082154563E-2</v>
      </c>
      <c r="AI60" s="30">
        <f t="shared" si="29"/>
        <v>0.21845136117515954</v>
      </c>
    </row>
    <row r="61" spans="1:35" x14ac:dyDescent="0.2">
      <c r="A61" s="5" t="s">
        <v>14</v>
      </c>
      <c r="B61" s="37">
        <v>57577900553.299995</v>
      </c>
      <c r="C61" s="38">
        <v>14696646127.58</v>
      </c>
      <c r="D61" s="37">
        <v>995440563.57136142</v>
      </c>
      <c r="E61" s="39">
        <v>119702693.88</v>
      </c>
      <c r="F61" s="39">
        <f t="shared" si="20"/>
        <v>23948412.47930488</v>
      </c>
      <c r="G61" s="39">
        <f t="shared" si="12"/>
        <v>1139091669.9306662</v>
      </c>
      <c r="H61" s="14">
        <f t="shared" si="21"/>
        <v>2.6114517748894717E-2</v>
      </c>
      <c r="I61" s="44">
        <v>53429206.760000005</v>
      </c>
      <c r="J61" s="40">
        <v>0</v>
      </c>
      <c r="K61" s="39">
        <v>24079940.319999997</v>
      </c>
      <c r="L61" s="39">
        <f t="shared" si="13"/>
        <v>77509147.079999998</v>
      </c>
      <c r="M61" s="39">
        <v>0</v>
      </c>
      <c r="N61" s="39">
        <v>0</v>
      </c>
      <c r="O61" s="39">
        <v>0</v>
      </c>
      <c r="P61" s="39">
        <f t="shared" si="14"/>
        <v>53429206.760000005</v>
      </c>
      <c r="Q61" s="39">
        <f t="shared" si="15"/>
        <v>24079940.319999997</v>
      </c>
      <c r="R61" s="39">
        <f t="shared" si="16"/>
        <v>77509147.079999998</v>
      </c>
      <c r="S61" s="14">
        <f t="shared" si="22"/>
        <v>2.6120340388447235E-2</v>
      </c>
      <c r="T61" s="40">
        <v>25048394.740000002</v>
      </c>
      <c r="U61" s="39">
        <f t="shared" si="17"/>
        <v>24822959.187340003</v>
      </c>
      <c r="V61" s="39">
        <v>14775915.579999998</v>
      </c>
      <c r="W61" s="39">
        <f t="shared" si="18"/>
        <v>11968491.6198</v>
      </c>
      <c r="X61" s="39">
        <f t="shared" si="19"/>
        <v>36791450.80714</v>
      </c>
      <c r="Y61" s="14">
        <f t="shared" si="23"/>
        <v>3.0018125305037537E-2</v>
      </c>
      <c r="Z61" s="37">
        <v>446500</v>
      </c>
      <c r="AA61" s="34">
        <f t="shared" si="24"/>
        <v>1.4925373134328358E-2</v>
      </c>
      <c r="AB61" s="37">
        <v>136358409.26000002</v>
      </c>
      <c r="AC61" s="34">
        <f t="shared" si="25"/>
        <v>2.6223566342955421E-2</v>
      </c>
      <c r="AD61" s="40">
        <f t="shared" si="5"/>
        <v>114747097.88714001</v>
      </c>
      <c r="AE61" s="27">
        <f t="shared" si="26"/>
        <v>2.7172304015146725E-2</v>
      </c>
      <c r="AF61" s="14">
        <f t="shared" si="27"/>
        <v>0.11527267632681114</v>
      </c>
      <c r="AG61" s="40">
        <f t="shared" si="8"/>
        <v>251105507.14714003</v>
      </c>
      <c r="AH61" s="27">
        <f t="shared" si="28"/>
        <v>2.6648755405469356E-2</v>
      </c>
      <c r="AI61" s="30">
        <f t="shared" si="29"/>
        <v>0.22044363397234237</v>
      </c>
    </row>
    <row r="62" spans="1:35" x14ac:dyDescent="0.2">
      <c r="A62" s="5" t="s">
        <v>36</v>
      </c>
      <c r="B62" s="37">
        <v>3362534295.1300001</v>
      </c>
      <c r="C62" s="38">
        <v>936646439.63999999</v>
      </c>
      <c r="D62" s="37">
        <v>63538970.983531415</v>
      </c>
      <c r="E62" s="39">
        <v>7325730.5300000012</v>
      </c>
      <c r="F62" s="39">
        <f t="shared" si="20"/>
        <v>1465627.9717526839</v>
      </c>
      <c r="G62" s="39">
        <f t="shared" si="12"/>
        <v>72330329.485284105</v>
      </c>
      <c r="H62" s="14">
        <f t="shared" si="21"/>
        <v>1.658226219178502E-3</v>
      </c>
      <c r="I62" s="44">
        <v>3917014.7</v>
      </c>
      <c r="J62" s="40">
        <v>0</v>
      </c>
      <c r="K62" s="39">
        <v>869102.01</v>
      </c>
      <c r="L62" s="39">
        <f t="shared" si="13"/>
        <v>4786116.71</v>
      </c>
      <c r="M62" s="39">
        <v>0</v>
      </c>
      <c r="N62" s="39">
        <v>0</v>
      </c>
      <c r="O62" s="39">
        <v>391450.62000000005</v>
      </c>
      <c r="P62" s="39">
        <f t="shared" si="14"/>
        <v>4308465.32</v>
      </c>
      <c r="Q62" s="39">
        <f t="shared" si="15"/>
        <v>869102.01</v>
      </c>
      <c r="R62" s="39">
        <f t="shared" si="16"/>
        <v>5177567.33</v>
      </c>
      <c r="S62" s="14">
        <f t="shared" si="22"/>
        <v>1.7448240128886722E-3</v>
      </c>
      <c r="T62" s="40">
        <v>2575191.71</v>
      </c>
      <c r="U62" s="39">
        <f t="shared" si="17"/>
        <v>2552014.9846100002</v>
      </c>
      <c r="V62" s="39">
        <v>726501.87999999989</v>
      </c>
      <c r="W62" s="39">
        <f t="shared" si="18"/>
        <v>588466.52279999992</v>
      </c>
      <c r="X62" s="39">
        <f t="shared" si="19"/>
        <v>3140481.5074100001</v>
      </c>
      <c r="Y62" s="14">
        <f t="shared" si="23"/>
        <v>2.5623172052049552E-3</v>
      </c>
      <c r="Z62" s="37">
        <v>446500</v>
      </c>
      <c r="AA62" s="34">
        <f t="shared" si="24"/>
        <v>1.4925373134328358E-2</v>
      </c>
      <c r="AB62" s="37">
        <v>9027081.959999999</v>
      </c>
      <c r="AC62" s="34">
        <f t="shared" si="25"/>
        <v>1.7360299518454209E-3</v>
      </c>
      <c r="AD62" s="40">
        <f t="shared" si="5"/>
        <v>8764548.8374099992</v>
      </c>
      <c r="AE62" s="27">
        <f t="shared" si="26"/>
        <v>2.0754597715398576E-3</v>
      </c>
      <c r="AF62" s="14">
        <f t="shared" si="27"/>
        <v>0.13793973527965492</v>
      </c>
      <c r="AG62" s="40">
        <f t="shared" si="8"/>
        <v>17791630.797409996</v>
      </c>
      <c r="AH62" s="27">
        <f t="shared" si="28"/>
        <v>1.8881498170678205E-3</v>
      </c>
      <c r="AI62" s="30">
        <f t="shared" si="29"/>
        <v>0.24597746096303591</v>
      </c>
    </row>
    <row r="63" spans="1:35" x14ac:dyDescent="0.2">
      <c r="A63" s="42" t="s">
        <v>115</v>
      </c>
      <c r="B63" s="37">
        <v>11594272326.880001</v>
      </c>
      <c r="C63" s="38">
        <v>5886005971.2399998</v>
      </c>
      <c r="D63" s="37">
        <v>382676666.5426107</v>
      </c>
      <c r="E63" s="39">
        <v>30267041.050000004</v>
      </c>
      <c r="F63" s="39">
        <f t="shared" si="20"/>
        <v>6055399.090016312</v>
      </c>
      <c r="G63" s="39">
        <f t="shared" si="12"/>
        <v>418999106.68262702</v>
      </c>
      <c r="H63" s="14">
        <f t="shared" si="21"/>
        <v>9.6058639502653066E-3</v>
      </c>
      <c r="I63" s="44">
        <v>29661751.329999998</v>
      </c>
      <c r="J63" s="40">
        <v>0</v>
      </c>
      <c r="K63" s="39">
        <v>2395314.7000000002</v>
      </c>
      <c r="L63" s="39">
        <f t="shared" si="13"/>
        <v>32057066.029999997</v>
      </c>
      <c r="M63" s="39">
        <v>0</v>
      </c>
      <c r="N63" s="39">
        <v>0</v>
      </c>
      <c r="O63" s="39">
        <v>0</v>
      </c>
      <c r="P63" s="39">
        <f t="shared" si="14"/>
        <v>29661751.329999998</v>
      </c>
      <c r="Q63" s="39">
        <f t="shared" si="15"/>
        <v>2395314.7000000002</v>
      </c>
      <c r="R63" s="39">
        <f t="shared" si="16"/>
        <v>32057066.029999997</v>
      </c>
      <c r="S63" s="14">
        <f t="shared" si="22"/>
        <v>1.080313108973162E-2</v>
      </c>
      <c r="T63" s="40">
        <v>11712166.749999998</v>
      </c>
      <c r="U63" s="39">
        <f t="shared" si="17"/>
        <v>11606757.249249998</v>
      </c>
      <c r="V63" s="39">
        <v>925302.18</v>
      </c>
      <c r="W63" s="39">
        <f t="shared" si="18"/>
        <v>749494.76580000005</v>
      </c>
      <c r="X63" s="39">
        <f t="shared" si="19"/>
        <v>12356252.015049998</v>
      </c>
      <c r="Y63" s="14">
        <f t="shared" si="23"/>
        <v>1.008145950081457E-2</v>
      </c>
      <c r="Z63" s="37">
        <v>446500</v>
      </c>
      <c r="AA63" s="34">
        <f t="shared" si="24"/>
        <v>1.4925373134328358E-2</v>
      </c>
      <c r="AB63" s="37">
        <v>33499804.59</v>
      </c>
      <c r="AC63" s="34">
        <f t="shared" si="25"/>
        <v>6.4424655062297357E-3</v>
      </c>
      <c r="AD63" s="40">
        <f t="shared" si="5"/>
        <v>44859818.045049995</v>
      </c>
      <c r="AE63" s="27">
        <f t="shared" si="26"/>
        <v>1.062287967564253E-2</v>
      </c>
      <c r="AF63" s="14">
        <f t="shared" si="27"/>
        <v>0.11722642629441556</v>
      </c>
      <c r="AG63" s="40">
        <f t="shared" si="8"/>
        <v>78359622.635049999</v>
      </c>
      <c r="AH63" s="27">
        <f t="shared" si="28"/>
        <v>8.3159722022453104E-3</v>
      </c>
      <c r="AI63" s="30">
        <f t="shared" si="29"/>
        <v>0.18701620453430678</v>
      </c>
    </row>
    <row r="64" spans="1:35" x14ac:dyDescent="0.2">
      <c r="A64" s="42" t="s">
        <v>116</v>
      </c>
      <c r="B64" s="37">
        <v>11975729632.16</v>
      </c>
      <c r="C64" s="38">
        <v>5938256081.829999</v>
      </c>
      <c r="D64" s="37">
        <v>401447104.77755046</v>
      </c>
      <c r="E64" s="39">
        <v>46722734.630000003</v>
      </c>
      <c r="F64" s="39">
        <f t="shared" si="20"/>
        <v>9347620.214813685</v>
      </c>
      <c r="G64" s="39">
        <f t="shared" si="12"/>
        <v>457517459.62236416</v>
      </c>
      <c r="H64" s="14">
        <f t="shared" si="21"/>
        <v>1.0488925637095291E-2</v>
      </c>
      <c r="I64" s="44">
        <v>15528101.489999998</v>
      </c>
      <c r="J64" s="40">
        <v>0</v>
      </c>
      <c r="K64" s="39">
        <v>16185806.17</v>
      </c>
      <c r="L64" s="39">
        <f t="shared" si="13"/>
        <v>31713907.659999996</v>
      </c>
      <c r="M64" s="39">
        <v>0</v>
      </c>
      <c r="N64" s="39">
        <v>0</v>
      </c>
      <c r="O64" s="39">
        <v>0</v>
      </c>
      <c r="P64" s="39">
        <f t="shared" si="14"/>
        <v>15528101.489999998</v>
      </c>
      <c r="Q64" s="39">
        <f t="shared" si="15"/>
        <v>16185806.17</v>
      </c>
      <c r="R64" s="39">
        <f t="shared" si="16"/>
        <v>31713907.659999996</v>
      </c>
      <c r="S64" s="14">
        <f t="shared" si="22"/>
        <v>1.0687487791240756E-2</v>
      </c>
      <c r="T64" s="40">
        <v>8177646.7000000011</v>
      </c>
      <c r="U64" s="39">
        <f t="shared" si="17"/>
        <v>8104047.8797000013</v>
      </c>
      <c r="V64" s="39">
        <v>12327208.850000003</v>
      </c>
      <c r="W64" s="39">
        <f t="shared" si="18"/>
        <v>9985039.1685000025</v>
      </c>
      <c r="X64" s="39">
        <f t="shared" si="19"/>
        <v>18089087.048200004</v>
      </c>
      <c r="Y64" s="14">
        <f t="shared" si="23"/>
        <v>1.4758876580132602E-2</v>
      </c>
      <c r="Z64" s="37">
        <v>446500</v>
      </c>
      <c r="AA64" s="34">
        <f t="shared" si="24"/>
        <v>1.4925373134328358E-2</v>
      </c>
      <c r="AB64" s="37">
        <v>54643303.469999999</v>
      </c>
      <c r="AC64" s="34">
        <f t="shared" si="25"/>
        <v>1.050864630586547E-2</v>
      </c>
      <c r="AD64" s="40">
        <f t="shared" si="5"/>
        <v>50249494.7082</v>
      </c>
      <c r="AE64" s="27">
        <f t="shared" si="26"/>
        <v>1.1899164091815694E-2</v>
      </c>
      <c r="AF64" s="14">
        <f t="shared" si="27"/>
        <v>0.12517089825830033</v>
      </c>
      <c r="AG64" s="40">
        <f t="shared" si="8"/>
        <v>104892798.17820001</v>
      </c>
      <c r="AH64" s="27">
        <f t="shared" si="28"/>
        <v>1.1131824842089889E-2</v>
      </c>
      <c r="AI64" s="30">
        <f t="shared" si="29"/>
        <v>0.22926512632933993</v>
      </c>
    </row>
    <row r="65" spans="1:35" x14ac:dyDescent="0.2">
      <c r="A65" s="5" t="s">
        <v>32</v>
      </c>
      <c r="B65" s="37">
        <v>5100666281.7299995</v>
      </c>
      <c r="C65" s="38">
        <v>2392926570.2799997</v>
      </c>
      <c r="D65" s="37">
        <v>165165665.86996531</v>
      </c>
      <c r="E65" s="39">
        <v>22372652.030000001</v>
      </c>
      <c r="F65" s="39">
        <f t="shared" si="20"/>
        <v>4476002.0155228749</v>
      </c>
      <c r="G65" s="39">
        <f t="shared" si="12"/>
        <v>192014319.91548818</v>
      </c>
      <c r="H65" s="14">
        <f t="shared" si="21"/>
        <v>4.4020700860538968E-3</v>
      </c>
      <c r="I65" s="44">
        <v>12240705.619999999</v>
      </c>
      <c r="J65" s="40">
        <v>0</v>
      </c>
      <c r="K65" s="39">
        <v>1164298.03</v>
      </c>
      <c r="L65" s="39">
        <f t="shared" si="13"/>
        <v>13405003.649999999</v>
      </c>
      <c r="M65" s="39">
        <v>0</v>
      </c>
      <c r="N65" s="39">
        <v>0</v>
      </c>
      <c r="O65" s="39">
        <v>0</v>
      </c>
      <c r="P65" s="39">
        <f t="shared" si="14"/>
        <v>12240705.619999999</v>
      </c>
      <c r="Q65" s="39">
        <f t="shared" si="15"/>
        <v>1164298.03</v>
      </c>
      <c r="R65" s="39">
        <f t="shared" si="16"/>
        <v>13405003.649999999</v>
      </c>
      <c r="S65" s="14">
        <f t="shared" si="22"/>
        <v>4.5174443460844951E-3</v>
      </c>
      <c r="T65" s="40">
        <v>7090192.3899999997</v>
      </c>
      <c r="U65" s="39">
        <f t="shared" si="17"/>
        <v>7026380.6584899994</v>
      </c>
      <c r="V65" s="39">
        <v>808260</v>
      </c>
      <c r="W65" s="39">
        <f t="shared" si="18"/>
        <v>654690.60000000009</v>
      </c>
      <c r="X65" s="39">
        <f t="shared" si="19"/>
        <v>7681071.2584899999</v>
      </c>
      <c r="Y65" s="14">
        <f t="shared" si="23"/>
        <v>6.2669819878244356E-3</v>
      </c>
      <c r="Z65" s="37">
        <v>446500</v>
      </c>
      <c r="AA65" s="34">
        <f t="shared" si="24"/>
        <v>1.4925373134328358E-2</v>
      </c>
      <c r="AB65" s="37">
        <v>26548128.649999999</v>
      </c>
      <c r="AC65" s="34">
        <f t="shared" si="25"/>
        <v>5.1055642018171662E-3</v>
      </c>
      <c r="AD65" s="40">
        <f t="shared" si="5"/>
        <v>21532574.908489998</v>
      </c>
      <c r="AE65" s="27">
        <f t="shared" si="26"/>
        <v>5.0989496241367069E-3</v>
      </c>
      <c r="AF65" s="14">
        <f t="shared" si="27"/>
        <v>0.13036955831633049</v>
      </c>
      <c r="AG65" s="40">
        <f t="shared" si="8"/>
        <v>48080703.558489993</v>
      </c>
      <c r="AH65" s="27">
        <f t="shared" si="28"/>
        <v>5.1025997932505843E-3</v>
      </c>
      <c r="AI65" s="30">
        <f t="shared" si="29"/>
        <v>0.25040165535389181</v>
      </c>
    </row>
    <row r="66" spans="1:35" x14ac:dyDescent="0.2">
      <c r="A66" s="5" t="s">
        <v>7</v>
      </c>
      <c r="B66" s="37">
        <v>23619879880.959999</v>
      </c>
      <c r="C66" s="38">
        <v>12921776550.33</v>
      </c>
      <c r="D66" s="37">
        <v>879311279.44655216</v>
      </c>
      <c r="E66" s="39">
        <v>107494123.92</v>
      </c>
      <c r="F66" s="39">
        <f t="shared" si="20"/>
        <v>21505895.442239426</v>
      </c>
      <c r="G66" s="39">
        <f t="shared" si="12"/>
        <v>1008311298.8087915</v>
      </c>
      <c r="H66" s="14">
        <f t="shared" si="21"/>
        <v>2.3116281160019379E-2</v>
      </c>
      <c r="I66" s="44">
        <v>48059595.970000006</v>
      </c>
      <c r="J66" s="40">
        <v>0</v>
      </c>
      <c r="K66" s="39">
        <v>20444855.040000003</v>
      </c>
      <c r="L66" s="39">
        <f t="shared" si="13"/>
        <v>68504451.010000005</v>
      </c>
      <c r="M66" s="39">
        <v>0</v>
      </c>
      <c r="N66" s="39">
        <v>0</v>
      </c>
      <c r="O66" s="39">
        <v>0</v>
      </c>
      <c r="P66" s="39">
        <f t="shared" si="14"/>
        <v>48059595.970000006</v>
      </c>
      <c r="Q66" s="39">
        <f t="shared" si="15"/>
        <v>20444855.040000003</v>
      </c>
      <c r="R66" s="39">
        <f t="shared" si="16"/>
        <v>68504451.010000005</v>
      </c>
      <c r="S66" s="14">
        <f t="shared" si="22"/>
        <v>2.3085785948051333E-2</v>
      </c>
      <c r="T66" s="40">
        <v>16774091.000000002</v>
      </c>
      <c r="U66" s="39">
        <f t="shared" si="17"/>
        <v>16623124.181000002</v>
      </c>
      <c r="V66" s="39">
        <v>8529243.6599999983</v>
      </c>
      <c r="W66" s="39">
        <f t="shared" si="18"/>
        <v>6908687.364599999</v>
      </c>
      <c r="X66" s="39">
        <f t="shared" si="19"/>
        <v>23531811.545600001</v>
      </c>
      <c r="Y66" s="14">
        <f t="shared" si="23"/>
        <v>1.9199592626373538E-2</v>
      </c>
      <c r="Z66" s="37">
        <v>446500</v>
      </c>
      <c r="AA66" s="34">
        <f t="shared" si="24"/>
        <v>1.4925373134328358E-2</v>
      </c>
      <c r="AB66" s="37">
        <v>118695491.14</v>
      </c>
      <c r="AC66" s="34">
        <f t="shared" si="25"/>
        <v>2.2826748298189019E-2</v>
      </c>
      <c r="AD66" s="40">
        <f t="shared" si="5"/>
        <v>92482762.555600002</v>
      </c>
      <c r="AE66" s="27">
        <f t="shared" si="26"/>
        <v>2.1900072303292873E-2</v>
      </c>
      <c r="AF66" s="14">
        <f t="shared" si="27"/>
        <v>0.1051763632712748</v>
      </c>
      <c r="AG66" s="40">
        <f t="shared" si="8"/>
        <v>211178253.6956</v>
      </c>
      <c r="AH66" s="27">
        <f t="shared" si="28"/>
        <v>2.241144646178779E-2</v>
      </c>
      <c r="AI66" s="30">
        <f t="shared" si="29"/>
        <v>0.20943755558931432</v>
      </c>
    </row>
    <row r="67" spans="1:35" x14ac:dyDescent="0.2">
      <c r="A67" s="5" t="s">
        <v>6</v>
      </c>
      <c r="B67" s="37">
        <v>24524018217.459995</v>
      </c>
      <c r="C67" s="38">
        <v>9794379324.5100002</v>
      </c>
      <c r="D67" s="37">
        <v>663726733.95834804</v>
      </c>
      <c r="E67" s="39">
        <v>80605452.640000001</v>
      </c>
      <c r="F67" s="39">
        <f t="shared" si="20"/>
        <v>16126392.525793627</v>
      </c>
      <c r="G67" s="39">
        <f t="shared" si="12"/>
        <v>760458579.12414169</v>
      </c>
      <c r="H67" s="14">
        <f t="shared" si="21"/>
        <v>1.743407452276903E-2</v>
      </c>
      <c r="I67" s="44">
        <v>31837923.459999997</v>
      </c>
      <c r="J67" s="40">
        <v>0</v>
      </c>
      <c r="K67" s="39">
        <v>20180253.039999999</v>
      </c>
      <c r="L67" s="39">
        <f t="shared" si="13"/>
        <v>52018176.5</v>
      </c>
      <c r="M67" s="39">
        <v>0</v>
      </c>
      <c r="N67" s="39">
        <v>0</v>
      </c>
      <c r="O67" s="39">
        <v>0</v>
      </c>
      <c r="P67" s="39">
        <f t="shared" si="14"/>
        <v>31837923.459999997</v>
      </c>
      <c r="Q67" s="39">
        <f t="shared" si="15"/>
        <v>20180253.039999999</v>
      </c>
      <c r="R67" s="39">
        <f t="shared" si="16"/>
        <v>52018176.5</v>
      </c>
      <c r="S67" s="14">
        <f t="shared" si="22"/>
        <v>1.7529962949584903E-2</v>
      </c>
      <c r="T67" s="40">
        <v>15056037.540000003</v>
      </c>
      <c r="U67" s="39">
        <f t="shared" si="17"/>
        <v>14920533.202140003</v>
      </c>
      <c r="V67" s="39">
        <v>12012765.410000002</v>
      </c>
      <c r="W67" s="39">
        <f t="shared" si="18"/>
        <v>9730339.9821000025</v>
      </c>
      <c r="X67" s="39">
        <f t="shared" si="19"/>
        <v>24650873.184240006</v>
      </c>
      <c r="Y67" s="14">
        <f t="shared" si="23"/>
        <v>2.0112634427003947E-2</v>
      </c>
      <c r="Z67" s="37">
        <v>446500</v>
      </c>
      <c r="AA67" s="34">
        <f t="shared" si="24"/>
        <v>1.4925373134328358E-2</v>
      </c>
      <c r="AB67" s="37">
        <v>92374470.820000008</v>
      </c>
      <c r="AC67" s="34">
        <f t="shared" si="25"/>
        <v>1.7764860099862313E-2</v>
      </c>
      <c r="AD67" s="40">
        <f t="shared" si="5"/>
        <v>77115549.684240013</v>
      </c>
      <c r="AE67" s="27">
        <f t="shared" si="26"/>
        <v>1.8261090684631241E-2</v>
      </c>
      <c r="AF67" s="14">
        <f t="shared" si="27"/>
        <v>0.11618569169925792</v>
      </c>
      <c r="AG67" s="40">
        <f t="shared" si="8"/>
        <v>169490020.50424004</v>
      </c>
      <c r="AH67" s="27">
        <f t="shared" si="28"/>
        <v>1.7987252256633439E-2</v>
      </c>
      <c r="AI67" s="30">
        <f t="shared" si="29"/>
        <v>0.22287870129553961</v>
      </c>
    </row>
    <row r="68" spans="1:35" x14ac:dyDescent="0.2">
      <c r="A68" s="5" t="s">
        <v>41</v>
      </c>
      <c r="B68" s="37">
        <v>6084920265.2199993</v>
      </c>
      <c r="C68" s="38">
        <v>2531318481.6999998</v>
      </c>
      <c r="D68" s="37">
        <v>172224530.51525041</v>
      </c>
      <c r="E68" s="39">
        <v>20501996.68</v>
      </c>
      <c r="F68" s="39">
        <f t="shared" si="20"/>
        <v>4101747.8991257204</v>
      </c>
      <c r="G68" s="39">
        <f t="shared" si="12"/>
        <v>196828275.09437615</v>
      </c>
      <c r="H68" s="14">
        <f t="shared" si="21"/>
        <v>4.5124335636211634E-3</v>
      </c>
      <c r="I68" s="44">
        <v>11302378.430000002</v>
      </c>
      <c r="J68" s="40">
        <v>-831992.03999999992</v>
      </c>
      <c r="K68" s="39">
        <v>2398745.2600000002</v>
      </c>
      <c r="L68" s="39">
        <f t="shared" si="13"/>
        <v>12869131.650000002</v>
      </c>
      <c r="M68" s="39">
        <v>0</v>
      </c>
      <c r="N68" s="39">
        <v>0</v>
      </c>
      <c r="O68" s="39">
        <v>0</v>
      </c>
      <c r="P68" s="39">
        <f t="shared" si="14"/>
        <v>10470386.390000002</v>
      </c>
      <c r="Q68" s="39">
        <f t="shared" si="15"/>
        <v>2398745.2600000002</v>
      </c>
      <c r="R68" s="39">
        <f t="shared" si="16"/>
        <v>12869131.650000002</v>
      </c>
      <c r="S68" s="14">
        <f t="shared" si="22"/>
        <v>4.3368571564178235E-3</v>
      </c>
      <c r="T68" s="40">
        <v>4710015.919999999</v>
      </c>
      <c r="U68" s="39">
        <f t="shared" si="17"/>
        <v>4667625.7767199986</v>
      </c>
      <c r="V68" s="39">
        <v>1070328.75</v>
      </c>
      <c r="W68" s="39">
        <f t="shared" si="18"/>
        <v>866966.28750000009</v>
      </c>
      <c r="X68" s="39">
        <f t="shared" si="19"/>
        <v>5534592.0642199982</v>
      </c>
      <c r="Y68" s="14">
        <f t="shared" si="23"/>
        <v>4.5156707455466906E-3</v>
      </c>
      <c r="Z68" s="37">
        <v>446500</v>
      </c>
      <c r="AA68" s="34">
        <f t="shared" si="24"/>
        <v>1.4925373134328358E-2</v>
      </c>
      <c r="AB68" s="37">
        <v>23629938.119999997</v>
      </c>
      <c r="AC68" s="34">
        <f t="shared" si="25"/>
        <v>4.5443566944831284E-3</v>
      </c>
      <c r="AD68" s="40">
        <f t="shared" si="5"/>
        <v>18850223.714220002</v>
      </c>
      <c r="AE68" s="27">
        <f t="shared" si="26"/>
        <v>4.4637643909747901E-3</v>
      </c>
      <c r="AF68" s="14">
        <f t="shared" si="27"/>
        <v>0.10945144491220327</v>
      </c>
      <c r="AG68" s="40">
        <f t="shared" si="8"/>
        <v>42480161.83422</v>
      </c>
      <c r="AH68" s="27">
        <f t="shared" si="28"/>
        <v>4.5082382109665996E-3</v>
      </c>
      <c r="AI68" s="30">
        <f t="shared" si="29"/>
        <v>0.21582347258721549</v>
      </c>
    </row>
    <row r="69" spans="1:35" x14ac:dyDescent="0.2">
      <c r="A69" s="5" t="s">
        <v>44</v>
      </c>
      <c r="B69" s="37">
        <v>2515564049.1199999</v>
      </c>
      <c r="C69" s="38">
        <v>604249180.89999986</v>
      </c>
      <c r="D69" s="37">
        <v>41271299.470158957</v>
      </c>
      <c r="E69" s="39">
        <v>5348124.1400000006</v>
      </c>
      <c r="F69" s="39">
        <f t="shared" si="20"/>
        <v>1069976.6124198081</v>
      </c>
      <c r="G69" s="39">
        <f t="shared" si="12"/>
        <v>47689400.222578764</v>
      </c>
      <c r="H69" s="14">
        <f t="shared" si="21"/>
        <v>1.093314718579656E-3</v>
      </c>
      <c r="I69" s="44">
        <v>2678424.54</v>
      </c>
      <c r="J69" s="40">
        <v>0</v>
      </c>
      <c r="K69" s="39">
        <v>506436.64999999997</v>
      </c>
      <c r="L69" s="39">
        <f t="shared" si="13"/>
        <v>3184861.19</v>
      </c>
      <c r="M69" s="39">
        <v>2447446.2000000002</v>
      </c>
      <c r="N69" s="39">
        <v>0</v>
      </c>
      <c r="O69" s="39">
        <v>378420.36000000004</v>
      </c>
      <c r="P69" s="39">
        <f t="shared" si="14"/>
        <v>5504291.1000000006</v>
      </c>
      <c r="Q69" s="39">
        <f t="shared" si="15"/>
        <v>506436.64999999997</v>
      </c>
      <c r="R69" s="39">
        <f t="shared" si="16"/>
        <v>6010727.7500000009</v>
      </c>
      <c r="S69" s="14">
        <f t="shared" si="22"/>
        <v>2.0255964712169762E-3</v>
      </c>
      <c r="T69" s="40">
        <v>1515111.9200000002</v>
      </c>
      <c r="U69" s="39">
        <f t="shared" si="17"/>
        <v>1501475.9127200001</v>
      </c>
      <c r="V69" s="39">
        <v>443416.60999999993</v>
      </c>
      <c r="W69" s="39">
        <f t="shared" si="18"/>
        <v>359167.45409999997</v>
      </c>
      <c r="X69" s="39">
        <f t="shared" si="19"/>
        <v>1860643.3668200001</v>
      </c>
      <c r="Y69" s="14">
        <f t="shared" si="23"/>
        <v>1.5180979414475947E-3</v>
      </c>
      <c r="Z69" s="37">
        <v>446500</v>
      </c>
      <c r="AA69" s="34">
        <f t="shared" si="24"/>
        <v>1.4925373134328358E-2</v>
      </c>
      <c r="AB69" s="37">
        <v>6311183.0200000005</v>
      </c>
      <c r="AC69" s="34">
        <f t="shared" si="25"/>
        <v>1.2137258532543822E-3</v>
      </c>
      <c r="AD69" s="40">
        <f t="shared" si="5"/>
        <v>8317871.116820001</v>
      </c>
      <c r="AE69" s="27">
        <f t="shared" si="26"/>
        <v>1.9696857428790036E-3</v>
      </c>
      <c r="AF69" s="14">
        <f t="shared" si="27"/>
        <v>0.20154129440082699</v>
      </c>
      <c r="AG69" s="40">
        <f t="shared" si="8"/>
        <v>14629054.136820002</v>
      </c>
      <c r="AH69" s="27">
        <f t="shared" si="28"/>
        <v>1.552519058361584E-3</v>
      </c>
      <c r="AI69" s="30">
        <f t="shared" si="29"/>
        <v>0.30675693274695054</v>
      </c>
    </row>
    <row r="70" spans="1:35" x14ac:dyDescent="0.2">
      <c r="A70" s="5" t="s">
        <v>52</v>
      </c>
      <c r="B70" s="37">
        <v>922513027.75</v>
      </c>
      <c r="C70" s="38">
        <v>322001927.98999995</v>
      </c>
      <c r="D70" s="37">
        <v>21687480.930513717</v>
      </c>
      <c r="E70" s="39">
        <v>2670074.84</v>
      </c>
      <c r="F70" s="39">
        <f t="shared" si="20"/>
        <v>534190.59794123645</v>
      </c>
      <c r="G70" s="39">
        <f t="shared" si="12"/>
        <v>24891746.368454952</v>
      </c>
      <c r="H70" s="14">
        <f t="shared" si="21"/>
        <v>5.7066166797582556E-4</v>
      </c>
      <c r="I70" s="44">
        <v>1536858.9799999997</v>
      </c>
      <c r="J70" s="40">
        <v>0</v>
      </c>
      <c r="K70" s="39">
        <v>606809.89000000013</v>
      </c>
      <c r="L70" s="39">
        <f t="shared" si="13"/>
        <v>2143668.87</v>
      </c>
      <c r="M70" s="39">
        <v>0</v>
      </c>
      <c r="N70" s="39">
        <v>0</v>
      </c>
      <c r="O70" s="39">
        <v>304527.46999999997</v>
      </c>
      <c r="P70" s="39">
        <f t="shared" si="14"/>
        <v>1841386.4499999997</v>
      </c>
      <c r="Q70" s="39">
        <f t="shared" si="15"/>
        <v>606809.89000000013</v>
      </c>
      <c r="R70" s="39">
        <f t="shared" si="16"/>
        <v>2448196.34</v>
      </c>
      <c r="S70" s="14">
        <f t="shared" si="22"/>
        <v>8.250345171847644E-4</v>
      </c>
      <c r="T70" s="40">
        <v>685743.85</v>
      </c>
      <c r="U70" s="39">
        <f t="shared" si="17"/>
        <v>679572.15535000002</v>
      </c>
      <c r="V70" s="39">
        <v>411583.42</v>
      </c>
      <c r="W70" s="39">
        <f t="shared" si="18"/>
        <v>333382.57020000002</v>
      </c>
      <c r="X70" s="39">
        <f t="shared" si="19"/>
        <v>1012954.7255500001</v>
      </c>
      <c r="Y70" s="14">
        <f t="shared" si="23"/>
        <v>8.2646922621460795E-4</v>
      </c>
      <c r="Z70" s="37">
        <v>446500</v>
      </c>
      <c r="AA70" s="34">
        <f t="shared" si="24"/>
        <v>1.4925373134328358E-2</v>
      </c>
      <c r="AB70" s="37">
        <v>3162574.9400000004</v>
      </c>
      <c r="AC70" s="34">
        <f t="shared" si="25"/>
        <v>6.0820593466681411E-4</v>
      </c>
      <c r="AD70" s="40">
        <f t="shared" si="5"/>
        <v>3907651.0655499999</v>
      </c>
      <c r="AE70" s="27">
        <f t="shared" si="26"/>
        <v>9.253382847439882E-4</v>
      </c>
      <c r="AF70" s="14">
        <f t="shared" si="27"/>
        <v>0.18018003465086796</v>
      </c>
      <c r="AG70" s="40">
        <f t="shared" si="8"/>
        <v>7070226.0055500008</v>
      </c>
      <c r="AH70" s="27">
        <f t="shared" si="28"/>
        <v>7.5033290039667111E-4</v>
      </c>
      <c r="AI70" s="30">
        <f t="shared" si="29"/>
        <v>0.28403897022307861</v>
      </c>
    </row>
    <row r="71" spans="1:35" x14ac:dyDescent="0.2">
      <c r="A71" s="5" t="s">
        <v>58</v>
      </c>
      <c r="B71" s="37">
        <v>231946819.38</v>
      </c>
      <c r="C71" s="38">
        <v>82196710.050000012</v>
      </c>
      <c r="D71" s="37">
        <v>5686130.0023980271</v>
      </c>
      <c r="E71" s="39">
        <v>792894.61999999988</v>
      </c>
      <c r="F71" s="39">
        <f t="shared" si="20"/>
        <v>158631.07835666111</v>
      </c>
      <c r="G71" s="39">
        <f t="shared" si="12"/>
        <v>6637655.7007546881</v>
      </c>
      <c r="H71" s="14">
        <f t="shared" si="21"/>
        <v>1.5217315882835069E-4</v>
      </c>
      <c r="I71" s="44">
        <v>380272.55000000005</v>
      </c>
      <c r="J71" s="40">
        <v>0</v>
      </c>
      <c r="K71" s="39">
        <v>93807.37000000001</v>
      </c>
      <c r="L71" s="39">
        <f t="shared" si="13"/>
        <v>474079.92000000004</v>
      </c>
      <c r="M71" s="39">
        <v>1025091.11</v>
      </c>
      <c r="N71" s="39">
        <v>96739.67</v>
      </c>
      <c r="O71" s="39">
        <v>735817.33999999985</v>
      </c>
      <c r="P71" s="39">
        <f t="shared" si="14"/>
        <v>2237920.67</v>
      </c>
      <c r="Q71" s="39">
        <f t="shared" si="15"/>
        <v>93807.37000000001</v>
      </c>
      <c r="R71" s="39">
        <f t="shared" si="16"/>
        <v>2331728.04</v>
      </c>
      <c r="S71" s="14">
        <f t="shared" si="22"/>
        <v>7.8578506399024236E-4</v>
      </c>
      <c r="T71" s="40">
        <v>366128.29000000004</v>
      </c>
      <c r="U71" s="39">
        <f t="shared" si="17"/>
        <v>362833.13539000001</v>
      </c>
      <c r="V71" s="39">
        <v>188122.67999999996</v>
      </c>
      <c r="W71" s="39">
        <f t="shared" si="18"/>
        <v>152379.37079999998</v>
      </c>
      <c r="X71" s="39">
        <f t="shared" si="19"/>
        <v>515212.50618999999</v>
      </c>
      <c r="Y71" s="14">
        <f t="shared" si="23"/>
        <v>4.2036161201157267E-4</v>
      </c>
      <c r="Z71" s="37">
        <v>446500</v>
      </c>
      <c r="AA71" s="34">
        <f t="shared" si="24"/>
        <v>1.4925373134328358E-2</v>
      </c>
      <c r="AB71" s="37">
        <v>1026414.16</v>
      </c>
      <c r="AC71" s="34">
        <f t="shared" si="25"/>
        <v>1.9739332518016247E-4</v>
      </c>
      <c r="AD71" s="40">
        <f t="shared" si="5"/>
        <v>3293440.5461900001</v>
      </c>
      <c r="AE71" s="27">
        <f t="shared" si="26"/>
        <v>7.7989221012721556E-4</v>
      </c>
      <c r="AF71" s="14">
        <f t="shared" si="27"/>
        <v>0.57920598804477708</v>
      </c>
      <c r="AG71" s="40">
        <f t="shared" si="8"/>
        <v>4319854.7061900003</v>
      </c>
      <c r="AH71" s="27">
        <f t="shared" si="28"/>
        <v>4.5844773681115241E-4</v>
      </c>
      <c r="AI71" s="30">
        <f t="shared" si="29"/>
        <v>0.65081030124820149</v>
      </c>
    </row>
    <row r="72" spans="1:35" x14ac:dyDescent="0.2">
      <c r="A72" s="5" t="s">
        <v>16</v>
      </c>
      <c r="B72" s="37">
        <v>23017020083.320004</v>
      </c>
      <c r="C72" s="38">
        <v>11428596533.690001</v>
      </c>
      <c r="D72" s="37">
        <v>724179558.76979482</v>
      </c>
      <c r="E72" s="39">
        <v>51071696.949999996</v>
      </c>
      <c r="F72" s="39">
        <f t="shared" si="20"/>
        <v>10217698.741206113</v>
      </c>
      <c r="G72" s="39">
        <f t="shared" si="12"/>
        <v>785468954.46100104</v>
      </c>
      <c r="H72" s="14">
        <f t="shared" si="21"/>
        <v>1.8007455847452659E-2</v>
      </c>
      <c r="I72" s="44">
        <v>28923072.859999999</v>
      </c>
      <c r="J72" s="40">
        <v>0</v>
      </c>
      <c r="K72" s="39">
        <v>31206857.789999995</v>
      </c>
      <c r="L72" s="39">
        <f t="shared" si="13"/>
        <v>60129930.649999991</v>
      </c>
      <c r="M72" s="39">
        <v>0</v>
      </c>
      <c r="N72" s="39">
        <v>0</v>
      </c>
      <c r="O72" s="39">
        <v>0</v>
      </c>
      <c r="P72" s="39">
        <f t="shared" si="14"/>
        <v>28923072.859999999</v>
      </c>
      <c r="Q72" s="39">
        <f t="shared" si="15"/>
        <v>31206857.789999995</v>
      </c>
      <c r="R72" s="39">
        <f t="shared" si="16"/>
        <v>60129930.649999991</v>
      </c>
      <c r="S72" s="14">
        <f t="shared" si="22"/>
        <v>2.0263598752939937E-2</v>
      </c>
      <c r="T72" s="40">
        <v>14219270.49</v>
      </c>
      <c r="U72" s="39">
        <f t="shared" si="17"/>
        <v>14091297.05559</v>
      </c>
      <c r="V72" s="39">
        <v>22771018.359999999</v>
      </c>
      <c r="W72" s="39">
        <f t="shared" si="18"/>
        <v>18444524.871600002</v>
      </c>
      <c r="X72" s="39">
        <f t="shared" si="19"/>
        <v>32535821.927190002</v>
      </c>
      <c r="Y72" s="14">
        <f t="shared" si="23"/>
        <v>2.6545959946848281E-2</v>
      </c>
      <c r="Z72" s="37">
        <v>446500</v>
      </c>
      <c r="AA72" s="34">
        <f t="shared" si="24"/>
        <v>1.4925373134328358E-2</v>
      </c>
      <c r="AB72" s="37">
        <v>57793595.370000005</v>
      </c>
      <c r="AC72" s="34">
        <f t="shared" si="25"/>
        <v>1.1114490045812641E-2</v>
      </c>
      <c r="AD72" s="40">
        <f t="shared" si="5"/>
        <v>93112252.577189997</v>
      </c>
      <c r="AE72" s="27">
        <f t="shared" si="26"/>
        <v>2.2049136589502256E-2</v>
      </c>
      <c r="AF72" s="14">
        <f t="shared" si="27"/>
        <v>0.12857619557139269</v>
      </c>
      <c r="AG72" s="40">
        <f t="shared" si="8"/>
        <v>150905847.94718999</v>
      </c>
      <c r="AH72" s="27">
        <f t="shared" si="28"/>
        <v>1.6014993366287141E-2</v>
      </c>
      <c r="AI72" s="30">
        <f t="shared" si="29"/>
        <v>0.19212197641947992</v>
      </c>
    </row>
    <row r="73" spans="1:35" x14ac:dyDescent="0.2">
      <c r="A73" s="5" t="s">
        <v>51</v>
      </c>
      <c r="B73" s="37">
        <v>575516855.44000006</v>
      </c>
      <c r="C73" s="38">
        <v>295886530.20000005</v>
      </c>
      <c r="D73" s="37">
        <v>21283495.855495356</v>
      </c>
      <c r="E73" s="39">
        <v>3355594.5599999996</v>
      </c>
      <c r="F73" s="39">
        <f>(E73/E$76)*F$76</f>
        <v>671339.63348186889</v>
      </c>
      <c r="G73" s="39">
        <f t="shared" si="12"/>
        <v>25310430.048977222</v>
      </c>
      <c r="H73" s="14">
        <f>(G73/G$76)</f>
        <v>5.8026030054842337E-4</v>
      </c>
      <c r="I73" s="44">
        <v>1432030.18</v>
      </c>
      <c r="J73" s="40">
        <v>0</v>
      </c>
      <c r="K73" s="39">
        <v>34567.48000000001</v>
      </c>
      <c r="L73" s="39">
        <f t="shared" si="13"/>
        <v>1466597.66</v>
      </c>
      <c r="M73" s="39">
        <v>2379082.9900000002</v>
      </c>
      <c r="N73" s="39">
        <v>57189.260000000017</v>
      </c>
      <c r="O73" s="39">
        <v>344782.99</v>
      </c>
      <c r="P73" s="39">
        <f t="shared" si="14"/>
        <v>4213085.42</v>
      </c>
      <c r="Q73" s="39">
        <f t="shared" si="15"/>
        <v>34567.48000000001</v>
      </c>
      <c r="R73" s="39">
        <f t="shared" si="16"/>
        <v>4247652.9000000004</v>
      </c>
      <c r="S73" s="14">
        <f>(R73/R$76)</f>
        <v>1.4314457554985009E-3</v>
      </c>
      <c r="T73" s="40">
        <v>1191730.7299999997</v>
      </c>
      <c r="U73" s="39">
        <f t="shared" si="17"/>
        <v>1181005.1534299997</v>
      </c>
      <c r="V73" s="39">
        <v>61896.87000000001</v>
      </c>
      <c r="W73" s="39">
        <f t="shared" si="18"/>
        <v>50136.464700000011</v>
      </c>
      <c r="X73" s="39">
        <f t="shared" si="19"/>
        <v>1231141.6181299998</v>
      </c>
      <c r="Y73" s="14">
        <f>(X73/X$76)</f>
        <v>1.0044877967710086E-3</v>
      </c>
      <c r="Z73" s="37">
        <v>446500</v>
      </c>
      <c r="AA73" s="34">
        <f>(Z73/Z$76)</f>
        <v>1.4925373134328358E-2</v>
      </c>
      <c r="AB73" s="37">
        <v>3998657.3099999991</v>
      </c>
      <c r="AC73" s="34">
        <f>(AB73/AB$76)</f>
        <v>7.6899588239981366E-4</v>
      </c>
      <c r="AD73" s="40">
        <f t="shared" ref="AD73:AD75" si="30">(R73+X73+Z73)</f>
        <v>5925294.5181300007</v>
      </c>
      <c r="AE73" s="27">
        <f>(AD73/AD$76)</f>
        <v>1.4031196168836162E-3</v>
      </c>
      <c r="AF73" s="14">
        <f t="shared" si="27"/>
        <v>0.27839855625033993</v>
      </c>
      <c r="AG73" s="40">
        <f t="shared" ref="AG73:AG75" si="31">(R73+X73+Z73+AB73)</f>
        <v>9923951.8281299993</v>
      </c>
      <c r="AH73" s="27">
        <f>(AG73/AG$76)</f>
        <v>1.0531866382704658E-3</v>
      </c>
      <c r="AI73" s="30">
        <f t="shared" si="29"/>
        <v>0.39208941961580851</v>
      </c>
    </row>
    <row r="74" spans="1:35" x14ac:dyDescent="0.2">
      <c r="A74" s="5" t="s">
        <v>43</v>
      </c>
      <c r="B74" s="37">
        <v>5984939909.7300005</v>
      </c>
      <c r="C74" s="38">
        <v>4131455719.8499999</v>
      </c>
      <c r="D74" s="37">
        <v>287452049.28173518</v>
      </c>
      <c r="E74" s="39">
        <v>40028305.640000001</v>
      </c>
      <c r="F74" s="39">
        <f>(E74/E$76)*F$76</f>
        <v>8008294.0762837073</v>
      </c>
      <c r="G74" s="39">
        <f t="shared" si="12"/>
        <v>335488648.99801886</v>
      </c>
      <c r="H74" s="14">
        <f>(G74/G$76)</f>
        <v>7.6913250356266255E-3</v>
      </c>
      <c r="I74" s="44">
        <v>18563314.170000002</v>
      </c>
      <c r="J74" s="40">
        <v>0</v>
      </c>
      <c r="K74" s="39">
        <v>3429833.28</v>
      </c>
      <c r="L74" s="39">
        <f t="shared" si="13"/>
        <v>21993147.450000003</v>
      </c>
      <c r="M74" s="39">
        <v>0</v>
      </c>
      <c r="N74" s="39">
        <v>0</v>
      </c>
      <c r="O74" s="39">
        <v>0</v>
      </c>
      <c r="P74" s="39">
        <f t="shared" si="14"/>
        <v>18563314.170000002</v>
      </c>
      <c r="Q74" s="39">
        <f t="shared" si="15"/>
        <v>3429833.28</v>
      </c>
      <c r="R74" s="39">
        <f t="shared" si="16"/>
        <v>21993147.450000003</v>
      </c>
      <c r="S74" s="14">
        <f>(R74/R$76)</f>
        <v>7.4116219730089488E-3</v>
      </c>
      <c r="T74" s="40">
        <v>4301489.7799999993</v>
      </c>
      <c r="U74" s="39">
        <f t="shared" si="17"/>
        <v>4262776.3719799994</v>
      </c>
      <c r="V74" s="39">
        <v>1177984.25</v>
      </c>
      <c r="W74" s="39">
        <f t="shared" si="18"/>
        <v>954167.24250000005</v>
      </c>
      <c r="X74" s="39">
        <f t="shared" si="19"/>
        <v>5216943.6144799991</v>
      </c>
      <c r="Y74" s="14">
        <f>(X74/X$76)</f>
        <v>4.2565015429721683E-3</v>
      </c>
      <c r="Z74" s="37">
        <v>446500</v>
      </c>
      <c r="AA74" s="34">
        <f>(Z74/Z$76)</f>
        <v>1.4925373134328358E-2</v>
      </c>
      <c r="AB74" s="37">
        <v>41898534.170000009</v>
      </c>
      <c r="AC74" s="34">
        <f>(AB74/AB$76)</f>
        <v>8.0576547969593102E-3</v>
      </c>
      <c r="AD74" s="40">
        <f t="shared" si="30"/>
        <v>27656591.064480003</v>
      </c>
      <c r="AE74" s="27">
        <f>(AD74/AD$76)</f>
        <v>6.5491268560515185E-3</v>
      </c>
      <c r="AF74" s="14">
        <f t="shared" si="27"/>
        <v>9.6212885361528416E-2</v>
      </c>
      <c r="AG74" s="40">
        <f t="shared" si="31"/>
        <v>69555125.234480008</v>
      </c>
      <c r="AH74" s="27">
        <f>(AG74/AG$76)</f>
        <v>7.3815884829810602E-3</v>
      </c>
      <c r="AI74" s="30">
        <f t="shared" si="29"/>
        <v>0.20732482437845684</v>
      </c>
    </row>
    <row r="75" spans="1:35" x14ac:dyDescent="0.2">
      <c r="A75" s="5" t="s">
        <v>49</v>
      </c>
      <c r="B75" s="37">
        <v>578746335.81999993</v>
      </c>
      <c r="C75" s="38">
        <v>248606986.11999997</v>
      </c>
      <c r="D75" s="37">
        <v>18337403.513478532</v>
      </c>
      <c r="E75" s="39">
        <v>3231233.8200000003</v>
      </c>
      <c r="F75" s="39">
        <f>(E75/E$76)*F$76</f>
        <v>646459.30538551707</v>
      </c>
      <c r="G75" s="39">
        <f>SUM(D75:F75)</f>
        <v>22215096.638864052</v>
      </c>
      <c r="H75" s="14">
        <f>(G75/G$76)</f>
        <v>5.0929749622726872E-4</v>
      </c>
      <c r="I75" s="44">
        <v>1105683.06</v>
      </c>
      <c r="J75" s="40">
        <v>-421986</v>
      </c>
      <c r="K75" s="39">
        <v>267845.07</v>
      </c>
      <c r="L75" s="39">
        <f>SUM(I75:K75)</f>
        <v>951542.13000000012</v>
      </c>
      <c r="M75" s="39">
        <v>1783560.0699999998</v>
      </c>
      <c r="N75" s="39">
        <v>0</v>
      </c>
      <c r="O75" s="39">
        <v>567630.53</v>
      </c>
      <c r="P75" s="39">
        <f t="shared" ref="P75" si="32">(I75+J75+M75+N75+O75)</f>
        <v>3034887.66</v>
      </c>
      <c r="Q75" s="39">
        <f t="shared" ref="Q75" si="33">K75</f>
        <v>267845.07</v>
      </c>
      <c r="R75" s="39">
        <f t="shared" ref="R75" si="34">SUM(P75:Q75)</f>
        <v>3302732.73</v>
      </c>
      <c r="S75" s="14">
        <f>(R75/R$76)</f>
        <v>1.1130106106137995E-3</v>
      </c>
      <c r="T75" s="40">
        <v>789069.34999999986</v>
      </c>
      <c r="U75" s="39">
        <f>(T75*0.991)</f>
        <v>781967.72584999981</v>
      </c>
      <c r="V75" s="39">
        <v>291386.52</v>
      </c>
      <c r="W75" s="39">
        <f t="shared" ref="W75" si="35">(V75*0.81)</f>
        <v>236023.08120000004</v>
      </c>
      <c r="X75" s="39">
        <f t="shared" ref="X75" si="36">(U75+W75)</f>
        <v>1017990.8070499998</v>
      </c>
      <c r="Y75" s="14">
        <f>(X75/X$76)</f>
        <v>8.3057816245378545E-4</v>
      </c>
      <c r="Z75" s="37">
        <v>446500</v>
      </c>
      <c r="AA75" s="34">
        <f>(Z75/Z$76)</f>
        <v>1.4925373134328358E-2</v>
      </c>
      <c r="AB75" s="37">
        <v>4032242.55</v>
      </c>
      <c r="AC75" s="34">
        <f>(AB75/AB$76)</f>
        <v>7.7545477829089719E-4</v>
      </c>
      <c r="AD75" s="40">
        <f t="shared" si="30"/>
        <v>4767223.5370499995</v>
      </c>
      <c r="AE75" s="27">
        <f>(AD75/AD$76)</f>
        <v>1.1288864785433772E-3</v>
      </c>
      <c r="AF75" s="14">
        <f t="shared" si="27"/>
        <v>0.2599726582635295</v>
      </c>
      <c r="AG75" s="40">
        <f t="shared" si="31"/>
        <v>8799466.0870499983</v>
      </c>
      <c r="AH75" s="27">
        <f>(AG75/AG$76)</f>
        <v>9.3384976744102723E-4</v>
      </c>
      <c r="AI75" s="30">
        <f t="shared" si="29"/>
        <v>0.39610298483490869</v>
      </c>
    </row>
    <row r="76" spans="1:35" x14ac:dyDescent="0.2">
      <c r="A76" s="17" t="s">
        <v>72</v>
      </c>
      <c r="B76" s="18">
        <f>SUM(B9:B75)</f>
        <v>1390479212696.4397</v>
      </c>
      <c r="C76" s="35">
        <f>SUM(C9:C75)</f>
        <v>556835507138.69983</v>
      </c>
      <c r="D76" s="18">
        <f>SUM(D9:D75)</f>
        <v>38000718276.4011</v>
      </c>
      <c r="E76" s="19">
        <f>SUM(E9:E75)</f>
        <v>4681725233.590003</v>
      </c>
      <c r="F76" s="19">
        <v>936652997.30999994</v>
      </c>
      <c r="G76" s="19">
        <f>SUM(D76:F76)</f>
        <v>43619096507.301102</v>
      </c>
      <c r="H76" s="20">
        <f>(G76/G$76)</f>
        <v>1</v>
      </c>
      <c r="I76" s="45">
        <f>SUM(I9:I75)</f>
        <v>1968627596.6700001</v>
      </c>
      <c r="J76" s="21">
        <f>SUM(J9:J75)</f>
        <v>-38527621.800000004</v>
      </c>
      <c r="K76" s="19">
        <f>SUM(K9:K75)</f>
        <v>989380775.9599998</v>
      </c>
      <c r="L76" s="19">
        <f>SUM(L9:L75)</f>
        <v>2919480750.8299999</v>
      </c>
      <c r="M76" s="19">
        <f>SUM(M9:M75)</f>
        <v>34533409.25</v>
      </c>
      <c r="N76" s="19">
        <f>SUM(N9:N75)</f>
        <v>592958</v>
      </c>
      <c r="O76" s="19">
        <f>SUM(O9:O75)</f>
        <v>12779444.549999997</v>
      </c>
      <c r="P76" s="19">
        <f>SUM(P9:P75)</f>
        <v>1978005786.6700008</v>
      </c>
      <c r="Q76" s="19">
        <f t="shared" ref="Q76:R76" si="37">SUM(Q9:Q75)</f>
        <v>989380775.9599998</v>
      </c>
      <c r="R76" s="19">
        <f t="shared" si="37"/>
        <v>2967386562.6300001</v>
      </c>
      <c r="S76" s="20">
        <f>(R76/R$76)</f>
        <v>1</v>
      </c>
      <c r="T76" s="21">
        <f>SUM(T9:T75)</f>
        <v>748452209.68999994</v>
      </c>
      <c r="U76" s="19">
        <f>SUM(U9:U75)</f>
        <v>741716139.80278993</v>
      </c>
      <c r="V76" s="19">
        <f>SUM(V9:V75)</f>
        <v>597438333.02999985</v>
      </c>
      <c r="W76" s="19">
        <f>SUM(W9:W75)</f>
        <v>483925049.7543003</v>
      </c>
      <c r="X76" s="19">
        <f>(U76+W76)</f>
        <v>1225641189.5570903</v>
      </c>
      <c r="Y76" s="20">
        <f>(X76/X$76)</f>
        <v>1</v>
      </c>
      <c r="Z76" s="18">
        <f>SUM(Z9:Z75)</f>
        <v>29915500</v>
      </c>
      <c r="AA76" s="36">
        <f>(Z76/Z$76)</f>
        <v>1</v>
      </c>
      <c r="AB76" s="18">
        <f>SUM(AB9:AB75)</f>
        <v>5199842289.8200006</v>
      </c>
      <c r="AC76" s="36">
        <f>(AB76/$AB76)</f>
        <v>1</v>
      </c>
      <c r="AD76" s="18">
        <f>SUM(AD9:AD75)</f>
        <v>4222943252.187089</v>
      </c>
      <c r="AE76" s="28">
        <f>(AD76/AD$76)</f>
        <v>1</v>
      </c>
      <c r="AF76" s="25">
        <f t="shared" si="27"/>
        <v>0.11112798504152452</v>
      </c>
      <c r="AG76" s="18">
        <f>SUM(AG9:AG75)</f>
        <v>9422785542.0070934</v>
      </c>
      <c r="AH76" s="28">
        <f>(AG76/AG$76)</f>
        <v>1</v>
      </c>
      <c r="AI76" s="22">
        <f t="shared" si="29"/>
        <v>0.21602431724898011</v>
      </c>
    </row>
    <row r="77" spans="1:35" x14ac:dyDescent="0.2">
      <c r="A77" s="7"/>
      <c r="B77" s="9"/>
      <c r="C77" s="9"/>
      <c r="D77" s="9"/>
      <c r="E77" s="9"/>
      <c r="F77" s="9"/>
      <c r="G77" s="9"/>
      <c r="H77" s="10"/>
      <c r="I77" s="9"/>
      <c r="J77" s="9"/>
      <c r="K77" s="9"/>
      <c r="L77" s="9"/>
      <c r="M77" s="9"/>
      <c r="N77" s="9"/>
      <c r="O77" s="9"/>
      <c r="P77" s="9"/>
      <c r="Q77" s="10"/>
      <c r="R77" s="10"/>
      <c r="S77" s="10"/>
      <c r="T77" s="9"/>
      <c r="U77" s="9"/>
      <c r="V77" s="9"/>
      <c r="W77" s="9"/>
      <c r="X77" s="9"/>
      <c r="Y77" s="10"/>
      <c r="Z77" s="10"/>
      <c r="AA77" s="10"/>
      <c r="AB77" s="9"/>
      <c r="AC77" s="10"/>
      <c r="AD77" s="10"/>
      <c r="AE77" s="10"/>
      <c r="AF77" s="10"/>
      <c r="AG77" s="10"/>
      <c r="AH77" s="10"/>
      <c r="AI77" s="11"/>
    </row>
    <row r="78" spans="1:35" x14ac:dyDescent="0.2">
      <c r="A78" s="7" t="s">
        <v>96</v>
      </c>
      <c r="B78" s="8"/>
      <c r="C78" s="8"/>
      <c r="D78" s="10"/>
      <c r="E78" s="10"/>
      <c r="F78" s="10"/>
      <c r="G78" s="10"/>
      <c r="H78" s="10"/>
      <c r="I78" s="10"/>
      <c r="J78" s="10"/>
      <c r="K78" s="10"/>
      <c r="L78" s="9"/>
      <c r="M78" s="10"/>
      <c r="N78" s="10"/>
      <c r="O78" s="10"/>
      <c r="P78" s="10"/>
      <c r="Q78" s="10"/>
      <c r="R78" s="10"/>
      <c r="S78" s="10"/>
      <c r="T78" s="10"/>
      <c r="U78" s="10"/>
      <c r="V78" s="10"/>
      <c r="W78" s="10"/>
      <c r="X78" s="10"/>
      <c r="Y78" s="10"/>
      <c r="Z78" s="10"/>
      <c r="AA78" s="10"/>
      <c r="AB78" s="10"/>
      <c r="AC78" s="10"/>
      <c r="AD78" s="10"/>
      <c r="AE78" s="10"/>
      <c r="AF78" s="10"/>
      <c r="AG78" s="10"/>
      <c r="AH78" s="10"/>
      <c r="AI78" s="11"/>
    </row>
    <row r="79" spans="1:35" x14ac:dyDescent="0.2">
      <c r="A79" s="46" t="s">
        <v>125</v>
      </c>
      <c r="B79" s="9"/>
      <c r="C79" s="9"/>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1"/>
    </row>
    <row r="80" spans="1:35" x14ac:dyDescent="0.2">
      <c r="A80" s="46" t="s">
        <v>126</v>
      </c>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1"/>
    </row>
    <row r="81" spans="1:35" x14ac:dyDescent="0.2">
      <c r="A81" s="7" t="s">
        <v>107</v>
      </c>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1"/>
    </row>
    <row r="82" spans="1:35" x14ac:dyDescent="0.2">
      <c r="A82" s="7" t="s">
        <v>104</v>
      </c>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1"/>
    </row>
    <row r="83" spans="1:35" ht="13.5" thickBot="1" x14ac:dyDescent="0.25">
      <c r="A83" s="41" t="s">
        <v>117</v>
      </c>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31"/>
    </row>
  </sheetData>
  <mergeCells count="12">
    <mergeCell ref="AB4:AC4"/>
    <mergeCell ref="Z3:AA3"/>
    <mergeCell ref="Z4:AA4"/>
    <mergeCell ref="AB3:AC3"/>
    <mergeCell ref="A1:AI1"/>
    <mergeCell ref="A2:AI2"/>
    <mergeCell ref="B3:C3"/>
    <mergeCell ref="D3:H3"/>
    <mergeCell ref="I3:S3"/>
    <mergeCell ref="B4:C4"/>
    <mergeCell ref="T3:Y3"/>
    <mergeCell ref="AD3:AI3"/>
  </mergeCells>
  <phoneticPr fontId="0" type="noConversion"/>
  <printOptions horizontalCentered="1"/>
  <pageMargins left="0.25" right="0.25" top="0.5" bottom="0.5" header="0.3" footer="0.3"/>
  <pageSetup paperSize="5" scale="34" fitToHeight="0" orientation="landscape" r:id="rId1"/>
  <headerFooter>
    <oddFooter>&amp;L&amp;14Office of Economic and Demographic Research&amp;R&amp;14Page &amp;P of &amp;N</oddFooter>
  </headerFooter>
  <ignoredErrors>
    <ignoredError sqref="Z76:AA76 AD9:AD10 AD11:AD75" 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Summary</vt:lpstr>
      <vt:lpstr>Data Worksheet</vt:lpstr>
      <vt:lpstr>'Data Worksheet'!Print_Area</vt:lpstr>
      <vt:lpstr>Summary!Print_Area</vt:lpstr>
      <vt:lpstr>'Data Worksheet'!Print_Titles</vt:lpstr>
      <vt:lpstr>Summary!Print_Titles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Florida Counties and Cities</dc:title>
  <dc:subject>used for Official Population Estimate List</dc:subject>
  <dc:creator>Executive Office of The Govern</dc:creator>
  <cp:lastModifiedBy>O'Cain, Steve</cp:lastModifiedBy>
  <cp:lastPrinted>2024-01-25T15:50:45Z</cp:lastPrinted>
  <dcterms:created xsi:type="dcterms:W3CDTF">2000-01-10T21:55:04Z</dcterms:created>
  <dcterms:modified xsi:type="dcterms:W3CDTF">2024-01-25T15:53:15Z</dcterms:modified>
</cp:coreProperties>
</file>