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45" windowWidth="7680" windowHeight="7260" tabRatio="604"/>
  </bookViews>
  <sheets>
    <sheet name="Summary" sheetId="7" r:id="rId1"/>
    <sheet name="Data Worksheet" sheetId="4" r:id="rId2"/>
  </sheets>
  <definedNames>
    <definedName name="_xlnm.Print_Area" localSheetId="1">'Data Worksheet'!$A$1:$AI$83</definedName>
    <definedName name="_xlnm.Print_Area" localSheetId="0">Summary!$A$1:$L$81</definedName>
    <definedName name="_xlnm.Print_Titles" localSheetId="1">'Data Worksheet'!$1:$8</definedName>
    <definedName name="_xlnm.Print_Titles" localSheetId="0">Summary!$1:$7</definedName>
  </definedNames>
  <calcPr calcId="162913" fullCalcOnLoad="1"/>
</workbook>
</file>

<file path=xl/calcChain.xml><?xml version="1.0" encoding="utf-8"?>
<calcChain xmlns="http://schemas.openxmlformats.org/spreadsheetml/2006/main">
  <c r="W11" i="4" l="1"/>
  <c r="W12" i="4"/>
  <c r="W13" i="4"/>
  <c r="W14" i="4"/>
  <c r="W15" i="4"/>
  <c r="W16" i="4"/>
  <c r="W17" i="4"/>
  <c r="W18" i="4"/>
  <c r="W19" i="4"/>
  <c r="W76" i="4"/>
  <c r="W20" i="4"/>
  <c r="X20" i="4"/>
  <c r="W21" i="4"/>
  <c r="X21" i="4"/>
  <c r="W22" i="4"/>
  <c r="X22" i="4"/>
  <c r="W23" i="4"/>
  <c r="W24" i="4"/>
  <c r="W25" i="4"/>
  <c r="W26" i="4"/>
  <c r="W27" i="4"/>
  <c r="W28" i="4"/>
  <c r="W29" i="4"/>
  <c r="W30" i="4"/>
  <c r="W31" i="4"/>
  <c r="X31" i="4"/>
  <c r="W32" i="4"/>
  <c r="W33" i="4"/>
  <c r="W34" i="4"/>
  <c r="W35" i="4"/>
  <c r="W36" i="4"/>
  <c r="W37" i="4"/>
  <c r="W38" i="4"/>
  <c r="W39" i="4"/>
  <c r="W40" i="4"/>
  <c r="W41" i="4"/>
  <c r="W42" i="4"/>
  <c r="W43" i="4"/>
  <c r="X43" i="4"/>
  <c r="W44" i="4"/>
  <c r="W45" i="4"/>
  <c r="W46" i="4"/>
  <c r="W47" i="4"/>
  <c r="W48" i="4"/>
  <c r="W49" i="4"/>
  <c r="W50" i="4"/>
  <c r="W51" i="4"/>
  <c r="W52" i="4"/>
  <c r="W53" i="4"/>
  <c r="W54" i="4"/>
  <c r="W55" i="4"/>
  <c r="X55" i="4"/>
  <c r="W56" i="4"/>
  <c r="X56" i="4"/>
  <c r="W57" i="4"/>
  <c r="X57" i="4"/>
  <c r="W58" i="4"/>
  <c r="W59" i="4"/>
  <c r="W60" i="4"/>
  <c r="W61" i="4"/>
  <c r="W62" i="4"/>
  <c r="W63" i="4"/>
  <c r="W64" i="4"/>
  <c r="W65" i="4"/>
  <c r="W66" i="4"/>
  <c r="W67" i="4"/>
  <c r="W68" i="4"/>
  <c r="W69" i="4"/>
  <c r="X69" i="4"/>
  <c r="W70" i="4"/>
  <c r="W71" i="4"/>
  <c r="W72" i="4"/>
  <c r="W73" i="4"/>
  <c r="W74" i="4"/>
  <c r="W75" i="4"/>
  <c r="W10" i="4"/>
  <c r="W9" i="4"/>
  <c r="U11" i="4"/>
  <c r="U12" i="4"/>
  <c r="U13" i="4"/>
  <c r="U14" i="4"/>
  <c r="U15" i="4"/>
  <c r="U16" i="4"/>
  <c r="U17" i="4"/>
  <c r="X17" i="4"/>
  <c r="U18" i="4"/>
  <c r="U19" i="4"/>
  <c r="U20" i="4"/>
  <c r="U21" i="4"/>
  <c r="U22" i="4"/>
  <c r="U23" i="4"/>
  <c r="U24" i="4"/>
  <c r="X24" i="4"/>
  <c r="U25" i="4"/>
  <c r="U26" i="4"/>
  <c r="U27" i="4"/>
  <c r="X27" i="4"/>
  <c r="U28" i="4"/>
  <c r="U29" i="4"/>
  <c r="U30" i="4"/>
  <c r="X30" i="4"/>
  <c r="U31" i="4"/>
  <c r="U32" i="4"/>
  <c r="U33" i="4"/>
  <c r="U34" i="4"/>
  <c r="U35" i="4"/>
  <c r="U36" i="4"/>
  <c r="X36" i="4"/>
  <c r="U37" i="4"/>
  <c r="U38" i="4"/>
  <c r="U39" i="4"/>
  <c r="X39" i="4"/>
  <c r="U40" i="4"/>
  <c r="U41" i="4"/>
  <c r="U42" i="4"/>
  <c r="U43" i="4"/>
  <c r="U44" i="4"/>
  <c r="U45" i="4"/>
  <c r="U46" i="4"/>
  <c r="U47" i="4"/>
  <c r="U48" i="4"/>
  <c r="U49" i="4"/>
  <c r="U50" i="4"/>
  <c r="X50" i="4"/>
  <c r="U51" i="4"/>
  <c r="X51" i="4"/>
  <c r="U52" i="4"/>
  <c r="U53" i="4"/>
  <c r="U54" i="4"/>
  <c r="U55" i="4"/>
  <c r="U56" i="4"/>
  <c r="U57" i="4"/>
  <c r="U58" i="4"/>
  <c r="U59" i="4"/>
  <c r="U60" i="4"/>
  <c r="X60" i="4"/>
  <c r="U61" i="4"/>
  <c r="X61" i="4"/>
  <c r="AD61" i="4"/>
  <c r="U62" i="4"/>
  <c r="U63" i="4"/>
  <c r="X63" i="4"/>
  <c r="U64" i="4"/>
  <c r="U65" i="4"/>
  <c r="U66" i="4"/>
  <c r="U67" i="4"/>
  <c r="U68" i="4"/>
  <c r="U69" i="4"/>
  <c r="U70" i="4"/>
  <c r="U71" i="4"/>
  <c r="U72" i="4"/>
  <c r="X72" i="4"/>
  <c r="U73" i="4"/>
  <c r="X73" i="4"/>
  <c r="U74" i="4"/>
  <c r="U75" i="4"/>
  <c r="X75" i="4"/>
  <c r="U10" i="4"/>
  <c r="U9" i="4"/>
  <c r="X12" i="4"/>
  <c r="X35" i="4"/>
  <c r="AG35" i="4"/>
  <c r="X48" i="4"/>
  <c r="X59" i="4"/>
  <c r="AD59" i="4"/>
  <c r="AF59" i="4"/>
  <c r="I58" i="7"/>
  <c r="X65" i="4"/>
  <c r="AD65" i="4"/>
  <c r="X71" i="4"/>
  <c r="AG71" i="4"/>
  <c r="J70" i="7"/>
  <c r="X11" i="4"/>
  <c r="AG11" i="4"/>
  <c r="X18" i="4"/>
  <c r="X41" i="4"/>
  <c r="X53" i="4"/>
  <c r="X66" i="4"/>
  <c r="X23" i="4"/>
  <c r="AD23" i="4"/>
  <c r="X54" i="4"/>
  <c r="AD54"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Q45"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R42" i="4"/>
  <c r="P43" i="4"/>
  <c r="R43" i="4"/>
  <c r="P44" i="4"/>
  <c r="P45" i="4"/>
  <c r="R45" i="4"/>
  <c r="P46" i="4"/>
  <c r="P47" i="4"/>
  <c r="P48" i="4"/>
  <c r="P49" i="4"/>
  <c r="P50" i="4"/>
  <c r="P51" i="4"/>
  <c r="P52" i="4"/>
  <c r="R52" i="4"/>
  <c r="P53" i="4"/>
  <c r="R53" i="4"/>
  <c r="P54" i="4"/>
  <c r="R54" i="4"/>
  <c r="P55" i="4"/>
  <c r="R55" i="4"/>
  <c r="P56" i="4"/>
  <c r="P57" i="4"/>
  <c r="R57" i="4"/>
  <c r="P58" i="4"/>
  <c r="P59" i="4"/>
  <c r="P60" i="4"/>
  <c r="P61" i="4"/>
  <c r="P62" i="4"/>
  <c r="P63" i="4"/>
  <c r="P64" i="4"/>
  <c r="P65" i="4"/>
  <c r="P66" i="4"/>
  <c r="P67" i="4"/>
  <c r="P68" i="4"/>
  <c r="P69" i="4"/>
  <c r="P70" i="4"/>
  <c r="R70" i="4"/>
  <c r="P71" i="4"/>
  <c r="P72" i="4"/>
  <c r="P73" i="4"/>
  <c r="P74" i="4"/>
  <c r="P75" i="4"/>
  <c r="P10" i="4"/>
  <c r="R10" i="4"/>
  <c r="P9" i="4"/>
  <c r="R9" i="4"/>
  <c r="J76" i="4"/>
  <c r="E76" i="4"/>
  <c r="F21" i="4"/>
  <c r="I76" i="4"/>
  <c r="Q9" i="4"/>
  <c r="Q10" i="4"/>
  <c r="Q11" i="4"/>
  <c r="Q12" i="4"/>
  <c r="R12" i="4"/>
  <c r="Q13" i="4"/>
  <c r="Q14" i="4"/>
  <c r="Q15" i="4"/>
  <c r="Q16" i="4"/>
  <c r="Q17" i="4"/>
  <c r="Q18" i="4"/>
  <c r="Q19" i="4"/>
  <c r="Q20" i="4"/>
  <c r="Q21" i="4"/>
  <c r="Q22" i="4"/>
  <c r="Q23" i="4"/>
  <c r="Q24" i="4"/>
  <c r="Q25" i="4"/>
  <c r="Q26" i="4"/>
  <c r="Q27" i="4"/>
  <c r="R27" i="4"/>
  <c r="Q28" i="4"/>
  <c r="Q29" i="4"/>
  <c r="Q30" i="4"/>
  <c r="Q31" i="4"/>
  <c r="Q32" i="4"/>
  <c r="R32" i="4"/>
  <c r="Q33" i="4"/>
  <c r="Q34" i="4"/>
  <c r="Q35" i="4"/>
  <c r="Q36" i="4"/>
  <c r="Q37" i="4"/>
  <c r="Q38" i="4"/>
  <c r="R38" i="4"/>
  <c r="Q39" i="4"/>
  <c r="R39" i="4"/>
  <c r="Q40" i="4"/>
  <c r="Q41" i="4"/>
  <c r="Q42" i="4"/>
  <c r="Q43" i="4"/>
  <c r="Q44" i="4"/>
  <c r="R44" i="4"/>
  <c r="Q46" i="4"/>
  <c r="Q47" i="4"/>
  <c r="Q48" i="4"/>
  <c r="Q49" i="4"/>
  <c r="Q50" i="4"/>
  <c r="Q51" i="4"/>
  <c r="Q52" i="4"/>
  <c r="Q53" i="4"/>
  <c r="Q54" i="4"/>
  <c r="Q55" i="4"/>
  <c r="Q56" i="4"/>
  <c r="Q57" i="4"/>
  <c r="Q58" i="4"/>
  <c r="Q59" i="4"/>
  <c r="Q60" i="4"/>
  <c r="Q61" i="4"/>
  <c r="Q62" i="4"/>
  <c r="Q63" i="4"/>
  <c r="Q64" i="4"/>
  <c r="R64" i="4"/>
  <c r="Q65" i="4"/>
  <c r="Q66" i="4"/>
  <c r="R66" i="4"/>
  <c r="Q67" i="4"/>
  <c r="Q68" i="4"/>
  <c r="Q69" i="4"/>
  <c r="Q70" i="4"/>
  <c r="Q71" i="4"/>
  <c r="Q72" i="4"/>
  <c r="Q73" i="4"/>
  <c r="Q74" i="4"/>
  <c r="Q75" i="4"/>
  <c r="R75" i="4"/>
  <c r="B76" i="4"/>
  <c r="C76" i="4"/>
  <c r="D76" i="4"/>
  <c r="B75" i="7"/>
  <c r="K76" i="4"/>
  <c r="Q76" i="4"/>
  <c r="M76" i="4"/>
  <c r="N76" i="4"/>
  <c r="O76" i="4"/>
  <c r="T76" i="4"/>
  <c r="V76" i="4"/>
  <c r="Z76" i="4"/>
  <c r="AA10" i="4"/>
  <c r="AB76" i="4"/>
  <c r="AC31" i="4"/>
  <c r="AC39" i="4"/>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D75" i="7"/>
  <c r="AA12" i="4"/>
  <c r="AA14" i="4"/>
  <c r="AA16" i="4"/>
  <c r="AA20" i="4"/>
  <c r="AA22" i="4"/>
  <c r="AA24" i="4"/>
  <c r="AA28" i="4"/>
  <c r="AA30" i="4"/>
  <c r="AA32" i="4"/>
  <c r="AA74" i="4"/>
  <c r="AA71" i="4"/>
  <c r="AA67" i="4"/>
  <c r="AA65" i="4"/>
  <c r="AA63" i="4"/>
  <c r="AA59" i="4"/>
  <c r="AA57" i="4"/>
  <c r="AA55" i="4"/>
  <c r="AA53" i="4"/>
  <c r="AA51" i="4"/>
  <c r="AA48" i="4"/>
  <c r="AA46" i="4"/>
  <c r="AA44" i="4"/>
  <c r="AA40" i="4"/>
  <c r="AA38" i="4"/>
  <c r="AA36" i="4"/>
  <c r="AA42" i="4"/>
  <c r="AA61" i="4"/>
  <c r="AA69" i="4"/>
  <c r="AA34" i="4"/>
  <c r="AA26" i="4"/>
  <c r="AA18" i="4"/>
  <c r="AA9" i="4"/>
  <c r="AA13" i="4"/>
  <c r="AA17" i="4"/>
  <c r="AA21" i="4"/>
  <c r="AA25" i="4"/>
  <c r="AA29" i="4"/>
  <c r="AA33" i="4"/>
  <c r="AA73" i="4"/>
  <c r="AA70" i="4"/>
  <c r="AA66" i="4"/>
  <c r="AA62" i="4"/>
  <c r="AA58" i="4"/>
  <c r="AA52" i="4"/>
  <c r="AA49" i="4"/>
  <c r="AA45" i="4"/>
  <c r="AA41" i="4"/>
  <c r="AA37" i="4"/>
  <c r="AA76" i="4"/>
  <c r="AA11" i="4"/>
  <c r="AA15" i="4"/>
  <c r="AA19" i="4"/>
  <c r="AA23" i="4"/>
  <c r="AA27" i="4"/>
  <c r="AA31" i="4"/>
  <c r="AA75" i="4"/>
  <c r="AA72" i="4"/>
  <c r="AA68" i="4"/>
  <c r="AA64" i="4"/>
  <c r="AA60" i="4"/>
  <c r="AA56" i="4"/>
  <c r="AA54" i="4"/>
  <c r="AA50" i="4"/>
  <c r="AA47" i="4"/>
  <c r="AA43" i="4"/>
  <c r="AA39" i="4"/>
  <c r="AA35" i="4"/>
  <c r="R13" i="4"/>
  <c r="R11" i="4"/>
  <c r="R31" i="4"/>
  <c r="R51" i="4"/>
  <c r="R36" i="4"/>
  <c r="X49" i="4"/>
  <c r="AD49" i="4"/>
  <c r="AF49" i="4"/>
  <c r="I48" i="7"/>
  <c r="X47" i="4"/>
  <c r="AD47" i="4"/>
  <c r="X74" i="4"/>
  <c r="X62" i="4"/>
  <c r="X37" i="4"/>
  <c r="AG37" i="4"/>
  <c r="X25" i="4"/>
  <c r="AD25" i="4"/>
  <c r="X13" i="4"/>
  <c r="AD13" i="4"/>
  <c r="X58" i="4"/>
  <c r="AG58" i="4"/>
  <c r="J57" i="7"/>
  <c r="AC58" i="4"/>
  <c r="AC27" i="4"/>
  <c r="AC12" i="4"/>
  <c r="AC61" i="4"/>
  <c r="AC60" i="4"/>
  <c r="AC33" i="4"/>
  <c r="AC56" i="4"/>
  <c r="AC50" i="4"/>
  <c r="AC42" i="4"/>
  <c r="X64" i="4"/>
  <c r="AG64" i="4"/>
  <c r="X52" i="4"/>
  <c r="AG52" i="4"/>
  <c r="X40" i="4"/>
  <c r="AG40" i="4"/>
  <c r="X28" i="4"/>
  <c r="AD28" i="4"/>
  <c r="X16" i="4"/>
  <c r="AG16" i="4"/>
  <c r="X38" i="4"/>
  <c r="AD38" i="4"/>
  <c r="AF38" i="4"/>
  <c r="I37" i="7"/>
  <c r="X26" i="4"/>
  <c r="X14" i="4"/>
  <c r="X10" i="4"/>
  <c r="AG10" i="4"/>
  <c r="R47" i="4"/>
  <c r="F24" i="4"/>
  <c r="D23" i="7"/>
  <c r="F65" i="4"/>
  <c r="D64" i="7"/>
  <c r="F30" i="4"/>
  <c r="G30" i="4"/>
  <c r="F61" i="4"/>
  <c r="D60" i="7"/>
  <c r="F49" i="4"/>
  <c r="G49" i="4"/>
  <c r="AC69" i="4"/>
  <c r="AC21" i="4"/>
  <c r="AC68" i="4"/>
  <c r="AC19" i="4"/>
  <c r="AC52" i="4"/>
  <c r="AC66" i="4"/>
  <c r="AC15" i="4"/>
  <c r="AC57" i="4"/>
  <c r="AC55" i="4"/>
  <c r="AC30" i="4"/>
  <c r="AC24" i="4"/>
  <c r="AC18" i="4"/>
  <c r="AC64" i="4"/>
  <c r="AC44" i="4"/>
  <c r="AC63" i="4"/>
  <c r="AC20" i="4"/>
  <c r="AC40" i="4"/>
  <c r="AC62" i="4"/>
  <c r="AC22" i="4"/>
  <c r="AC32" i="4"/>
  <c r="AC76" i="4"/>
  <c r="AC43" i="4"/>
  <c r="AC54" i="4"/>
  <c r="AC53" i="4"/>
  <c r="AC45" i="4"/>
  <c r="AC75" i="4"/>
  <c r="AC51" i="4"/>
  <c r="AC26" i="4"/>
  <c r="AD10" i="4"/>
  <c r="G9" i="7"/>
  <c r="R69" i="4"/>
  <c r="R33" i="4"/>
  <c r="R21" i="4"/>
  <c r="R68" i="4"/>
  <c r="R20" i="4"/>
  <c r="R67" i="4"/>
  <c r="R19" i="4"/>
  <c r="R74" i="4"/>
  <c r="AD74" i="4"/>
  <c r="R62" i="4"/>
  <c r="R50" i="4"/>
  <c r="R26" i="4"/>
  <c r="R14" i="4"/>
  <c r="AD14" i="4"/>
  <c r="R18" i="4"/>
  <c r="AG18" i="4"/>
  <c r="R73" i="4"/>
  <c r="R61" i="4"/>
  <c r="R49" i="4"/>
  <c r="R37" i="4"/>
  <c r="R25" i="4"/>
  <c r="G24" i="7"/>
  <c r="R41" i="4"/>
  <c r="R16" i="4"/>
  <c r="AD16" i="4"/>
  <c r="G15" i="7"/>
  <c r="R72" i="4"/>
  <c r="R24" i="4"/>
  <c r="R30" i="4"/>
  <c r="R40" i="4"/>
  <c r="R28" i="4"/>
  <c r="R71" i="4"/>
  <c r="R59" i="4"/>
  <c r="AG59" i="4"/>
  <c r="R35" i="4"/>
  <c r="R23" i="4"/>
  <c r="R65" i="4"/>
  <c r="R17" i="4"/>
  <c r="R15" i="4"/>
  <c r="R46" i="4"/>
  <c r="R34" i="4"/>
  <c r="R22" i="4"/>
  <c r="R63" i="4"/>
  <c r="R56" i="4"/>
  <c r="D29" i="7"/>
  <c r="AC35" i="4"/>
  <c r="AC9" i="4"/>
  <c r="AC41" i="4"/>
  <c r="AC10" i="4"/>
  <c r="AC17" i="4"/>
  <c r="AC67" i="4"/>
  <c r="AC48" i="4"/>
  <c r="AC14" i="4"/>
  <c r="AC37" i="4"/>
  <c r="AC72" i="4"/>
  <c r="AC29" i="4"/>
  <c r="AC13" i="4"/>
  <c r="AC25" i="4"/>
  <c r="AC74" i="4"/>
  <c r="AC65" i="4"/>
  <c r="AC73" i="4"/>
  <c r="AC47" i="4"/>
  <c r="AC59" i="4"/>
  <c r="AC23" i="4"/>
  <c r="AC28" i="4"/>
  <c r="AC70" i="4"/>
  <c r="AC71" i="4"/>
  <c r="AC46" i="4"/>
  <c r="AC16" i="4"/>
  <c r="AC34" i="4"/>
  <c r="AC36" i="4"/>
  <c r="AC49" i="4"/>
  <c r="AC38" i="4"/>
  <c r="AC11" i="4"/>
  <c r="X68" i="4"/>
  <c r="AG68" i="4"/>
  <c r="X45" i="4"/>
  <c r="AG45" i="4"/>
  <c r="X33" i="4"/>
  <c r="AD33" i="4"/>
  <c r="AF33" i="4"/>
  <c r="I32" i="7"/>
  <c r="X42" i="4"/>
  <c r="AG42" i="4"/>
  <c r="X29" i="4"/>
  <c r="AG29" i="4"/>
  <c r="J28" i="7"/>
  <c r="X9" i="4"/>
  <c r="AD9" i="4"/>
  <c r="J34" i="7"/>
  <c r="R29" i="4"/>
  <c r="R60" i="4"/>
  <c r="P76" i="4"/>
  <c r="R76" i="4"/>
  <c r="R48" i="4"/>
  <c r="R58" i="4"/>
  <c r="AD53" i="4"/>
  <c r="AF53" i="4"/>
  <c r="I52" i="7"/>
  <c r="AG53" i="4"/>
  <c r="J52" i="7"/>
  <c r="AG38" i="4"/>
  <c r="J37" i="7"/>
  <c r="AG66" i="4"/>
  <c r="J65" i="7"/>
  <c r="AD66" i="4"/>
  <c r="AG49" i="4"/>
  <c r="J48" i="7"/>
  <c r="AG12" i="4"/>
  <c r="J11" i="7"/>
  <c r="AD12" i="4"/>
  <c r="AG47" i="4"/>
  <c r="J46" i="7"/>
  <c r="AD35" i="4"/>
  <c r="AF35" i="4"/>
  <c r="I34" i="7"/>
  <c r="L76" i="4"/>
  <c r="F66" i="4"/>
  <c r="F58" i="4"/>
  <c r="D57" i="7"/>
  <c r="F74" i="4"/>
  <c r="F32" i="4"/>
  <c r="D31" i="7"/>
  <c r="F75" i="4"/>
  <c r="D74" i="7"/>
  <c r="F25" i="4"/>
  <c r="D24" i="7"/>
  <c r="F26" i="4"/>
  <c r="D25" i="7"/>
  <c r="F27" i="4"/>
  <c r="D26" i="7"/>
  <c r="F37" i="4"/>
  <c r="D36" i="7"/>
  <c r="F72" i="4"/>
  <c r="G72" i="4"/>
  <c r="E71" i="7"/>
  <c r="F63" i="4"/>
  <c r="D62" i="7"/>
  <c r="F23" i="4"/>
  <c r="D22" i="7"/>
  <c r="F33" i="4"/>
  <c r="D32" i="7"/>
  <c r="F44" i="4"/>
  <c r="G44" i="4"/>
  <c r="E43" i="7"/>
  <c r="D48" i="7"/>
  <c r="F67" i="4"/>
  <c r="G67" i="4"/>
  <c r="C75" i="7"/>
  <c r="F51" i="4"/>
  <c r="F46" i="4"/>
  <c r="G46" i="4"/>
  <c r="F52" i="4"/>
  <c r="D51" i="7"/>
  <c r="E48" i="7"/>
  <c r="D43" i="7"/>
  <c r="F19" i="4"/>
  <c r="F34" i="4"/>
  <c r="F54" i="4"/>
  <c r="F64" i="4"/>
  <c r="F69" i="4"/>
  <c r="F60" i="4"/>
  <c r="F9" i="4"/>
  <c r="G9" i="4"/>
  <c r="G61" i="4"/>
  <c r="F29" i="4"/>
  <c r="D28" i="7"/>
  <c r="F59" i="4"/>
  <c r="D58" i="7"/>
  <c r="F39" i="4"/>
  <c r="F14" i="4"/>
  <c r="F22" i="4"/>
  <c r="F71" i="4"/>
  <c r="F20" i="4"/>
  <c r="F31" i="4"/>
  <c r="F57" i="4"/>
  <c r="F41" i="4"/>
  <c r="F48" i="4"/>
  <c r="F12" i="4"/>
  <c r="F50" i="4"/>
  <c r="F40" i="4"/>
  <c r="F62" i="4"/>
  <c r="G62" i="4"/>
  <c r="F43" i="4"/>
  <c r="F47" i="4"/>
  <c r="F11" i="4"/>
  <c r="F38" i="4"/>
  <c r="D37" i="7"/>
  <c r="F45" i="4"/>
  <c r="F56" i="4"/>
  <c r="F18" i="4"/>
  <c r="F55" i="4"/>
  <c r="G76" i="4"/>
  <c r="H30" i="4"/>
  <c r="F29" i="7"/>
  <c r="F28" i="4"/>
  <c r="G28" i="4"/>
  <c r="F17" i="4"/>
  <c r="F73" i="4"/>
  <c r="G65" i="4"/>
  <c r="F10" i="4"/>
  <c r="D9" i="7"/>
  <c r="F16" i="4"/>
  <c r="D15" i="7"/>
  <c r="F15" i="4"/>
  <c r="D14" i="7"/>
  <c r="F53" i="4"/>
  <c r="D52" i="7"/>
  <c r="F70" i="4"/>
  <c r="F42" i="4"/>
  <c r="F36" i="4"/>
  <c r="F13" i="4"/>
  <c r="F35" i="4"/>
  <c r="F68" i="4"/>
  <c r="G68" i="4"/>
  <c r="E29" i="7"/>
  <c r="G21" i="4"/>
  <c r="D20" i="7"/>
  <c r="G10" i="4"/>
  <c r="G24" i="4"/>
  <c r="G16" i="4"/>
  <c r="AF10" i="4"/>
  <c r="I9" i="7"/>
  <c r="AG9" i="4"/>
  <c r="J8" i="7"/>
  <c r="AG74" i="4"/>
  <c r="J73" i="7"/>
  <c r="AG65" i="4"/>
  <c r="J64" i="7"/>
  <c r="AD18" i="4"/>
  <c r="G17" i="7"/>
  <c r="AG14" i="4"/>
  <c r="AI14" i="4"/>
  <c r="L13" i="7"/>
  <c r="J13" i="7"/>
  <c r="AG28" i="4"/>
  <c r="AI28" i="4"/>
  <c r="L27" i="7"/>
  <c r="AD40" i="4"/>
  <c r="G39" i="7"/>
  <c r="AI49" i="4"/>
  <c r="L48" i="7"/>
  <c r="G26" i="4"/>
  <c r="H26" i="4"/>
  <c r="F25" i="7"/>
  <c r="H61" i="4"/>
  <c r="F60" i="7"/>
  <c r="H67" i="4"/>
  <c r="F66" i="7"/>
  <c r="H28" i="4"/>
  <c r="F27" i="7"/>
  <c r="AF16" i="4"/>
  <c r="I15" i="7"/>
  <c r="S29" i="4"/>
  <c r="S9" i="4"/>
  <c r="S10" i="4"/>
  <c r="S17" i="4"/>
  <c r="S11" i="4"/>
  <c r="S19" i="4"/>
  <c r="S26" i="4"/>
  <c r="G13" i="7"/>
  <c r="AF14" i="4"/>
  <c r="I13" i="7"/>
  <c r="S31" i="4"/>
  <c r="S56" i="4"/>
  <c r="S46" i="4"/>
  <c r="S16" i="4"/>
  <c r="S73" i="4"/>
  <c r="S65" i="4"/>
  <c r="S55" i="4"/>
  <c r="S28" i="4"/>
  <c r="S48" i="4"/>
  <c r="S50" i="4"/>
  <c r="S21" i="4"/>
  <c r="S20" i="4"/>
  <c r="S37" i="4"/>
  <c r="S12" i="4"/>
  <c r="S72" i="4"/>
  <c r="S61" i="4"/>
  <c r="S30" i="4"/>
  <c r="S68" i="4"/>
  <c r="S51" i="4"/>
  <c r="S63" i="4"/>
  <c r="S22" i="4"/>
  <c r="S70" i="4"/>
  <c r="S75" i="4"/>
  <c r="S27" i="4"/>
  <c r="S40" i="4"/>
  <c r="S44" i="4"/>
  <c r="S36" i="4"/>
  <c r="S62" i="4"/>
  <c r="S49" i="4"/>
  <c r="S35" i="4"/>
  <c r="S18" i="4"/>
  <c r="S14" i="4"/>
  <c r="S24" i="4"/>
  <c r="S25" i="4"/>
  <c r="S69" i="4"/>
  <c r="S33" i="4"/>
  <c r="S53" i="4"/>
  <c r="S76" i="4"/>
  <c r="S54" i="4"/>
  <c r="S39" i="4"/>
  <c r="S57" i="4"/>
  <c r="S42" i="4"/>
  <c r="S66" i="4"/>
  <c r="S58" i="4"/>
  <c r="S64" i="4"/>
  <c r="S13" i="4"/>
  <c r="S34" i="4"/>
  <c r="S38" i="4"/>
  <c r="S45" i="4"/>
  <c r="S41" i="4"/>
  <c r="S47" i="4"/>
  <c r="S59" i="4"/>
  <c r="S15" i="4"/>
  <c r="S43" i="4"/>
  <c r="S60" i="4"/>
  <c r="S74" i="4"/>
  <c r="S23" i="4"/>
  <c r="S67" i="4"/>
  <c r="S71" i="4"/>
  <c r="S32" i="4"/>
  <c r="S52" i="4"/>
  <c r="H76" i="4"/>
  <c r="F75" i="7"/>
  <c r="H9" i="4"/>
  <c r="F8" i="7"/>
  <c r="H10" i="4"/>
  <c r="F9" i="7"/>
  <c r="G52" i="4"/>
  <c r="H52" i="4"/>
  <c r="F51" i="7"/>
  <c r="H21" i="4"/>
  <c r="F20" i="7"/>
  <c r="D45" i="7"/>
  <c r="H44" i="4"/>
  <c r="F43" i="7"/>
  <c r="E27" i="7"/>
  <c r="E66" i="7"/>
  <c r="G27" i="4"/>
  <c r="H27" i="4"/>
  <c r="F26" i="7"/>
  <c r="D66" i="7"/>
  <c r="G32" i="4"/>
  <c r="G58" i="4"/>
  <c r="G25" i="4"/>
  <c r="E24" i="7"/>
  <c r="G66" i="4"/>
  <c r="D65" i="7"/>
  <c r="G33" i="4"/>
  <c r="E32" i="7"/>
  <c r="D71" i="7"/>
  <c r="G63" i="4"/>
  <c r="H63" i="4"/>
  <c r="F62" i="7"/>
  <c r="G75" i="4"/>
  <c r="E45" i="7"/>
  <c r="D50" i="7"/>
  <c r="G51" i="4"/>
  <c r="G15" i="4"/>
  <c r="H15" i="4"/>
  <c r="F14" i="7"/>
  <c r="G38" i="4"/>
  <c r="E37" i="7"/>
  <c r="G74" i="4"/>
  <c r="D73" i="7"/>
  <c r="G23" i="4"/>
  <c r="G37" i="4"/>
  <c r="H37" i="4"/>
  <c r="F36" i="7"/>
  <c r="D27" i="7"/>
  <c r="E8" i="7"/>
  <c r="G59" i="4"/>
  <c r="E58" i="7"/>
  <c r="G42" i="4"/>
  <c r="D41" i="7"/>
  <c r="D54" i="7"/>
  <c r="G55" i="4"/>
  <c r="G20" i="4"/>
  <c r="D19" i="7"/>
  <c r="D59" i="7"/>
  <c r="G60" i="4"/>
  <c r="G31" i="4"/>
  <c r="D30" i="7"/>
  <c r="D16" i="7"/>
  <c r="G17" i="4"/>
  <c r="E61" i="7"/>
  <c r="D69" i="7"/>
  <c r="G70" i="4"/>
  <c r="D17" i="7"/>
  <c r="G18" i="4"/>
  <c r="G40" i="4"/>
  <c r="D39" i="7"/>
  <c r="D70" i="7"/>
  <c r="G71" i="4"/>
  <c r="G69" i="4"/>
  <c r="D68" i="7"/>
  <c r="G47" i="4"/>
  <c r="D46" i="7"/>
  <c r="D12" i="7"/>
  <c r="G13" i="4"/>
  <c r="H16" i="4"/>
  <c r="F15" i="7"/>
  <c r="E60" i="7"/>
  <c r="G56" i="4"/>
  <c r="D55" i="7"/>
  <c r="G50" i="4"/>
  <c r="D49" i="7"/>
  <c r="G22" i="4"/>
  <c r="D21" i="7"/>
  <c r="D63" i="7"/>
  <c r="G64" i="4"/>
  <c r="E64" i="7"/>
  <c r="D42" i="7"/>
  <c r="G43" i="4"/>
  <c r="G35" i="4"/>
  <c r="D34" i="7"/>
  <c r="H62" i="4"/>
  <c r="F61" i="7"/>
  <c r="H68" i="4"/>
  <c r="F67" i="7"/>
  <c r="D44" i="7"/>
  <c r="G45" i="4"/>
  <c r="D11" i="7"/>
  <c r="G12" i="4"/>
  <c r="D53" i="7"/>
  <c r="G54" i="4"/>
  <c r="G73" i="4"/>
  <c r="D72" i="7"/>
  <c r="H65" i="4"/>
  <c r="F64" i="7"/>
  <c r="E67" i="7"/>
  <c r="G14" i="4"/>
  <c r="D13" i="7"/>
  <c r="H72" i="4"/>
  <c r="F71" i="7"/>
  <c r="H49" i="4"/>
  <c r="F48" i="7"/>
  <c r="D61" i="7"/>
  <c r="G53" i="4"/>
  <c r="AI53" i="4"/>
  <c r="L52" i="7"/>
  <c r="D40" i="7"/>
  <c r="G41" i="4"/>
  <c r="E57" i="7"/>
  <c r="G19" i="4"/>
  <c r="D18" i="7"/>
  <c r="G29" i="4"/>
  <c r="H29" i="4"/>
  <c r="F28" i="7"/>
  <c r="D35" i="7"/>
  <c r="G36" i="4"/>
  <c r="E75" i="7"/>
  <c r="D8" i="7"/>
  <c r="D67" i="7"/>
  <c r="G48" i="4"/>
  <c r="D47" i="7"/>
  <c r="G34" i="4"/>
  <c r="D33" i="7"/>
  <c r="H46" i="4"/>
  <c r="F45" i="7"/>
  <c r="D10" i="7"/>
  <c r="G11" i="4"/>
  <c r="G57" i="4"/>
  <c r="D56" i="7"/>
  <c r="D38" i="7"/>
  <c r="G39" i="4"/>
  <c r="E9" i="7"/>
  <c r="E15" i="7"/>
  <c r="E23" i="7"/>
  <c r="E22" i="7"/>
  <c r="E20" i="7"/>
  <c r="H24" i="4"/>
  <c r="F23" i="7"/>
  <c r="AI9" i="4"/>
  <c r="L8" i="7"/>
  <c r="AF18" i="4"/>
  <c r="I17" i="7"/>
  <c r="E51" i="7"/>
  <c r="H58" i="4"/>
  <c r="F57" i="7"/>
  <c r="E25" i="7"/>
  <c r="E36" i="7"/>
  <c r="H33" i="4"/>
  <c r="F32" i="7"/>
  <c r="H59" i="4"/>
  <c r="F58" i="7"/>
  <c r="H25" i="4"/>
  <c r="F24" i="7"/>
  <c r="E26" i="7"/>
  <c r="H23" i="4"/>
  <c r="F22" i="7"/>
  <c r="E31" i="7"/>
  <c r="H32" i="4"/>
  <c r="F31" i="7"/>
  <c r="E14" i="7"/>
  <c r="E74" i="7"/>
  <c r="H75" i="4"/>
  <c r="F74" i="7"/>
  <c r="E50" i="7"/>
  <c r="E62" i="7"/>
  <c r="H38" i="4"/>
  <c r="F37" i="7"/>
  <c r="H51" i="4"/>
  <c r="F50" i="7"/>
  <c r="E73" i="7"/>
  <c r="AI74" i="4"/>
  <c r="L73" i="7"/>
  <c r="H74" i="4"/>
  <c r="F73" i="7"/>
  <c r="AI66" i="4"/>
  <c r="L65" i="7"/>
  <c r="H66" i="4"/>
  <c r="F65" i="7"/>
  <c r="E65" i="7"/>
  <c r="E18" i="7"/>
  <c r="H19" i="4"/>
  <c r="F18" i="7"/>
  <c r="E33" i="7"/>
  <c r="H34" i="4"/>
  <c r="F33" i="7"/>
  <c r="E63" i="7"/>
  <c r="H64" i="4"/>
  <c r="F63" i="7"/>
  <c r="E38" i="7"/>
  <c r="H39" i="4"/>
  <c r="F38" i="7"/>
  <c r="E47" i="7"/>
  <c r="H48" i="4"/>
  <c r="F47" i="7"/>
  <c r="E40" i="7"/>
  <c r="H41" i="4"/>
  <c r="F40" i="7"/>
  <c r="E12" i="7"/>
  <c r="H13" i="4"/>
  <c r="F12" i="7"/>
  <c r="E17" i="7"/>
  <c r="H18" i="4"/>
  <c r="F17" i="7"/>
  <c r="E19" i="7"/>
  <c r="H20" i="4"/>
  <c r="F19" i="7"/>
  <c r="H22" i="4"/>
  <c r="F21" i="7"/>
  <c r="E21" i="7"/>
  <c r="E44" i="7"/>
  <c r="H45" i="4"/>
  <c r="F44" i="7"/>
  <c r="E69" i="7"/>
  <c r="H70" i="4"/>
  <c r="F69" i="7"/>
  <c r="E49" i="7"/>
  <c r="H50" i="4"/>
  <c r="F49" i="7"/>
  <c r="E11" i="7"/>
  <c r="AI12" i="4"/>
  <c r="L11" i="7"/>
  <c r="H12" i="4"/>
  <c r="F11" i="7"/>
  <c r="E68" i="7"/>
  <c r="H69" i="4"/>
  <c r="F68" i="7"/>
  <c r="E13" i="7"/>
  <c r="H14" i="4"/>
  <c r="F13" i="7"/>
  <c r="E70" i="7"/>
  <c r="H71" i="4"/>
  <c r="F70" i="7"/>
  <c r="H40" i="4"/>
  <c r="F39" i="7"/>
  <c r="E39" i="7"/>
  <c r="E72" i="7"/>
  <c r="H73" i="4"/>
  <c r="F72" i="7"/>
  <c r="E54" i="7"/>
  <c r="H55" i="4"/>
  <c r="F54" i="7"/>
  <c r="H53" i="4"/>
  <c r="F52" i="7"/>
  <c r="H57" i="4"/>
  <c r="F56" i="7"/>
  <c r="E56" i="7"/>
  <c r="E52" i="7"/>
  <c r="E10" i="7"/>
  <c r="H11" i="4"/>
  <c r="F10" i="7"/>
  <c r="E30" i="7"/>
  <c r="H31" i="4"/>
  <c r="F30" i="7"/>
  <c r="H60" i="4"/>
  <c r="F59" i="7"/>
  <c r="E59" i="7"/>
  <c r="E35" i="7"/>
  <c r="H36" i="4"/>
  <c r="F35" i="7"/>
  <c r="H54" i="4"/>
  <c r="F53" i="7"/>
  <c r="E53" i="7"/>
  <c r="E34" i="7"/>
  <c r="H35" i="4"/>
  <c r="F34" i="7"/>
  <c r="E55" i="7"/>
  <c r="H56" i="4"/>
  <c r="F55" i="7"/>
  <c r="E46" i="7"/>
  <c r="AI47" i="4"/>
  <c r="L46" i="7"/>
  <c r="H47" i="4"/>
  <c r="F46" i="7"/>
  <c r="H17" i="4"/>
  <c r="F16" i="7"/>
  <c r="E16" i="7"/>
  <c r="H42" i="4"/>
  <c r="F41" i="7"/>
  <c r="E41" i="7"/>
  <c r="E28" i="7"/>
  <c r="E42" i="7"/>
  <c r="H43" i="4"/>
  <c r="F42" i="7"/>
  <c r="J63" i="7"/>
  <c r="AI64" i="4"/>
  <c r="L63" i="7"/>
  <c r="AG22" i="4"/>
  <c r="AD22" i="4"/>
  <c r="AG69" i="4"/>
  <c r="AD69" i="4"/>
  <c r="G68" i="7"/>
  <c r="AG57" i="4"/>
  <c r="AD57" i="4"/>
  <c r="AG21" i="4"/>
  <c r="AD21" i="4"/>
  <c r="J10" i="7"/>
  <c r="AI11" i="4"/>
  <c r="L10" i="7"/>
  <c r="AG55" i="4"/>
  <c r="AI55" i="4"/>
  <c r="L54" i="7"/>
  <c r="AD55" i="4"/>
  <c r="AD43" i="4"/>
  <c r="AG43" i="4"/>
  <c r="AG31" i="4"/>
  <c r="AD31" i="4"/>
  <c r="AF9" i="4"/>
  <c r="I8" i="7"/>
  <c r="G8" i="7"/>
  <c r="AF65" i="4"/>
  <c r="I64" i="7"/>
  <c r="G64" i="7"/>
  <c r="AG20" i="4"/>
  <c r="AD20" i="4"/>
  <c r="AF20" i="4"/>
  <c r="I19" i="7"/>
  <c r="AG56" i="4"/>
  <c r="AD56" i="4"/>
  <c r="J39" i="7"/>
  <c r="AI40" i="4"/>
  <c r="L39" i="7"/>
  <c r="G53" i="7"/>
  <c r="AF54" i="4"/>
  <c r="I53" i="7"/>
  <c r="AF40" i="4"/>
  <c r="I39" i="7"/>
  <c r="AD64" i="4"/>
  <c r="AG23" i="4"/>
  <c r="AI23" i="4"/>
  <c r="L22" i="7"/>
  <c r="AD52" i="4"/>
  <c r="AD29" i="4"/>
  <c r="G28" i="7"/>
  <c r="X70" i="4"/>
  <c r="AG70" i="4"/>
  <c r="AI70" i="4"/>
  <c r="L69" i="7"/>
  <c r="X46" i="4"/>
  <c r="Y46" i="4"/>
  <c r="X34" i="4"/>
  <c r="AI38" i="4"/>
  <c r="L37" i="7"/>
  <c r="AD71" i="4"/>
  <c r="G34" i="7"/>
  <c r="AG25" i="4"/>
  <c r="AI65" i="4"/>
  <c r="L64" i="7"/>
  <c r="AG33" i="4"/>
  <c r="AG54" i="4"/>
  <c r="X44" i="4"/>
  <c r="X32" i="4"/>
  <c r="AD32" i="4"/>
  <c r="X67" i="4"/>
  <c r="AG67" i="4"/>
  <c r="X19" i="4"/>
  <c r="AD19" i="4"/>
  <c r="AD68" i="4"/>
  <c r="AD58" i="4"/>
  <c r="AD37" i="4"/>
  <c r="AD11" i="4"/>
  <c r="J44" i="7"/>
  <c r="AI45" i="4"/>
  <c r="L44" i="7"/>
  <c r="U76" i="4"/>
  <c r="X76" i="4"/>
  <c r="X15" i="4"/>
  <c r="AF66" i="4"/>
  <c r="I65" i="7"/>
  <c r="G65" i="7"/>
  <c r="J69" i="7"/>
  <c r="G27" i="7"/>
  <c r="AF28" i="4"/>
  <c r="I27" i="7"/>
  <c r="AG27" i="4"/>
  <c r="AD27" i="4"/>
  <c r="Y27" i="4"/>
  <c r="AI68" i="4"/>
  <c r="L67" i="7"/>
  <c r="J67" i="7"/>
  <c r="G12" i="7"/>
  <c r="AF13" i="4"/>
  <c r="I12" i="7"/>
  <c r="AD50" i="4"/>
  <c r="AG50" i="4"/>
  <c r="Y50" i="4"/>
  <c r="AI52" i="4"/>
  <c r="L51" i="7"/>
  <c r="J51" i="7"/>
  <c r="AF25" i="4"/>
  <c r="I24" i="7"/>
  <c r="AG73" i="4"/>
  <c r="AD73" i="4"/>
  <c r="Y61" i="4"/>
  <c r="AG61" i="4"/>
  <c r="AF74" i="4"/>
  <c r="I73" i="7"/>
  <c r="G73" i="7"/>
  <c r="AI37" i="4"/>
  <c r="L36" i="7"/>
  <c r="J36" i="7"/>
  <c r="G22" i="7"/>
  <c r="AF23" i="4"/>
  <c r="I22" i="7"/>
  <c r="Y72" i="4"/>
  <c r="AG72" i="4"/>
  <c r="AD72" i="4"/>
  <c r="AD60" i="4"/>
  <c r="AG60" i="4"/>
  <c r="Y60" i="4"/>
  <c r="AD36" i="4"/>
  <c r="AG36" i="4"/>
  <c r="AG24" i="4"/>
  <c r="AD24" i="4"/>
  <c r="AD75" i="4"/>
  <c r="Y75" i="4"/>
  <c r="AG75" i="4"/>
  <c r="AI22" i="4"/>
  <c r="L21" i="7"/>
  <c r="J21" i="7"/>
  <c r="AF12" i="4"/>
  <c r="I11" i="7"/>
  <c r="G11" i="7"/>
  <c r="AG62" i="4"/>
  <c r="AD62" i="4"/>
  <c r="G60" i="7"/>
  <c r="AF61" i="4"/>
  <c r="I60" i="7"/>
  <c r="Y39" i="4"/>
  <c r="AG39" i="4"/>
  <c r="AD39" i="4"/>
  <c r="AD48" i="4"/>
  <c r="AG48" i="4"/>
  <c r="Y48" i="4"/>
  <c r="AD70" i="4"/>
  <c r="AG46" i="4"/>
  <c r="AG34" i="4"/>
  <c r="AD34" i="4"/>
  <c r="G57" i="7"/>
  <c r="AF58" i="4"/>
  <c r="I57" i="7"/>
  <c r="J56" i="7"/>
  <c r="AI57" i="4"/>
  <c r="L56" i="7"/>
  <c r="AI10" i="4"/>
  <c r="L9" i="7"/>
  <c r="J9" i="7"/>
  <c r="AI35" i="4"/>
  <c r="L34" i="7"/>
  <c r="AI59" i="4"/>
  <c r="L58" i="7"/>
  <c r="J58" i="7"/>
  <c r="Y44" i="4"/>
  <c r="AG44" i="4"/>
  <c r="AD44" i="4"/>
  <c r="AD63" i="4"/>
  <c r="AG63" i="4"/>
  <c r="AI42" i="4"/>
  <c r="L41" i="7"/>
  <c r="J41" i="7"/>
  <c r="J17" i="7"/>
  <c r="AI18" i="4"/>
  <c r="L17" i="7"/>
  <c r="AD26" i="4"/>
  <c r="AG26" i="4"/>
  <c r="Y26" i="4"/>
  <c r="G46" i="7"/>
  <c r="AF47" i="4"/>
  <c r="I46" i="7"/>
  <c r="AD67" i="4"/>
  <c r="Y19" i="4"/>
  <c r="G48" i="7"/>
  <c r="AG41" i="4"/>
  <c r="AD41" i="4"/>
  <c r="Y41" i="4"/>
  <c r="AG30" i="4"/>
  <c r="AD30" i="4"/>
  <c r="Y30" i="4"/>
  <c r="AD51" i="4"/>
  <c r="AG51" i="4"/>
  <c r="J15" i="7"/>
  <c r="AI16" i="4"/>
  <c r="L15" i="7"/>
  <c r="AD17" i="4"/>
  <c r="Y17" i="4"/>
  <c r="AG17" i="4"/>
  <c r="AI71" i="4"/>
  <c r="L70" i="7"/>
  <c r="G37" i="7"/>
  <c r="AD42" i="4"/>
  <c r="AI29" i="4"/>
  <c r="L28" i="7"/>
  <c r="G58" i="7"/>
  <c r="G32" i="7"/>
  <c r="AG13" i="4"/>
  <c r="G52" i="7"/>
  <c r="AI58" i="4"/>
  <c r="L57" i="7"/>
  <c r="J27" i="7"/>
  <c r="AD45" i="4"/>
  <c r="J55" i="7"/>
  <c r="AI56" i="4"/>
  <c r="L55" i="7"/>
  <c r="Y32" i="4"/>
  <c r="G51" i="7"/>
  <c r="AF52" i="4"/>
  <c r="I51" i="7"/>
  <c r="AF21" i="4"/>
  <c r="I20" i="7"/>
  <c r="G20" i="7"/>
  <c r="J19" i="7"/>
  <c r="AI20" i="4"/>
  <c r="L19" i="7"/>
  <c r="J53" i="7"/>
  <c r="AI54" i="4"/>
  <c r="L53" i="7"/>
  <c r="J20" i="7"/>
  <c r="AI21" i="4"/>
  <c r="L20" i="7"/>
  <c r="Y70" i="4"/>
  <c r="AI33" i="4"/>
  <c r="L32" i="7"/>
  <c r="J32" i="7"/>
  <c r="AF64" i="4"/>
  <c r="I63" i="7"/>
  <c r="G63" i="7"/>
  <c r="G56" i="7"/>
  <c r="AF57" i="4"/>
  <c r="I56" i="7"/>
  <c r="AG32" i="4"/>
  <c r="AI32" i="4"/>
  <c r="L31" i="7"/>
  <c r="J24" i="7"/>
  <c r="AI25" i="4"/>
  <c r="L24" i="7"/>
  <c r="J54" i="7"/>
  <c r="AF29" i="4"/>
  <c r="I28" i="7"/>
  <c r="AF11" i="4"/>
  <c r="I10" i="7"/>
  <c r="G10" i="7"/>
  <c r="J30" i="7"/>
  <c r="AI31" i="4"/>
  <c r="L30" i="7"/>
  <c r="J68" i="7"/>
  <c r="AI69" i="4"/>
  <c r="L68" i="7"/>
  <c r="AF31" i="4"/>
  <c r="I30" i="7"/>
  <c r="G30" i="7"/>
  <c r="J22" i="7"/>
  <c r="AF69" i="4"/>
  <c r="I68" i="7"/>
  <c r="Y34" i="4"/>
  <c r="AF37" i="4"/>
  <c r="I36" i="7"/>
  <c r="G36" i="7"/>
  <c r="G70" i="7"/>
  <c r="AF71" i="4"/>
  <c r="I70" i="7"/>
  <c r="J42" i="7"/>
  <c r="AI43" i="4"/>
  <c r="L42" i="7"/>
  <c r="AF22" i="4"/>
  <c r="I21" i="7"/>
  <c r="G21" i="7"/>
  <c r="AG19" i="4"/>
  <c r="AI19" i="4"/>
  <c r="L18" i="7"/>
  <c r="AD46" i="4"/>
  <c r="AF46" i="4"/>
  <c r="I45" i="7"/>
  <c r="Y62" i="4"/>
  <c r="Y24" i="4"/>
  <c r="G19" i="7"/>
  <c r="AF43" i="4"/>
  <c r="I42" i="7"/>
  <c r="G42" i="7"/>
  <c r="Y51" i="4"/>
  <c r="G67" i="7"/>
  <c r="AF68" i="4"/>
  <c r="I67" i="7"/>
  <c r="AF56" i="4"/>
  <c r="I55" i="7"/>
  <c r="G55" i="7"/>
  <c r="AF55" i="4"/>
  <c r="I54" i="7"/>
  <c r="G54" i="7"/>
  <c r="G59" i="7"/>
  <c r="AF60" i="4"/>
  <c r="I59" i="7"/>
  <c r="G29" i="7"/>
  <c r="AF30" i="4"/>
  <c r="I29" i="7"/>
  <c r="J74" i="7"/>
  <c r="AI75" i="4"/>
  <c r="L74" i="7"/>
  <c r="G71" i="7"/>
  <c r="AF72" i="4"/>
  <c r="I71" i="7"/>
  <c r="J66" i="7"/>
  <c r="AI67" i="4"/>
  <c r="L66" i="7"/>
  <c r="AH67" i="4"/>
  <c r="K66" i="7"/>
  <c r="J38" i="7"/>
  <c r="AI39" i="4"/>
  <c r="L38" i="7"/>
  <c r="AI72" i="4"/>
  <c r="L71" i="7"/>
  <c r="J71" i="7"/>
  <c r="G16" i="7"/>
  <c r="AF17" i="4"/>
  <c r="I16" i="7"/>
  <c r="AI63" i="4"/>
  <c r="L62" i="7"/>
  <c r="J62" i="7"/>
  <c r="AH63" i="4"/>
  <c r="K62" i="7"/>
  <c r="AI34" i="4"/>
  <c r="L33" i="7"/>
  <c r="J33" i="7"/>
  <c r="AF75" i="4"/>
  <c r="I74" i="7"/>
  <c r="G74" i="7"/>
  <c r="G72" i="7"/>
  <c r="AF73" i="4"/>
  <c r="I72" i="7"/>
  <c r="AI50" i="4"/>
  <c r="L49" i="7"/>
  <c r="J49" i="7"/>
  <c r="G40" i="7"/>
  <c r="AF41" i="4"/>
  <c r="I40" i="7"/>
  <c r="AF63" i="4"/>
  <c r="I62" i="7"/>
  <c r="G62" i="7"/>
  <c r="AF24" i="4"/>
  <c r="I23" i="7"/>
  <c r="G23" i="7"/>
  <c r="J72" i="7"/>
  <c r="AI73" i="4"/>
  <c r="L72" i="7"/>
  <c r="G49" i="7"/>
  <c r="AF50" i="4"/>
  <c r="I49" i="7"/>
  <c r="AI27" i="4"/>
  <c r="L26" i="7"/>
  <c r="J26" i="7"/>
  <c r="AH27" i="4"/>
  <c r="K26" i="7"/>
  <c r="J60" i="7"/>
  <c r="AI61" i="4"/>
  <c r="L60" i="7"/>
  <c r="G33" i="7"/>
  <c r="AF34" i="4"/>
  <c r="I33" i="7"/>
  <c r="G45" i="7"/>
  <c r="AI26" i="4"/>
  <c r="L25" i="7"/>
  <c r="AH26" i="4"/>
  <c r="K25" i="7"/>
  <c r="J25" i="7"/>
  <c r="J35" i="7"/>
  <c r="AI36" i="4"/>
  <c r="L35" i="7"/>
  <c r="AF26" i="4"/>
  <c r="I25" i="7"/>
  <c r="G25" i="7"/>
  <c r="AF44" i="4"/>
  <c r="I43" i="7"/>
  <c r="G43" i="7"/>
  <c r="AF70" i="4"/>
  <c r="I69" i="7"/>
  <c r="G69" i="7"/>
  <c r="AE70" i="4"/>
  <c r="H69" i="7"/>
  <c r="AI62" i="4"/>
  <c r="L61" i="7"/>
  <c r="J61" i="7"/>
  <c r="Y36" i="4"/>
  <c r="AF48" i="4"/>
  <c r="I47" i="7"/>
  <c r="G47" i="7"/>
  <c r="J16" i="7"/>
  <c r="AI17" i="4"/>
  <c r="L16" i="7"/>
  <c r="G66" i="7"/>
  <c r="AF67" i="4"/>
  <c r="I66" i="7"/>
  <c r="G38" i="7"/>
  <c r="AF39" i="4"/>
  <c r="I38" i="7"/>
  <c r="J29" i="7"/>
  <c r="AI30" i="4"/>
  <c r="L29" i="7"/>
  <c r="J40" i="7"/>
  <c r="AI41" i="4"/>
  <c r="L40" i="7"/>
  <c r="AI24" i="4"/>
  <c r="L23" i="7"/>
  <c r="J23" i="7"/>
  <c r="AH13" i="4"/>
  <c r="K12" i="7"/>
  <c r="AI13" i="4"/>
  <c r="L12" i="7"/>
  <c r="J12" i="7"/>
  <c r="J45" i="7"/>
  <c r="AI46" i="4"/>
  <c r="L45" i="7"/>
  <c r="AF62" i="4"/>
  <c r="I61" i="7"/>
  <c r="G61" i="7"/>
  <c r="J43" i="7"/>
  <c r="AI44" i="4"/>
  <c r="L43" i="7"/>
  <c r="AF36" i="4"/>
  <c r="I35" i="7"/>
  <c r="G35" i="7"/>
  <c r="Y15" i="4"/>
  <c r="AG15" i="4"/>
  <c r="AD15" i="4"/>
  <c r="AF45" i="4"/>
  <c r="I44" i="7"/>
  <c r="G44" i="7"/>
  <c r="G31" i="7"/>
  <c r="AF32" i="4"/>
  <c r="I31" i="7"/>
  <c r="AF42" i="4"/>
  <c r="I41" i="7"/>
  <c r="G41" i="7"/>
  <c r="AI51" i="4"/>
  <c r="L50" i="7"/>
  <c r="J50" i="7"/>
  <c r="Y9" i="4"/>
  <c r="Y28" i="4"/>
  <c r="Y49" i="4"/>
  <c r="Y66" i="4"/>
  <c r="Y33" i="4"/>
  <c r="Y58" i="4"/>
  <c r="Y40" i="4"/>
  <c r="Y11" i="4"/>
  <c r="Y14" i="4"/>
  <c r="Y25" i="4"/>
  <c r="Y21" i="4"/>
  <c r="Y22" i="4"/>
  <c r="Y64" i="4"/>
  <c r="Y55" i="4"/>
  <c r="Y23" i="4"/>
  <c r="Y42" i="4"/>
  <c r="Y20" i="4"/>
  <c r="Y68" i="4"/>
  <c r="AD76" i="4"/>
  <c r="AE72" i="4"/>
  <c r="H71" i="7"/>
  <c r="Y12" i="4"/>
  <c r="Y35" i="4"/>
  <c r="Y13" i="4"/>
  <c r="Y76" i="4"/>
  <c r="Y57" i="4"/>
  <c r="Y52" i="4"/>
  <c r="AG76" i="4"/>
  <c r="AH36" i="4"/>
  <c r="K35" i="7"/>
  <c r="Y56" i="4"/>
  <c r="Y45" i="4"/>
  <c r="Y38" i="4"/>
  <c r="Y43" i="4"/>
  <c r="Y16" i="4"/>
  <c r="Y69" i="4"/>
  <c r="Y47" i="4"/>
  <c r="Y65" i="4"/>
  <c r="Y74" i="4"/>
  <c r="Y29" i="4"/>
  <c r="Y71" i="4"/>
  <c r="Y37" i="4"/>
  <c r="Y18" i="4"/>
  <c r="Y53" i="4"/>
  <c r="Y31" i="4"/>
  <c r="Y10" i="4"/>
  <c r="Y59" i="4"/>
  <c r="Y67" i="4"/>
  <c r="Y54" i="4"/>
  <c r="Y73" i="4"/>
  <c r="Y63" i="4"/>
  <c r="G50" i="7"/>
  <c r="AF51" i="4"/>
  <c r="I50" i="7"/>
  <c r="G18" i="7"/>
  <c r="AF19" i="4"/>
  <c r="I18" i="7"/>
  <c r="J47" i="7"/>
  <c r="AI48" i="4"/>
  <c r="L47" i="7"/>
  <c r="AI60" i="4"/>
  <c r="L59" i="7"/>
  <c r="J59" i="7"/>
  <c r="AF27" i="4"/>
  <c r="I26" i="7"/>
  <c r="G26" i="7"/>
  <c r="AE19" i="4"/>
  <c r="H18" i="7"/>
  <c r="AE32" i="4"/>
  <c r="H31" i="7"/>
  <c r="AE67" i="4"/>
  <c r="H66" i="7"/>
  <c r="AE41" i="4"/>
  <c r="H40" i="7"/>
  <c r="AE27" i="4"/>
  <c r="H26" i="7"/>
  <c r="AH24" i="4"/>
  <c r="K23" i="7"/>
  <c r="AH50" i="4"/>
  <c r="K49" i="7"/>
  <c r="AH75" i="4"/>
  <c r="K74" i="7"/>
  <c r="AH73" i="4"/>
  <c r="K72" i="7"/>
  <c r="J18" i="7"/>
  <c r="AH46" i="4"/>
  <c r="K45" i="7"/>
  <c r="AE34" i="4"/>
  <c r="H33" i="7"/>
  <c r="AE44" i="4"/>
  <c r="H43" i="7"/>
  <c r="AE51" i="4"/>
  <c r="H50" i="7"/>
  <c r="AE30" i="4"/>
  <c r="H29" i="7"/>
  <c r="AH60" i="4"/>
  <c r="K59" i="7"/>
  <c r="AH19" i="4"/>
  <c r="K18" i="7"/>
  <c r="AE48" i="4"/>
  <c r="H47" i="7"/>
  <c r="AE26" i="4"/>
  <c r="H25" i="7"/>
  <c r="J31" i="7"/>
  <c r="AH30" i="4"/>
  <c r="K29" i="7"/>
  <c r="AE46" i="4"/>
  <c r="H45" i="7"/>
  <c r="AH32" i="4"/>
  <c r="K31" i="7"/>
  <c r="AE75" i="4"/>
  <c r="H74" i="7"/>
  <c r="AE62" i="4"/>
  <c r="H61" i="7"/>
  <c r="AE50" i="4"/>
  <c r="H49" i="7"/>
  <c r="AE45" i="4"/>
  <c r="H44" i="7"/>
  <c r="AH48" i="4"/>
  <c r="K47" i="7"/>
  <c r="AE39" i="4"/>
  <c r="H38" i="7"/>
  <c r="AE63" i="4"/>
  <c r="H62" i="7"/>
  <c r="AE60" i="4"/>
  <c r="H59" i="7"/>
  <c r="AH56" i="4"/>
  <c r="K55" i="7"/>
  <c r="AH11" i="4"/>
  <c r="K10" i="7"/>
  <c r="AH9" i="4"/>
  <c r="K8" i="7"/>
  <c r="AH20" i="4"/>
  <c r="K19" i="7"/>
  <c r="AH74" i="4"/>
  <c r="K73" i="7"/>
  <c r="AH65" i="4"/>
  <c r="K64" i="7"/>
  <c r="AH21" i="4"/>
  <c r="K20" i="7"/>
  <c r="AH71" i="4"/>
  <c r="K70" i="7"/>
  <c r="AH12" i="4"/>
  <c r="K11" i="7"/>
  <c r="J75" i="7"/>
  <c r="AH66" i="4"/>
  <c r="K65" i="7"/>
  <c r="AH53" i="4"/>
  <c r="K52" i="7"/>
  <c r="AH29" i="4"/>
  <c r="K28" i="7"/>
  <c r="AH33" i="4"/>
  <c r="K32" i="7"/>
  <c r="AH54" i="4"/>
  <c r="K53" i="7"/>
  <c r="AH49" i="4"/>
  <c r="K48" i="7"/>
  <c r="AH47" i="4"/>
  <c r="K46" i="7"/>
  <c r="AH28" i="4"/>
  <c r="K27" i="7"/>
  <c r="AH76" i="4"/>
  <c r="K75" i="7"/>
  <c r="AI76" i="4"/>
  <c r="L75" i="7"/>
  <c r="AH58" i="4"/>
  <c r="K57" i="7"/>
  <c r="AH43" i="4"/>
  <c r="K42" i="7"/>
  <c r="AH38" i="4"/>
  <c r="K37" i="7"/>
  <c r="AH23" i="4"/>
  <c r="K22" i="7"/>
  <c r="AH69" i="4"/>
  <c r="K68" i="7"/>
  <c r="AH22" i="4"/>
  <c r="K21" i="7"/>
  <c r="AH31" i="4"/>
  <c r="K30" i="7"/>
  <c r="AH14" i="4"/>
  <c r="K13" i="7"/>
  <c r="AH25" i="4"/>
  <c r="K24" i="7"/>
  <c r="AH10" i="4"/>
  <c r="K9" i="7"/>
  <c r="AH57" i="4"/>
  <c r="K56" i="7"/>
  <c r="AH40" i="4"/>
  <c r="K39" i="7"/>
  <c r="AH64" i="4"/>
  <c r="K63" i="7"/>
  <c r="AH68" i="4"/>
  <c r="K67" i="7"/>
  <c r="AH45" i="4"/>
  <c r="K44" i="7"/>
  <c r="AH55" i="4"/>
  <c r="K54" i="7"/>
  <c r="AH18" i="4"/>
  <c r="K17" i="7"/>
  <c r="AH35" i="4"/>
  <c r="K34" i="7"/>
  <c r="AH16" i="4"/>
  <c r="K15" i="7"/>
  <c r="AH42" i="4"/>
  <c r="K41" i="7"/>
  <c r="AH37" i="4"/>
  <c r="K36" i="7"/>
  <c r="AH52" i="4"/>
  <c r="K51" i="7"/>
  <c r="AH70" i="4"/>
  <c r="K69" i="7"/>
  <c r="AH59" i="4"/>
  <c r="K58" i="7"/>
  <c r="AH44" i="4"/>
  <c r="K43" i="7"/>
  <c r="AH62" i="4"/>
  <c r="K61" i="7"/>
  <c r="AH61" i="4"/>
  <c r="K60" i="7"/>
  <c r="AE24" i="4"/>
  <c r="H23" i="7"/>
  <c r="AE73" i="4"/>
  <c r="H72" i="7"/>
  <c r="AE17" i="4"/>
  <c r="H16" i="7"/>
  <c r="AH51" i="4"/>
  <c r="K50" i="7"/>
  <c r="AE15" i="4"/>
  <c r="H14" i="7"/>
  <c r="G14" i="7"/>
  <c r="AF15" i="4"/>
  <c r="I14" i="7"/>
  <c r="AH41" i="4"/>
  <c r="K40" i="7"/>
  <c r="AH17" i="4"/>
  <c r="K16" i="7"/>
  <c r="AH72" i="4"/>
  <c r="K71" i="7"/>
  <c r="AI15" i="4"/>
  <c r="L14" i="7"/>
  <c r="J14" i="7"/>
  <c r="AH15" i="4"/>
  <c r="K14" i="7"/>
  <c r="AH39" i="4"/>
  <c r="K38" i="7"/>
  <c r="AE76" i="4"/>
  <c r="H75" i="7"/>
  <c r="AE55" i="4"/>
  <c r="H54" i="7"/>
  <c r="AE18" i="4"/>
  <c r="H17" i="7"/>
  <c r="AE52" i="4"/>
  <c r="H51" i="7"/>
  <c r="AE65" i="4"/>
  <c r="H64" i="7"/>
  <c r="AE53" i="4"/>
  <c r="H52" i="7"/>
  <c r="AE11" i="4"/>
  <c r="H10" i="7"/>
  <c r="AE57" i="4"/>
  <c r="H56" i="7"/>
  <c r="AE59" i="4"/>
  <c r="H58" i="7"/>
  <c r="AE9" i="4"/>
  <c r="H8" i="7"/>
  <c r="AE68" i="4"/>
  <c r="H67" i="7"/>
  <c r="AF76" i="4"/>
  <c r="I75" i="7"/>
  <c r="AE37" i="4"/>
  <c r="H36" i="7"/>
  <c r="AE28" i="4"/>
  <c r="H27" i="7"/>
  <c r="AE43" i="4"/>
  <c r="H42" i="7"/>
  <c r="AE29" i="4"/>
  <c r="H28" i="7"/>
  <c r="AE16" i="4"/>
  <c r="H15" i="7"/>
  <c r="AE33" i="4"/>
  <c r="H32" i="7"/>
  <c r="AE20" i="4"/>
  <c r="H19" i="7"/>
  <c r="AE21" i="4"/>
  <c r="H20" i="7"/>
  <c r="AE71" i="4"/>
  <c r="H70" i="7"/>
  <c r="AE38" i="4"/>
  <c r="H37" i="7"/>
  <c r="AE14" i="4"/>
  <c r="H13" i="7"/>
  <c r="AE40" i="4"/>
  <c r="H39" i="7"/>
  <c r="AE22" i="4"/>
  <c r="H21" i="7"/>
  <c r="AE12" i="4"/>
  <c r="H11" i="7"/>
  <c r="AE31" i="4"/>
  <c r="H30" i="7"/>
  <c r="AE56" i="4"/>
  <c r="H55" i="7"/>
  <c r="AE64" i="4"/>
  <c r="H63" i="7"/>
  <c r="AE10" i="4"/>
  <c r="H9" i="7"/>
  <c r="G75" i="7"/>
  <c r="AE54" i="4"/>
  <c r="H53" i="7"/>
  <c r="AE35" i="4"/>
  <c r="H34" i="7"/>
  <c r="AE58" i="4"/>
  <c r="H57" i="7"/>
  <c r="AE74" i="4"/>
  <c r="H73" i="7"/>
  <c r="AE66" i="4"/>
  <c r="H65" i="7"/>
  <c r="AE49" i="4"/>
  <c r="H48" i="7"/>
  <c r="AE25" i="4"/>
  <c r="H24" i="7"/>
  <c r="AE13" i="4"/>
  <c r="H12" i="7"/>
  <c r="AE23" i="4"/>
  <c r="H22" i="7"/>
  <c r="AE69" i="4"/>
  <c r="H68" i="7"/>
  <c r="AE47" i="4"/>
  <c r="H46" i="7"/>
  <c r="AE61" i="4"/>
  <c r="H60" i="7"/>
  <c r="AE42" i="4"/>
  <c r="H41" i="7"/>
  <c r="AE36" i="4"/>
  <c r="H35" i="7"/>
  <c r="AH34" i="4"/>
  <c r="K33" i="7"/>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Florida Department of Revenue
Office of Tax Research Collections and Distributions
Sales and Use Tax Data (Form 9)
https://floridarevenue.com/DataPortal/Pages/TaxResearch.aspx</t>
        </r>
      </text>
    </comment>
    <comment ref="I3" authorId="1" shapeId="0">
      <text>
        <r>
          <rPr>
            <sz val="8"/>
            <color indexed="81"/>
            <rFont val="Tahoma"/>
            <family val="2"/>
          </rPr>
          <t>Florida Department of Revenue
Office of Tax Research Collections and Distributions
Sales and Use Tax Data (Form 5)
https://floridarevenue.com/DataPortal/Pages/TaxResearch.aspx</t>
        </r>
      </text>
    </comment>
    <comment ref="T3" authorId="1" shapeId="0">
      <text>
        <r>
          <rPr>
            <sz val="8"/>
            <color indexed="81"/>
            <rFont val="Tahoma"/>
            <family val="2"/>
          </rPr>
          <t>Florida Department of Revenue
Office of Tax Research Collections and Distributions
Sales and Use Tax Data (Form 6)
https://floridarevenue.com/DataPortal/Pages/TaxResearch.aspx</t>
        </r>
      </text>
    </comment>
    <comment ref="Z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B4" authorId="1" shapeId="0">
      <text>
        <r>
          <rPr>
            <sz val="8"/>
            <color indexed="81"/>
            <rFont val="Tahoma"/>
            <family val="2"/>
          </rPr>
          <t>Florida Department of Revenue
Office of Tax Research Collections and Distributions
Sales and Use Tax Data (Form 6)
https://floridarevenue.com/DataPortal/Pages/TaxResearch.aspx</t>
        </r>
      </text>
    </comment>
    <comment ref="D8" authorId="1" shapeId="0">
      <text>
        <r>
          <rPr>
            <sz val="8"/>
            <color indexed="81"/>
            <rFont val="Tahoma"/>
            <family val="2"/>
          </rPr>
          <t xml:space="preserve">Florida Department of Revenue
Office of Tax Research Collections and Distributions
Sales and Use Tax Data (Form 9)
https://floridarevenue.com/DataPortal/Pages/TaxResearch.aspx
</t>
        </r>
      </text>
    </comment>
    <comment ref="E8" authorId="1" shapeId="0">
      <text>
        <r>
          <rPr>
            <sz val="8"/>
            <color indexed="81"/>
            <rFont val="Tahoma"/>
            <family val="2"/>
          </rPr>
          <t xml:space="preserve">Florida Department of Revenue
Office of Tax Research Collections and Distributions
Sales and Use Tax Data (Form 3)
https://floridarevenue.com/DataPortal/Pages/TaxResearch.aspx
</t>
        </r>
      </text>
    </comment>
    <comment ref="F8" authorId="1" shapeId="0">
      <text>
        <r>
          <rPr>
            <sz val="8"/>
            <color indexed="81"/>
            <rFont val="Tahoma"/>
            <family val="2"/>
          </rPr>
          <t>County's proportional share of statewide local option sales taxes multiplied by the discretionary pool amount of $849,254,184.</t>
        </r>
      </text>
    </comment>
    <comment ref="U8" authorId="1" shapeId="0">
      <text>
        <r>
          <rPr>
            <sz val="8"/>
            <color indexed="81"/>
            <rFont val="Tahoma"/>
            <family val="2"/>
          </rPr>
          <t>The 2.0810 percent of net sales and use tax collections represent 98.98 percent of total County Revenue Sharing program funding in SFY 2021-22.
2021 Local Government Financial Information Handbook, p. 34.</t>
        </r>
      </text>
    </comment>
    <comment ref="W8" authorId="1" shapeId="0">
      <text>
        <r>
          <rPr>
            <sz val="8"/>
            <color indexed="81"/>
            <rFont val="Tahoma"/>
            <family val="2"/>
          </rPr>
          <t>The 1.3653 percent of net sales and use tax collections represents 79.6 percent of total Municipal Revenue Sharing program funding in SFY 2021-22.
2021 Local Government Financial Information Handbook, p. 80.</t>
        </r>
      </text>
    </comment>
    <comment ref="E76" authorId="1" shapeId="0">
      <text>
        <r>
          <rPr>
            <sz val="8"/>
            <color indexed="81"/>
            <rFont val="Tahoma"/>
            <family val="2"/>
          </rPr>
          <t>Excludes discretionary pool amount totaling $849,254,184.</t>
        </r>
      </text>
    </comment>
  </commentList>
</comments>
</file>

<file path=xl/sharedStrings.xml><?xml version="1.0" encoding="utf-8"?>
<sst xmlns="http://schemas.openxmlformats.org/spreadsheetml/2006/main" count="292" uniqueCount="127">
  <si>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</si>
  <si>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</si>
  <si>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</si>
  <si>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</si>
  <si>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</si>
  <si>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</si>
  <si>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</si>
  <si>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</si>
  <si>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</si>
  <si>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</si>
  <si>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</si>
  <si>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</si>
  <si>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</si>
  <si>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</si>
  <si>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</si>
  <si>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</si>
  <si>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</si>
  <si>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</si>
  <si>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</si>
  <si>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</si>
  <si>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</si>
  <si>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</si>
  <si>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</si>
  <si>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</si>
  <si>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</si>
  <si>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</si>
  <si>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</si>
  <si>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</si>
  <si>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</si>
  <si>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</si>
  <si>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</si>
  <si>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</si>
  <si>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</si>
  <si>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</si>
  <si>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</si>
  <si>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</si>
  <si>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</si>
  <si>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</si>
  <si>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</si>
  <si>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</si>
  <si>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</si>
  <si>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</si>
  <si>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</si>
  <si>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</si>
  <si>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</si>
  <si>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</si>
  <si>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</si>
  <si>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</si>
  <si>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</si>
  <si>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</si>
  <si>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</si>
  <si>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</si>
  <si>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</si>
  <si>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</si>
  <si>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</si>
  <si>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</si>
  <si>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</si>
  <si>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</si>
  <si>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</si>
  <si>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</si>
  <si>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</si>
  <si>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</si>
  <si>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</si>
  <si>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</si>
  <si>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</si>
  <si>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</si>
  <si>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</si>
  <si>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</si>
  <si>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</si>
  <si>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</si>
  <si>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</si>
  <si>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</si>
  <si>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</si>
  <si>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</si>
  <si>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</si>
  <si>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</si>
  <si>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</si>
  <si>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</si>
  <si>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</si>
  <si>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</si>
  <si>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</si>
  <si>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</si>
  <si>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Statewide</t>
  </si>
  <si>
    <t>Sales Tax</t>
  </si>
  <si>
    <t>Portion to</t>
  </si>
  <si>
    <t>Local Gov'ts</t>
  </si>
  <si>
    <t>Local Option</t>
  </si>
  <si>
    <t>Sales Taxes</t>
  </si>
  <si>
    <t>Including</t>
  </si>
  <si>
    <t>Excluding</t>
  </si>
  <si>
    <t>Ratio</t>
  </si>
  <si>
    <t>Collections</t>
  </si>
  <si>
    <t>Distributions/</t>
  </si>
  <si>
    <t>State and Local Sales Tax Collections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</si>
  <si>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</si>
  <si>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</si>
  <si>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</si>
  <si>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</si>
  <si>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</si>
  <si>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</si>
  <si>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</si>
  <si>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</si>
  <si>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</si>
  <si>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</si>
  <si>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</si>
  <si>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</si>
  <si>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</si>
  <si>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</si>
  <si>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Constrained</t>
  </si>
  <si>
    <t>Fiscally</t>
  </si>
  <si>
    <t>Tax Receipts</t>
  </si>
  <si>
    <t>Local Government Half-cent Sales Tax Program Distributions</t>
  </si>
  <si>
    <t>State Revenue Sharing Program Distributions</t>
  </si>
  <si>
    <t>Local Option Sales Tax</t>
  </si>
  <si>
    <t>4)  These calculations were made using data obtained from the Florida Department of Revenue.</t>
  </si>
  <si>
    <t>St. Johns</t>
  </si>
  <si>
    <t>St. Lucie</t>
  </si>
  <si>
    <t>5)  These calculations were made using data obtained from the Florida Department of Revenue.</t>
  </si>
  <si>
    <t>DeSoto</t>
  </si>
  <si>
    <t>s. 409.915 Adj.</t>
  </si>
  <si>
    <t>3)  The dollar figures reported in the "Distributions of Sales Tax Revenues to Local Governments" columns reflect countywide totals.  The majority of those dollars account for distributions to county and municipal governments; however, it should be noted that some local option sales tax monies are distributed directly to school districts.</t>
  </si>
  <si>
    <t>2)  The "Distributions of Sales Tax Revenues to Local Governments" include the following: Local Government Half-cent Sales Tax Program; County and Municipal Revenue Sharing Programs (only those portions derived from the state sales tax); Sales Tax Distribution pursuant to s. 212.20(6)(d)7.a., F.S.; and the Local Option Sales Taxes.</t>
  </si>
  <si>
    <t>s. 212.20(6)(d)6.a., F.S.</t>
  </si>
  <si>
    <t>State Fiscal Year Ended June 30, 2022</t>
  </si>
  <si>
    <t>1)  The term "Discretionary Pool" consists of local option sales tax monies collected by dealers located in non-tax counties selling into taxing counties.  For purposes of this exercise, the discretionary pool monies are allocated on the basis of each levying county's proportional share of statewide local option sales taxes multiplied by the total discretionary pool amount of $849,254,184.</t>
  </si>
  <si>
    <t>2)  Pursuant to law, 1.3653 percent of state sales and use tax collections are transferred into the Revenue Sharing Trust Fund for Municipalities [s. 212.20(5)(d)6., F.S.].  In state fiscal year ended June 30, 2022, this revenue source was estimated to account for 79.6 percent of total municipal revenue sharing proceeds.</t>
  </si>
  <si>
    <t>1)  Pursuant to law, 2.0810 percent of state sales and use tax collections are transferred into the Revenue Sharing Trust Fund for Counties [s. 212.20(6)(d)5., F.S.].  In state fiscal year ended June 30, 2022, this revenue source was estimated to account for 98.98 percent of total county revenue sharing proceeds.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</si>
</sst>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4">
    <fill>
      <patternFill patternType="none"/>
    </fill>
    <fill>
      <patternFill patternType="gray125"/>
    </fill>
    <fill>
      <patternFill patternType="solid">
        <fgColor indexed="22"/>
        <bgColor indexed="64"/>
      </patternFill>
    </fill>
    <fill>
      <patternFill patternType="solid">
        <fgColor theme="0" tint="-0.14996795556505021"/>
        <bgColor indexed="64"/>
      </patternFill>
    </fill>
  </fills>
  <borders count="41">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3" fillId="0" borderId="1" xfId="0" applyFont="1" applyBorder="1"/>
    <xf numFmtId="42" fontId="3" fillId="0" borderId="2" xfId="0" applyNumberFormat="1" applyFont="1" applyBorder="1"/>
    <xf numFmtId="0" fontId="3" fillId="0" borderId="3" xfId="0" applyFont="1" applyBorder="1"/>
    <xf numFmtId="166" fontId="3" fillId="0" borderId="4" xfId="1" applyNumberFormat="1" applyFont="1" applyFill="1" applyBorder="1"/>
    <xf numFmtId="0" fontId="3" fillId="0" borderId="5" xfId="0" applyFont="1" applyBorder="1"/>
    <xf numFmtId="166"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42" fontId="3" fillId="0" borderId="3" xfId="0" applyNumberFormat="1" applyFont="1" applyBorder="1"/>
    <xf numFmtId="166" fontId="3" fillId="0" borderId="4" xfId="0" applyNumberFormat="1" applyFont="1" applyBorder="1"/>
    <xf numFmtId="166" fontId="3" fillId="0" borderId="6" xfId="0" applyNumberFormat="1" applyFont="1" applyBorder="1"/>
    <xf numFmtId="42" fontId="3" fillId="0" borderId="9" xfId="0" applyNumberFormat="1" applyFont="1" applyBorder="1"/>
    <xf numFmtId="42" fontId="3" fillId="0" borderId="10" xfId="0" applyNumberFormat="1" applyFont="1" applyBorder="1"/>
    <xf numFmtId="0" fontId="2" fillId="2" borderId="11" xfId="0" applyFont="1" applyFill="1" applyBorder="1"/>
    <xf numFmtId="42" fontId="2" fillId="2" borderId="11" xfId="0" applyNumberFormat="1" applyFont="1" applyFill="1" applyBorder="1"/>
    <xf numFmtId="42" fontId="2" fillId="2" borderId="12" xfId="0" applyNumberFormat="1" applyFont="1" applyFill="1" applyBorder="1"/>
    <xf numFmtId="9" fontId="2" fillId="2" borderId="13" xfId="0" applyNumberFormat="1" applyFont="1" applyFill="1" applyBorder="1"/>
    <xf numFmtId="42" fontId="2" fillId="2" borderId="14" xfId="0" applyNumberFormat="1" applyFont="1" applyFill="1" applyBorder="1"/>
    <xf numFmtId="166" fontId="2" fillId="2" borderId="13" xfId="1" applyNumberFormat="1" applyFont="1" applyFill="1" applyBorder="1"/>
    <xf numFmtId="166" fontId="3" fillId="0" borderId="4" xfId="0" applyNumberFormat="1" applyFont="1" applyFill="1" applyBorder="1"/>
    <xf numFmtId="166" fontId="3" fillId="0" borderId="6" xfId="0" applyNumberFormat="1" applyFont="1" applyFill="1" applyBorder="1"/>
    <xf numFmtId="166" fontId="2" fillId="2" borderId="13" xfId="0" applyNumberFormat="1" applyFont="1" applyFill="1" applyBorder="1"/>
    <xf numFmtId="166" fontId="3" fillId="0" borderId="9" xfId="0" applyNumberFormat="1" applyFont="1" applyBorder="1"/>
    <xf numFmtId="166" fontId="3" fillId="0" borderId="15" xfId="0" applyNumberFormat="1" applyFont="1" applyBorder="1"/>
    <xf numFmtId="9" fontId="2" fillId="2" borderId="12" xfId="0" applyNumberFormat="1" applyFont="1" applyFill="1" applyBorder="1"/>
    <xf numFmtId="166" fontId="3" fillId="0" borderId="4" xfId="1" applyNumberFormat="1" applyFont="1" applyBorder="1"/>
    <xf numFmtId="166" fontId="3" fillId="0" borderId="6" xfId="1" applyNumberFormat="1" applyFont="1" applyBorder="1"/>
    <xf numFmtId="0" fontId="3" fillId="0" borderId="16" xfId="0" applyFont="1" applyBorder="1"/>
    <xf numFmtId="42" fontId="3" fillId="0" borderId="17" xfId="0" applyNumberFormat="1" applyFont="1" applyBorder="1"/>
    <xf numFmtId="166" fontId="3" fillId="0" borderId="17" xfId="0" applyNumberFormat="1" applyFont="1" applyBorder="1"/>
    <xf numFmtId="166" fontId="3" fillId="0" borderId="18" xfId="0" applyNumberFormat="1" applyFont="1" applyBorder="1"/>
    <xf numFmtId="42" fontId="2" fillId="2" borderId="19" xfId="0" applyNumberFormat="1" applyFont="1" applyFill="1" applyBorder="1"/>
    <xf numFmtId="9" fontId="2" fillId="2" borderId="19" xfId="0" applyNumberFormat="1" applyFont="1" applyFill="1" applyBorder="1"/>
    <xf numFmtId="42" fontId="3" fillId="0" borderId="5" xfId="0" applyNumberFormat="1" applyFont="1" applyBorder="1"/>
    <xf numFmtId="42" fontId="3" fillId="0" borderId="18" xfId="0" applyNumberFormat="1" applyFont="1" applyBorder="1"/>
    <xf numFmtId="42" fontId="3" fillId="0" borderId="15" xfId="0" applyNumberFormat="1" applyFont="1" applyBorder="1"/>
    <xf numFmtId="42" fontId="3" fillId="0" borderId="20" xfId="0" applyNumberFormat="1" applyFont="1" applyBorder="1"/>
    <xf numFmtId="0" fontId="1" fillId="0" borderId="21" xfId="0" applyFont="1" applyBorder="1"/>
    <xf numFmtId="0" fontId="1" fillId="0" borderId="5" xfId="0" applyFont="1" applyBorder="1"/>
    <xf numFmtId="42" fontId="3" fillId="0" borderId="22" xfId="0" applyNumberFormat="1" applyFont="1" applyBorder="1"/>
    <xf numFmtId="42" fontId="3" fillId="0" borderId="23" xfId="0" applyNumberFormat="1" applyFont="1" applyBorder="1"/>
    <xf numFmtId="42" fontId="2" fillId="2" borderId="24" xfId="0" applyNumberFormat="1" applyFont="1" applyFill="1" applyBorder="1"/>
    <xf numFmtId="0" fontId="1" fillId="0" borderId="7" xfId="0" applyFont="1" applyFill="1" applyBorder="1"/>
    <xf numFmtId="0" fontId="2" fillId="3" borderId="25" xfId="0" applyFont="1" applyFill="1" applyBorder="1" applyAlignment="1">
      <alignment horizontal="centerContinuous"/>
    </xf>
    <xf numFmtId="0" fontId="2" fillId="3" borderId="7" xfId="0" applyFont="1" applyFill="1" applyBorder="1" applyAlignment="1">
      <alignment horizontal="centerContinuous"/>
    </xf>
    <xf numFmtId="0" fontId="2" fillId="3" borderId="21" xfId="0" applyFont="1" applyFill="1" applyBorder="1" applyAlignment="1">
      <alignment horizontal="left"/>
    </xf>
    <xf numFmtId="0" fontId="2" fillId="3" borderId="1" xfId="0" applyFont="1" applyFill="1" applyBorder="1" applyAlignment="1">
      <alignment horizontal="left"/>
    </xf>
    <xf numFmtId="0" fontId="2" fillId="3" borderId="16" xfId="0" applyFont="1" applyFill="1" applyBorder="1" applyAlignment="1">
      <alignment horizontal="left"/>
    </xf>
    <xf numFmtId="0" fontId="2" fillId="3" borderId="7" xfId="0" applyFont="1" applyFill="1" applyBorder="1"/>
    <xf numFmtId="0" fontId="2" fillId="3" borderId="7" xfId="0" applyFont="1" applyFill="1" applyBorder="1" applyAlignment="1">
      <alignment horizontal="right"/>
    </xf>
    <xf numFmtId="0" fontId="2" fillId="3" borderId="10" xfId="0" applyFont="1" applyFill="1" applyBorder="1" applyAlignment="1">
      <alignment horizontal="right"/>
    </xf>
    <xf numFmtId="0" fontId="2" fillId="3" borderId="8" xfId="0" applyFont="1" applyFill="1" applyBorder="1" applyAlignment="1">
      <alignment horizontal="right"/>
    </xf>
    <xf numFmtId="0" fontId="2" fillId="3" borderId="0" xfId="0" applyFont="1" applyFill="1" applyBorder="1" applyAlignment="1">
      <alignment horizontal="right"/>
    </xf>
    <xf numFmtId="0" fontId="2" fillId="3" borderId="26" xfId="0" applyFont="1" applyFill="1" applyBorder="1" applyAlignment="1">
      <alignment horizontal="right"/>
    </xf>
    <xf numFmtId="0" fontId="2" fillId="3" borderId="21" xfId="0" applyFont="1" applyFill="1" applyBorder="1"/>
    <xf numFmtId="0" fontId="2" fillId="3" borderId="21" xfId="0" applyFont="1" applyFill="1" applyBorder="1" applyAlignment="1">
      <alignment horizontal="right"/>
    </xf>
    <xf numFmtId="0" fontId="2" fillId="3" borderId="27" xfId="0" applyFont="1" applyFill="1" applyBorder="1" applyAlignment="1">
      <alignment horizontal="right"/>
    </xf>
    <xf numFmtId="0" fontId="2" fillId="3" borderId="16" xfId="0" applyFont="1" applyFill="1" applyBorder="1" applyAlignment="1">
      <alignment horizontal="right"/>
    </xf>
    <xf numFmtId="0" fontId="2" fillId="3" borderId="1" xfId="0" applyFont="1" applyFill="1" applyBorder="1" applyAlignment="1">
      <alignment horizontal="right"/>
    </xf>
    <xf numFmtId="0" fontId="4" fillId="3" borderId="11" xfId="0" applyFont="1" applyFill="1" applyBorder="1" applyAlignment="1">
      <alignment horizontal="left"/>
    </xf>
    <xf numFmtId="0" fontId="4" fillId="3" borderId="14" xfId="0" applyFont="1" applyFill="1" applyBorder="1" applyAlignment="1">
      <alignment horizontal="left"/>
    </xf>
    <xf numFmtId="0" fontId="4" fillId="3" borderId="13" xfId="0" applyFont="1" applyFill="1" applyBorder="1" applyAlignment="1">
      <alignment horizontal="left"/>
    </xf>
    <xf numFmtId="0" fontId="2" fillId="3" borderId="14" xfId="0" applyFont="1" applyFill="1" applyBorder="1" applyAlignment="1">
      <alignment horizontal="left"/>
    </xf>
    <xf numFmtId="0" fontId="2" fillId="3" borderId="13" xfId="0" applyFont="1" applyFill="1" applyBorder="1" applyAlignment="1">
      <alignment horizontal="left"/>
    </xf>
    <xf numFmtId="0" fontId="3" fillId="3" borderId="7" xfId="0" applyFont="1" applyFill="1" applyBorder="1"/>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3" borderId="30" xfId="0" applyFont="1" applyFill="1" applyBorder="1" applyAlignment="1">
      <alignment horizontal="right"/>
    </xf>
    <xf numFmtId="0" fontId="2" fillId="3" borderId="31" xfId="0" applyFont="1" applyFill="1" applyBorder="1" applyAlignment="1">
      <alignment horizontal="right"/>
    </xf>
    <xf numFmtId="0" fontId="2" fillId="3" borderId="32" xfId="0" applyFont="1" applyFill="1" applyBorder="1" applyAlignment="1">
      <alignment horizontal="right"/>
    </xf>
    <xf numFmtId="0" fontId="2" fillId="3" borderId="33" xfId="0" applyFont="1" applyFill="1" applyBorder="1" applyAlignment="1">
      <alignment horizontal="right"/>
    </xf>
    <xf numFmtId="15" fontId="2" fillId="3" borderId="7" xfId="0" applyNumberFormat="1" applyFont="1" applyFill="1" applyBorder="1" applyAlignment="1">
      <alignment horizontal="right"/>
    </xf>
    <xf numFmtId="0" fontId="2" fillId="3" borderId="34" xfId="0" applyFont="1" applyFill="1" applyBorder="1" applyAlignment="1">
      <alignment horizontal="right"/>
    </xf>
    <xf numFmtId="0" fontId="2" fillId="3" borderId="35" xfId="0" applyFont="1" applyFill="1" applyBorder="1" applyAlignment="1">
      <alignment horizontal="right"/>
    </xf>
    <xf numFmtId="0" fontId="4" fillId="0" borderId="2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3" borderId="38" xfId="0" applyFont="1" applyFill="1" applyBorder="1" applyAlignment="1">
      <alignment horizontal="center"/>
    </xf>
    <xf numFmtId="0" fontId="2" fillId="3" borderId="39" xfId="0" applyFont="1" applyFill="1" applyBorder="1" applyAlignment="1">
      <alignment horizontal="center"/>
    </xf>
    <xf numFmtId="0" fontId="2" fillId="3" borderId="40" xfId="0" applyFont="1" applyFill="1" applyBorder="1" applyAlignment="1">
      <alignment horizontal="center"/>
    </xf>
    <xf numFmtId="0" fontId="2" fillId="3" borderId="1" xfId="0" applyFont="1" applyFill="1" applyBorder="1" applyAlignment="1">
      <alignment horizontal="center"/>
    </xf>
    <xf numFmtId="0" fontId="2" fillId="3" borderId="16" xfId="0" applyFont="1" applyFill="1" applyBorder="1" applyAlignment="1">
      <alignment horizontal="center"/>
    </xf>
    <xf numFmtId="0" fontId="4" fillId="3" borderId="25" xfId="0" applyFont="1" applyFill="1" applyBorder="1" applyAlignment="1">
      <alignment horizontal="center"/>
    </xf>
    <xf numFmtId="0" fontId="4" fillId="3" borderId="36" xfId="0" applyFont="1" applyFill="1" applyBorder="1" applyAlignment="1">
      <alignment horizontal="center"/>
    </xf>
    <xf numFmtId="0" fontId="4" fillId="3" borderId="37" xfId="0" applyFont="1" applyFill="1" applyBorder="1" applyAlignment="1">
      <alignment horizontal="center"/>
    </xf>
    <xf numFmtId="0" fontId="1" fillId="0" borderId="21" xfId="0" applyFont="1" applyBorder="1" applyAlignment="1">
      <alignment wrapText="1"/>
    </xf>
    <xf numFmtId="0" fontId="0" fillId="0" borderId="1" xfId="0" applyBorder="1" applyAlignment="1">
      <alignment wrapText="1"/>
    </xf>
    <xf numFmtId="0" fontId="0" fillId="0" borderId="16" xfId="0" applyBorder="1" applyAlignment="1">
      <alignment wrapText="1"/>
    </xf>
    <xf numFmtId="0" fontId="1" fillId="0" borderId="7" xfId="0" applyFont="1" applyBorder="1" applyAlignment="1">
      <alignment wrapText="1"/>
    </xf>
    <xf numFmtId="0" fontId="0" fillId="0" borderId="0" xfId="0" applyAlignment="1">
      <alignment wrapText="1"/>
    </xf>
    <xf numFmtId="0" fontId="0" fillId="0" borderId="8" xfId="0" applyBorder="1" applyAlignment="1">
      <alignment wrapText="1"/>
    </xf>
    <xf numFmtId="0" fontId="1" fillId="0" borderId="7" xfId="0" applyFont="1" applyFill="1" applyBorder="1" applyAlignment="1">
      <alignment wrapText="1"/>
    </xf>
    <xf numFmtId="0" fontId="0" fillId="0" borderId="0" xfId="0" applyFill="1" applyAlignment="1">
      <alignment wrapText="1"/>
    </xf>
    <xf numFmtId="0" fontId="0" fillId="0" borderId="8" xfId="0" applyFill="1" applyBorder="1" applyAlignment="1">
      <alignment wrapText="1"/>
    </xf>
    <xf numFmtId="0" fontId="3" fillId="0" borderId="7" xfId="0" applyFont="1" applyBorder="1" applyAlignment="1">
      <alignment wrapText="1"/>
    </xf>
    <xf numFmtId="0" fontId="4" fillId="3" borderId="3" xfId="0" applyFont="1" applyFill="1" applyBorder="1" applyAlignment="1">
      <alignment horizontal="center"/>
    </xf>
    <xf numFmtId="0" fontId="4" fillId="3" borderId="2" xfId="0" applyFont="1" applyFill="1" applyBorder="1" applyAlignment="1">
      <alignment horizontal="center"/>
    </xf>
    <xf numFmtId="0" fontId="4" fillId="3" borderId="4" xfId="0" applyFont="1" applyFill="1" applyBorder="1" applyAlignment="1">
      <alignment horizontal="center"/>
    </xf>
    <xf numFmtId="0" fontId="4" fillId="3" borderId="11" xfId="0" applyFont="1" applyFill="1" applyBorder="1" applyAlignment="1">
      <alignment horizontal="center"/>
    </xf>
    <xf numFmtId="0" fontId="4" fillId="3" borderId="13" xfId="0" applyFont="1" applyFill="1" applyBorder="1" applyAlignment="1">
      <alignment horizontal="center"/>
    </xf>
    <xf numFmtId="0" fontId="7" fillId="0" borderId="2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5" fillId="0" borderId="21" xfId="0" applyFont="1" applyBorder="1" applyAlignment="1">
      <alignment horizontal="center"/>
    </xf>
    <xf numFmtId="0" fontId="5" fillId="0" borderId="1" xfId="0" applyFont="1" applyBorder="1" applyAlignment="1">
      <alignment horizontal="center"/>
    </xf>
    <xf numFmtId="0" fontId="5" fillId="0" borderId="16" xfId="0"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78" t="s">
        <v>105</v>
      </c>
      <c r="B1" s="79"/>
      <c r="C1" s="79"/>
      <c r="D1" s="79"/>
      <c r="E1" s="79"/>
      <c r="F1" s="79"/>
      <c r="G1" s="79"/>
      <c r="H1" s="79"/>
      <c r="I1" s="79"/>
      <c r="J1" s="79"/>
      <c r="K1" s="79"/>
      <c r="L1" s="80"/>
    </row>
    <row r="2" spans="1:12" ht="16.5" thickBot="1" x14ac:dyDescent="0.3">
      <c r="A2" s="81" t="s">
        <v>123</v>
      </c>
      <c r="B2" s="82"/>
      <c r="C2" s="82"/>
      <c r="D2" s="82"/>
      <c r="E2" s="82"/>
      <c r="F2" s="82"/>
      <c r="G2" s="82"/>
      <c r="H2" s="82"/>
      <c r="I2" s="82"/>
      <c r="J2" s="82"/>
      <c r="K2" s="82"/>
      <c r="L2" s="83"/>
    </row>
    <row r="3" spans="1:12" ht="15.75" x14ac:dyDescent="0.25">
      <c r="A3" s="47"/>
      <c r="B3" s="89" t="s">
        <v>93</v>
      </c>
      <c r="C3" s="90"/>
      <c r="D3" s="90"/>
      <c r="E3" s="90"/>
      <c r="F3" s="91"/>
      <c r="G3" s="102" t="s">
        <v>95</v>
      </c>
      <c r="H3" s="103"/>
      <c r="I3" s="103"/>
      <c r="J3" s="103"/>
      <c r="K3" s="103"/>
      <c r="L3" s="104"/>
    </row>
    <row r="4" spans="1:12" ht="13.5" thickBot="1" x14ac:dyDescent="0.25">
      <c r="A4" s="48"/>
      <c r="B4" s="49"/>
      <c r="C4" s="50"/>
      <c r="D4" s="50"/>
      <c r="E4" s="50"/>
      <c r="F4" s="51"/>
      <c r="G4" s="84" t="s">
        <v>101</v>
      </c>
      <c r="H4" s="85"/>
      <c r="I4" s="86"/>
      <c r="J4" s="87" t="s">
        <v>102</v>
      </c>
      <c r="K4" s="87"/>
      <c r="L4" s="88"/>
    </row>
    <row r="5" spans="1:12" x14ac:dyDescent="0.2">
      <c r="A5" s="52"/>
      <c r="B5" s="53"/>
      <c r="C5" s="54"/>
      <c r="D5" s="54" t="s">
        <v>97</v>
      </c>
      <c r="E5" s="54"/>
      <c r="F5" s="55" t="s">
        <v>73</v>
      </c>
      <c r="G5" s="53"/>
      <c r="H5" s="54" t="s">
        <v>73</v>
      </c>
      <c r="I5" s="55" t="s">
        <v>92</v>
      </c>
      <c r="J5" s="56"/>
      <c r="K5" s="54" t="s">
        <v>73</v>
      </c>
      <c r="L5" s="55" t="s">
        <v>92</v>
      </c>
    </row>
    <row r="6" spans="1:12" x14ac:dyDescent="0.2">
      <c r="A6" s="52"/>
      <c r="B6" s="53" t="s">
        <v>70</v>
      </c>
      <c r="C6" s="57" t="s">
        <v>86</v>
      </c>
      <c r="D6" s="57" t="s">
        <v>98</v>
      </c>
      <c r="E6" s="57" t="s">
        <v>0</v>
      </c>
      <c r="F6" s="55" t="s">
        <v>82</v>
      </c>
      <c r="G6" s="53" t="s">
        <v>0</v>
      </c>
      <c r="H6" s="57" t="s">
        <v>82</v>
      </c>
      <c r="I6" s="55" t="s">
        <v>91</v>
      </c>
      <c r="J6" s="56" t="s">
        <v>0</v>
      </c>
      <c r="K6" s="57" t="s">
        <v>82</v>
      </c>
      <c r="L6" s="55" t="s">
        <v>91</v>
      </c>
    </row>
    <row r="7" spans="1:12" ht="13.5" thickBot="1" x14ac:dyDescent="0.25">
      <c r="A7" s="58" t="s">
        <v>8</v>
      </c>
      <c r="B7" s="59" t="s">
        <v>71</v>
      </c>
      <c r="C7" s="60" t="s">
        <v>87</v>
      </c>
      <c r="D7" s="60" t="s">
        <v>99</v>
      </c>
      <c r="E7" s="60" t="s">
        <v>91</v>
      </c>
      <c r="F7" s="61" t="s">
        <v>0</v>
      </c>
      <c r="G7" s="59" t="s">
        <v>94</v>
      </c>
      <c r="H7" s="60" t="s">
        <v>0</v>
      </c>
      <c r="I7" s="61" t="s">
        <v>90</v>
      </c>
      <c r="J7" s="62" t="s">
        <v>94</v>
      </c>
      <c r="K7" s="60" t="s">
        <v>0</v>
      </c>
      <c r="L7" s="61" t="s">
        <v>90</v>
      </c>
    </row>
    <row r="8" spans="1:12" x14ac:dyDescent="0.2">
      <c r="A8" s="3" t="s">
        <v>1</v>
      </c>
      <c r="B8" s="12">
        <f>'Data Worksheet'!D9</f>
        <v>303989777.75</v>
      </c>
      <c r="C8" s="15">
        <f>'Data Worksheet'!E9</f>
        <v>42732462.210000001</v>
      </c>
      <c r="D8" s="16">
        <f>'Data Worksheet'!F9</f>
        <v>8244255.8693299741</v>
      </c>
      <c r="E8" s="15">
        <f>'Data Worksheet'!G9</f>
        <v>354966495.82932997</v>
      </c>
      <c r="F8" s="13">
        <f>'Data Worksheet'!H9</f>
        <v>9.5822617875030748E-3</v>
      </c>
      <c r="G8" s="12">
        <f>'Data Worksheet'!AD9</f>
        <v>37961442.243663996</v>
      </c>
      <c r="H8" s="26">
        <f>'Data Worksheet'!AE9</f>
        <v>9.5218865161122799E-3</v>
      </c>
      <c r="I8" s="23">
        <f>'Data Worksheet'!AF9</f>
        <v>0.12487736437928297</v>
      </c>
      <c r="J8" s="2">
        <f>'Data Worksheet'!AG9</f>
        <v>81410449.983664006</v>
      </c>
      <c r="K8" s="26">
        <f>'Data Worksheet'!AH9</f>
        <v>9.6522840719735232E-3</v>
      </c>
      <c r="L8" s="4">
        <f>'Data Worksheet'!AI9</f>
        <v>0.22934685650672407</v>
      </c>
    </row>
    <row r="9" spans="1:12" x14ac:dyDescent="0.2">
      <c r="A9" s="5" t="s">
        <v>50</v>
      </c>
      <c r="B9" s="37">
        <f>'Data Worksheet'!D10</f>
        <v>18834208.719999999</v>
      </c>
      <c r="C9" s="39">
        <f>'Data Worksheet'!E10</f>
        <v>2491124.23</v>
      </c>
      <c r="D9" s="39">
        <f>'Data Worksheet'!F10</f>
        <v>480605.71500608628</v>
      </c>
      <c r="E9" s="39">
        <f>'Data Worksheet'!G10</f>
        <v>21805938.665006086</v>
      </c>
      <c r="F9" s="14">
        <f>'Data Worksheet'!H10</f>
        <v>5.886477041224424E-4</v>
      </c>
      <c r="G9" s="37">
        <f>'Data Worksheet'!AD10</f>
        <v>4938478.1525659999</v>
      </c>
      <c r="H9" s="27">
        <f>'Data Worksheet'!AE10</f>
        <v>1.2387208112168556E-3</v>
      </c>
      <c r="I9" s="24">
        <f>'Data Worksheet'!AF10</f>
        <v>0.26220789128888872</v>
      </c>
      <c r="J9" s="40">
        <f>'Data Worksheet'!AG10</f>
        <v>7426231.8725659996</v>
      </c>
      <c r="K9" s="27">
        <f>'Data Worksheet'!AH10</f>
        <v>8.8047787025786486E-4</v>
      </c>
      <c r="L9" s="6">
        <f>'Data Worksheet'!AI10</f>
        <v>0.34056006423990953</v>
      </c>
    </row>
    <row r="10" spans="1:12" x14ac:dyDescent="0.2">
      <c r="A10" s="5" t="s">
        <v>26</v>
      </c>
      <c r="B10" s="37">
        <f>'Data Worksheet'!D11</f>
        <v>380452591.91999996</v>
      </c>
      <c r="C10" s="39">
        <f>'Data Worksheet'!E11</f>
        <v>56859087.209999993</v>
      </c>
      <c r="D10" s="39">
        <f>'Data Worksheet'!F11</f>
        <v>10969666.600350745</v>
      </c>
      <c r="E10" s="39">
        <f>'Data Worksheet'!G11</f>
        <v>448281345.73035067</v>
      </c>
      <c r="F10" s="14">
        <f>'Data Worksheet'!H11</f>
        <v>1.2101280711596284E-2</v>
      </c>
      <c r="G10" s="37">
        <f>'Data Worksheet'!AD11</f>
        <v>44893894.161299996</v>
      </c>
      <c r="H10" s="27">
        <f>'Data Worksheet'!AE11</f>
        <v>1.1260756710095819E-2</v>
      </c>
      <c r="I10" s="24">
        <f>'Data Worksheet'!AF11</f>
        <v>0.11800128351008871</v>
      </c>
      <c r="J10" s="40">
        <f>'Data Worksheet'!AG11</f>
        <v>102243010.7413</v>
      </c>
      <c r="K10" s="27">
        <f>'Data Worksheet'!AH11</f>
        <v>1.212225929529805E-2</v>
      </c>
      <c r="L10" s="6">
        <f>'Data Worksheet'!AI11</f>
        <v>0.22807777239698263</v>
      </c>
    </row>
    <row r="11" spans="1:12" x14ac:dyDescent="0.2">
      <c r="A11" s="5" t="s">
        <v>47</v>
      </c>
      <c r="B11" s="37">
        <f>'Data Worksheet'!D12</f>
        <v>25451834.140000001</v>
      </c>
      <c r="C11" s="39">
        <f>'Data Worksheet'!E12</f>
        <v>3500300.1900000009</v>
      </c>
      <c r="D11" s="39">
        <f>'Data Worksheet'!F12</f>
        <v>675303.24473255605</v>
      </c>
      <c r="E11" s="39">
        <f>'Data Worksheet'!G12</f>
        <v>29627437.574732557</v>
      </c>
      <c r="F11" s="14">
        <f>'Data Worksheet'!H12</f>
        <v>7.997877722817321E-4</v>
      </c>
      <c r="G11" s="37">
        <f>'Data Worksheet'!AD12</f>
        <v>4501939.7042659996</v>
      </c>
      <c r="H11" s="27">
        <f>'Data Worksheet'!AE12</f>
        <v>1.1292236657198052E-3</v>
      </c>
      <c r="I11" s="24">
        <f>'Data Worksheet'!AF12</f>
        <v>0.17688075757144625</v>
      </c>
      <c r="J11" s="40">
        <f>'Data Worksheet'!AG12</f>
        <v>8067250.1942660008</v>
      </c>
      <c r="K11" s="27">
        <f>'Data Worksheet'!AH12</f>
        <v>9.5647905852828561E-4</v>
      </c>
      <c r="L11" s="6">
        <f>'Data Worksheet'!AI12</f>
        <v>0.27228983856322658</v>
      </c>
    </row>
    <row r="12" spans="1:12" x14ac:dyDescent="0.2">
      <c r="A12" s="5" t="s">
        <v>15</v>
      </c>
      <c r="B12" s="37">
        <f>'Data Worksheet'!D13</f>
        <v>683778324.27999997</v>
      </c>
      <c r="C12" s="39">
        <f>'Data Worksheet'!E13</f>
        <v>96262375.350000009</v>
      </c>
      <c r="D12" s="39">
        <f>'Data Worksheet'!F13</f>
        <v>18571634.114478108</v>
      </c>
      <c r="E12" s="39">
        <f>'Data Worksheet'!G13</f>
        <v>798612333.74447811</v>
      </c>
      <c r="F12" s="14">
        <f>'Data Worksheet'!H13</f>
        <v>2.1558407733071629E-2</v>
      </c>
      <c r="G12" s="37">
        <f>'Data Worksheet'!AD13</f>
        <v>85240923.518296003</v>
      </c>
      <c r="H12" s="27">
        <f>'Data Worksheet'!AE13</f>
        <v>2.1381021170376924E-2</v>
      </c>
      <c r="I12" s="24">
        <f>'Data Worksheet'!AF13</f>
        <v>0.12466163446765058</v>
      </c>
      <c r="J12" s="40">
        <f>'Data Worksheet'!AG13</f>
        <v>183700611.398296</v>
      </c>
      <c r="K12" s="27">
        <f>'Data Worksheet'!AH13</f>
        <v>2.1780133702336377E-2</v>
      </c>
      <c r="L12" s="6">
        <f>'Data Worksheet'!AI13</f>
        <v>0.23002476124676577</v>
      </c>
    </row>
    <row r="13" spans="1:12" x14ac:dyDescent="0.2">
      <c r="A13" s="5" t="s">
        <v>9</v>
      </c>
      <c r="B13" s="37">
        <f>'Data Worksheet'!D14</f>
        <v>2958878408.4799995</v>
      </c>
      <c r="C13" s="39">
        <f>'Data Worksheet'!E14</f>
        <v>412020464.47000003</v>
      </c>
      <c r="D13" s="39">
        <f>'Data Worksheet'!F14</f>
        <v>79489969.8453594</v>
      </c>
      <c r="E13" s="39">
        <f>'Data Worksheet'!G14</f>
        <v>3450388842.7953591</v>
      </c>
      <c r="F13" s="14">
        <f>'Data Worksheet'!H14</f>
        <v>9.314267557308166E-2</v>
      </c>
      <c r="G13" s="37">
        <f>'Data Worksheet'!AD14</f>
        <v>371394539.03326601</v>
      </c>
      <c r="H13" s="27">
        <f>'Data Worksheet'!AE14</f>
        <v>9.3157067918536077E-2</v>
      </c>
      <c r="I13" s="24">
        <f>'Data Worksheet'!AF14</f>
        <v>0.12551868909816219</v>
      </c>
      <c r="J13" s="40">
        <f>'Data Worksheet'!AG14</f>
        <v>787161169.05326605</v>
      </c>
      <c r="K13" s="27">
        <f>'Data Worksheet'!AH14</f>
        <v>9.3328353002022579E-2</v>
      </c>
      <c r="L13" s="6">
        <f>'Data Worksheet'!AI14</f>
        <v>0.22813694482490307</v>
      </c>
    </row>
    <row r="14" spans="1:12" x14ac:dyDescent="0.2">
      <c r="A14" s="5" t="s">
        <v>57</v>
      </c>
      <c r="B14" s="37">
        <f>'Data Worksheet'!D15</f>
        <v>5398433.3200000003</v>
      </c>
      <c r="C14" s="39">
        <f>'Data Worksheet'!E15</f>
        <v>1229606.2999999998</v>
      </c>
      <c r="D14" s="39">
        <f>'Data Worksheet'!F15</f>
        <v>237224.54619916255</v>
      </c>
      <c r="E14" s="39">
        <f>'Data Worksheet'!G15</f>
        <v>6865264.1661991626</v>
      </c>
      <c r="F14" s="14">
        <f>'Data Worksheet'!H15</f>
        <v>1.8532666956972216E-4</v>
      </c>
      <c r="G14" s="37">
        <f>'Data Worksheet'!AD15</f>
        <v>3122752.7522839997</v>
      </c>
      <c r="H14" s="27">
        <f>'Data Worksheet'!AE15</f>
        <v>7.8328155011255928E-4</v>
      </c>
      <c r="I14" s="24">
        <f>'Data Worksheet'!AF15</f>
        <v>0.57845537161955707</v>
      </c>
      <c r="J14" s="40">
        <f>'Data Worksheet'!AG15</f>
        <v>4380436.1022839993</v>
      </c>
      <c r="K14" s="27">
        <f>'Data Worksheet'!AH15</f>
        <v>5.1935855442216414E-4</v>
      </c>
      <c r="L14" s="6">
        <f>'Data Worksheet'!AI15</f>
        <v>0.63805790953404107</v>
      </c>
    </row>
    <row r="15" spans="1:12" x14ac:dyDescent="0.2">
      <c r="A15" s="5" t="s">
        <v>28</v>
      </c>
      <c r="B15" s="37">
        <f>'Data Worksheet'!D16</f>
        <v>248843507.02000001</v>
      </c>
      <c r="C15" s="39">
        <f>'Data Worksheet'!E16</f>
        <v>34335698.760000005</v>
      </c>
      <c r="D15" s="39">
        <f>'Data Worksheet'!F16</f>
        <v>6624291.4962066719</v>
      </c>
      <c r="E15" s="39">
        <f>'Data Worksheet'!G16</f>
        <v>289803497.27620673</v>
      </c>
      <c r="F15" s="14">
        <f>'Data Worksheet'!H16</f>
        <v>7.8231974297927331E-3</v>
      </c>
      <c r="G15" s="37">
        <f>'Data Worksheet'!AD16</f>
        <v>30264537.876635998</v>
      </c>
      <c r="H15" s="27">
        <f>'Data Worksheet'!AE16</f>
        <v>7.5912683526139727E-3</v>
      </c>
      <c r="I15" s="24">
        <f>'Data Worksheet'!AF16</f>
        <v>0.12162076575381001</v>
      </c>
      <c r="J15" s="40">
        <f>'Data Worksheet'!AG16</f>
        <v>65064828.396636002</v>
      </c>
      <c r="K15" s="27">
        <f>'Data Worksheet'!AH16</f>
        <v>7.7142947484574887E-3</v>
      </c>
      <c r="L15" s="6">
        <f>'Data Worksheet'!AI16</f>
        <v>0.22451360666163331</v>
      </c>
    </row>
    <row r="16" spans="1:12" x14ac:dyDescent="0.2">
      <c r="A16" s="5" t="s">
        <v>31</v>
      </c>
      <c r="B16" s="37">
        <f>'Data Worksheet'!D17</f>
        <v>135770914.68000001</v>
      </c>
      <c r="C16" s="39">
        <f>'Data Worksheet'!E17</f>
        <v>1134639.48</v>
      </c>
      <c r="D16" s="39">
        <f>'Data Worksheet'!F17</f>
        <v>218902.85999889052</v>
      </c>
      <c r="E16" s="39">
        <f>'Data Worksheet'!G17</f>
        <v>137124457.01999888</v>
      </c>
      <c r="F16" s="14">
        <f>'Data Worksheet'!H17</f>
        <v>3.7016520152555583E-3</v>
      </c>
      <c r="G16" s="37">
        <f>'Data Worksheet'!AD17</f>
        <v>16390841.727004003</v>
      </c>
      <c r="H16" s="27">
        <f>'Data Worksheet'!AE17</f>
        <v>4.1113225842766624E-3</v>
      </c>
      <c r="I16" s="24">
        <f>'Data Worksheet'!AF17</f>
        <v>0.12072424911945066</v>
      </c>
      <c r="J16" s="40">
        <f>'Data Worksheet'!AG17</f>
        <v>16390841.727004003</v>
      </c>
      <c r="K16" s="27">
        <f>'Data Worksheet'!AH17</f>
        <v>1.9433507683540173E-3</v>
      </c>
      <c r="L16" s="6">
        <f>'Data Worksheet'!AI17</f>
        <v>0.11953259165586694</v>
      </c>
    </row>
    <row r="17" spans="1:12" x14ac:dyDescent="0.2">
      <c r="A17" s="5" t="s">
        <v>27</v>
      </c>
      <c r="B17" s="37">
        <f>'Data Worksheet'!D18</f>
        <v>170881166.12999997</v>
      </c>
      <c r="C17" s="39">
        <f>'Data Worksheet'!E18</f>
        <v>35976081.249999993</v>
      </c>
      <c r="D17" s="39">
        <f>'Data Worksheet'!F18</f>
        <v>6940765.9578154813</v>
      </c>
      <c r="E17" s="39">
        <f>'Data Worksheet'!G18</f>
        <v>213798013.33781543</v>
      </c>
      <c r="F17" s="14">
        <f>'Data Worksheet'!H18</f>
        <v>5.7714419741632002E-3</v>
      </c>
      <c r="G17" s="37">
        <f>'Data Worksheet'!AD18</f>
        <v>21691047.31047</v>
      </c>
      <c r="H17" s="27">
        <f>'Data Worksheet'!AE18</f>
        <v>5.4407756581058399E-3</v>
      </c>
      <c r="I17" s="24">
        <f>'Data Worksheet'!AF18</f>
        <v>0.1269364424512896</v>
      </c>
      <c r="J17" s="40">
        <f>'Data Worksheet'!AG18</f>
        <v>58374523.160470001</v>
      </c>
      <c r="K17" s="27">
        <f>'Data Worksheet'!AH18</f>
        <v>6.9210707006768383E-3</v>
      </c>
      <c r="L17" s="6">
        <f>'Data Worksheet'!AI18</f>
        <v>0.27303585402467834</v>
      </c>
    </row>
    <row r="18" spans="1:12" x14ac:dyDescent="0.2">
      <c r="A18" s="5" t="s">
        <v>22</v>
      </c>
      <c r="B18" s="37">
        <f>'Data Worksheet'!D19</f>
        <v>810705492.25999999</v>
      </c>
      <c r="C18" s="39">
        <f>'Data Worksheet'!E19</f>
        <v>112982241.04000001</v>
      </c>
      <c r="D18" s="39">
        <f>'Data Worksheet'!F19</f>
        <v>21797351.606996812</v>
      </c>
      <c r="E18" s="39">
        <f>'Data Worksheet'!G19</f>
        <v>945485084.90699673</v>
      </c>
      <c r="F18" s="14">
        <f>'Data Worksheet'!H19</f>
        <v>2.552321333480009E-2</v>
      </c>
      <c r="G18" s="37">
        <f>'Data Worksheet'!AD19</f>
        <v>89450288.367257997</v>
      </c>
      <c r="H18" s="27">
        <f>'Data Worksheet'!AE19</f>
        <v>2.2436858146734639E-2</v>
      </c>
      <c r="I18" s="24">
        <f>'Data Worksheet'!AF19</f>
        <v>0.1103363542263638</v>
      </c>
      <c r="J18" s="40">
        <f>'Data Worksheet'!AG19</f>
        <v>203366028.89725798</v>
      </c>
      <c r="K18" s="27">
        <f>'Data Worksheet'!AH19</f>
        <v>2.4111728677330732E-2</v>
      </c>
      <c r="L18" s="6">
        <f>'Data Worksheet'!AI19</f>
        <v>0.21509173665839712</v>
      </c>
    </row>
    <row r="19" spans="1:12" x14ac:dyDescent="0.2">
      <c r="A19" s="5" t="s">
        <v>37</v>
      </c>
      <c r="B19" s="37">
        <f>'Data Worksheet'!D20</f>
        <v>96143868.899999991</v>
      </c>
      <c r="C19" s="39">
        <f>'Data Worksheet'!E20</f>
        <v>11176239.789999999</v>
      </c>
      <c r="D19" s="39">
        <f>'Data Worksheet'!F20</f>
        <v>2156201.0640281965</v>
      </c>
      <c r="E19" s="39">
        <f>'Data Worksheet'!G20</f>
        <v>109476309.7540282</v>
      </c>
      <c r="F19" s="14">
        <f>'Data Worksheet'!H20</f>
        <v>2.9552948571722523E-3</v>
      </c>
      <c r="G19" s="37">
        <f>'Data Worksheet'!AD20</f>
        <v>11141666.309696</v>
      </c>
      <c r="H19" s="27">
        <f>'Data Worksheet'!AE20</f>
        <v>2.7946694311653513E-3</v>
      </c>
      <c r="I19" s="24">
        <f>'Data Worksheet'!AF20</f>
        <v>0.11588535428384453</v>
      </c>
      <c r="J19" s="40">
        <f>'Data Worksheet'!AG20</f>
        <v>22480930.409695998</v>
      </c>
      <c r="K19" s="27">
        <f>'Data Worksheet'!AH20</f>
        <v>2.6654112163757362E-3</v>
      </c>
      <c r="L19" s="6">
        <f>'Data Worksheet'!AI20</f>
        <v>0.205349727810576</v>
      </c>
    </row>
    <row r="20" spans="1:12" x14ac:dyDescent="0.2">
      <c r="A20" s="42" t="s">
        <v>118</v>
      </c>
      <c r="B20" s="37">
        <f>'Data Worksheet'!D21</f>
        <v>22289350.23</v>
      </c>
      <c r="C20" s="39">
        <f>'Data Worksheet'!E21</f>
        <v>4381670.7299999995</v>
      </c>
      <c r="D20" s="39">
        <f>'Data Worksheet'!F21</f>
        <v>845343.62789000291</v>
      </c>
      <c r="E20" s="39">
        <f>'Data Worksheet'!G21</f>
        <v>27516364.587890003</v>
      </c>
      <c r="F20" s="14">
        <f>'Data Worksheet'!H21</f>
        <v>7.427997065061453E-4</v>
      </c>
      <c r="G20" s="37">
        <f>'Data Worksheet'!AD21</f>
        <v>5958792.8767100004</v>
      </c>
      <c r="H20" s="27">
        <f>'Data Worksheet'!AE21</f>
        <v>1.4946468361465098E-3</v>
      </c>
      <c r="I20" s="24">
        <f>'Data Worksheet'!AF21</f>
        <v>0.26733811507389105</v>
      </c>
      <c r="J20" s="40">
        <f>'Data Worksheet'!AG21</f>
        <v>10342105.17671</v>
      </c>
      <c r="K20" s="27">
        <f>'Data Worksheet'!AH21</f>
        <v>1.2261931617852985E-3</v>
      </c>
      <c r="L20" s="6">
        <f>'Data Worksheet'!AI21</f>
        <v>0.37585289087431184</v>
      </c>
    </row>
    <row r="21" spans="1:12" x14ac:dyDescent="0.2">
      <c r="A21" s="5" t="s">
        <v>59</v>
      </c>
      <c r="B21" s="37">
        <f>'Data Worksheet'!D22</f>
        <v>5972243.8100000005</v>
      </c>
      <c r="C21" s="39">
        <f>'Data Worksheet'!E22</f>
        <v>934102.95</v>
      </c>
      <c r="D21" s="39">
        <f>'Data Worksheet'!F22</f>
        <v>180213.90132520389</v>
      </c>
      <c r="E21" s="39">
        <f>'Data Worksheet'!G22</f>
        <v>7086560.6613252042</v>
      </c>
      <c r="F21" s="14">
        <f>'Data Worksheet'!H22</f>
        <v>1.913005318183277E-4</v>
      </c>
      <c r="G21" s="37">
        <f>'Data Worksheet'!AD22</f>
        <v>3352836.2112820004</v>
      </c>
      <c r="H21" s="27">
        <f>'Data Worksheet'!AE22</f>
        <v>8.4099349297687964E-4</v>
      </c>
      <c r="I21" s="24">
        <f>'Data Worksheet'!AF22</f>
        <v>0.5614031037493763</v>
      </c>
      <c r="J21" s="40">
        <f>'Data Worksheet'!AG22</f>
        <v>4275624.6212820001</v>
      </c>
      <c r="K21" s="27">
        <f>'Data Worksheet'!AH22</f>
        <v>5.0693176905445571E-4</v>
      </c>
      <c r="L21" s="6">
        <f>'Data Worksheet'!AI22</f>
        <v>0.60334269691871201</v>
      </c>
    </row>
    <row r="22" spans="1:12" x14ac:dyDescent="0.2">
      <c r="A22" s="5" t="s">
        <v>13</v>
      </c>
      <c r="B22" s="37">
        <f>'Data Worksheet'!D23</f>
        <v>1505642708.4099998</v>
      </c>
      <c r="C22" s="39">
        <f>'Data Worksheet'!E23</f>
        <v>295661471.88999999</v>
      </c>
      <c r="D22" s="39">
        <f>'Data Worksheet'!F23</f>
        <v>57041150.893323906</v>
      </c>
      <c r="E22" s="39">
        <f>'Data Worksheet'!G23</f>
        <v>1858345331.1933236</v>
      </c>
      <c r="F22" s="14">
        <f>'Data Worksheet'!H23</f>
        <v>5.0165724552325965E-2</v>
      </c>
      <c r="G22" s="37">
        <f>'Data Worksheet'!AD23</f>
        <v>205256831.42620599</v>
      </c>
      <c r="H22" s="27">
        <f>'Data Worksheet'!AE23</f>
        <v>5.1484668125941109E-2</v>
      </c>
      <c r="I22" s="24">
        <f>'Data Worksheet'!AF23</f>
        <v>0.13632505924527263</v>
      </c>
      <c r="J22" s="40">
        <f>'Data Worksheet'!AG23</f>
        <v>503662372.17620599</v>
      </c>
      <c r="K22" s="27">
        <f>'Data Worksheet'!AH23</f>
        <v>5.9715826329228144E-2</v>
      </c>
      <c r="L22" s="6">
        <f>'Data Worksheet'!AI23</f>
        <v>0.27102732937843294</v>
      </c>
    </row>
    <row r="23" spans="1:12" x14ac:dyDescent="0.2">
      <c r="A23" s="5" t="s">
        <v>18</v>
      </c>
      <c r="B23" s="37">
        <f>'Data Worksheet'!D24</f>
        <v>477522594.01999998</v>
      </c>
      <c r="C23" s="39">
        <f>'Data Worksheet'!E24</f>
        <v>96835790.189999998</v>
      </c>
      <c r="D23" s="39">
        <f>'Data Worksheet'!F24</f>
        <v>18682261.455280498</v>
      </c>
      <c r="E23" s="39">
        <f>'Data Worksheet'!G24</f>
        <v>593040645.66528058</v>
      </c>
      <c r="F23" s="14">
        <f>'Data Worksheet'!H24</f>
        <v>1.6009034047333955E-2</v>
      </c>
      <c r="G23" s="37">
        <f>'Data Worksheet'!AD24</f>
        <v>57229440.204668</v>
      </c>
      <c r="H23" s="27">
        <f>'Data Worksheet'!AE24</f>
        <v>1.4354887559637828E-2</v>
      </c>
      <c r="I23" s="24">
        <f>'Data Worksheet'!AF24</f>
        <v>0.11984655997716219</v>
      </c>
      <c r="J23" s="40">
        <f>'Data Worksheet'!AG24</f>
        <v>155459454.47466803</v>
      </c>
      <c r="K23" s="27">
        <f>'Data Worksheet'!AH24</f>
        <v>1.8431771554691476E-2</v>
      </c>
      <c r="L23" s="6">
        <f>'Data Worksheet'!AI24</f>
        <v>0.26213962838967236</v>
      </c>
    </row>
    <row r="24" spans="1:12" x14ac:dyDescent="0.2">
      <c r="A24" s="5" t="s">
        <v>42</v>
      </c>
      <c r="B24" s="37">
        <f>'Data Worksheet'!D25</f>
        <v>93788422.839999989</v>
      </c>
      <c r="C24" s="39">
        <f>'Data Worksheet'!E25</f>
        <v>13794511.210000001</v>
      </c>
      <c r="D24" s="39">
        <f>'Data Worksheet'!F25</f>
        <v>2661336.9351080186</v>
      </c>
      <c r="E24" s="39">
        <f>'Data Worksheet'!G25</f>
        <v>110244270.985108</v>
      </c>
      <c r="F24" s="14">
        <f>'Data Worksheet'!H25</f>
        <v>2.9760258434634148E-3</v>
      </c>
      <c r="G24" s="37">
        <f>'Data Worksheet'!AD25</f>
        <v>12783558.116842</v>
      </c>
      <c r="H24" s="27">
        <f>'Data Worksheet'!AE25</f>
        <v>3.2065059298691939E-3</v>
      </c>
      <c r="I24" s="24">
        <f>'Data Worksheet'!AF25</f>
        <v>0.13630209070313865</v>
      </c>
      <c r="J24" s="40">
        <f>'Data Worksheet'!AG25</f>
        <v>26975476.766842</v>
      </c>
      <c r="K24" s="27">
        <f>'Data Worksheet'!AH25</f>
        <v>3.1982990486200268E-3</v>
      </c>
      <c r="L24" s="6">
        <f>'Data Worksheet'!AI25</f>
        <v>0.24468824117387375</v>
      </c>
    </row>
    <row r="25" spans="1:12" x14ac:dyDescent="0.2">
      <c r="A25" s="5" t="s">
        <v>61</v>
      </c>
      <c r="B25" s="37">
        <f>'Data Worksheet'!D26</f>
        <v>17605495.719999995</v>
      </c>
      <c r="C25" s="39">
        <f>'Data Worksheet'!E26</f>
        <v>2835992.34</v>
      </c>
      <c r="D25" s="39">
        <f>'Data Worksheet'!F26</f>
        <v>547140.16663772881</v>
      </c>
      <c r="E25" s="39">
        <f>'Data Worksheet'!G26</f>
        <v>20988628.226637725</v>
      </c>
      <c r="F25" s="14">
        <f>'Data Worksheet'!H26</f>
        <v>5.6658454415066286E-4</v>
      </c>
      <c r="G25" s="37">
        <f>'Data Worksheet'!AD26</f>
        <v>2655691.0571360001</v>
      </c>
      <c r="H25" s="27">
        <f>'Data Worksheet'!AE26</f>
        <v>6.6612824416922237E-4</v>
      </c>
      <c r="I25" s="24">
        <f>'Data Worksheet'!AF26</f>
        <v>0.15084443513391743</v>
      </c>
      <c r="J25" s="40">
        <f>'Data Worksheet'!AG26</f>
        <v>5515848.4271360002</v>
      </c>
      <c r="K25" s="27">
        <f>'Data Worksheet'!AH26</f>
        <v>6.5397668146224949E-4</v>
      </c>
      <c r="L25" s="6">
        <f>'Data Worksheet'!AI26</f>
        <v>0.26280175948495571</v>
      </c>
    </row>
    <row r="26" spans="1:12" x14ac:dyDescent="0.2">
      <c r="A26" s="5" t="s">
        <v>39</v>
      </c>
      <c r="B26" s="37">
        <f>'Data Worksheet'!D27</f>
        <v>33202602.309999999</v>
      </c>
      <c r="C26" s="39">
        <f>'Data Worksheet'!E27</f>
        <v>5289018.0200000005</v>
      </c>
      <c r="D26" s="39">
        <f>'Data Worksheet'!F27</f>
        <v>1020395.6336541977</v>
      </c>
      <c r="E26" s="39">
        <f>'Data Worksheet'!G27</f>
        <v>39512015.963654198</v>
      </c>
      <c r="F26" s="14">
        <f>'Data Worksheet'!H27</f>
        <v>1.0666203294233583E-3</v>
      </c>
      <c r="G26" s="37">
        <f>'Data Worksheet'!AD27</f>
        <v>8956375.8504499998</v>
      </c>
      <c r="H26" s="27">
        <f>'Data Worksheet'!AE27</f>
        <v>2.2465319914937516E-3</v>
      </c>
      <c r="I26" s="24">
        <f>'Data Worksheet'!AF27</f>
        <v>0.26974921323418399</v>
      </c>
      <c r="J26" s="40">
        <f>'Data Worksheet'!AG27</f>
        <v>14342928.120449999</v>
      </c>
      <c r="K26" s="27">
        <f>'Data Worksheet'!AH27</f>
        <v>1.7005435625311093E-3</v>
      </c>
      <c r="L26" s="6">
        <f>'Data Worksheet'!AI27</f>
        <v>0.36300167861957705</v>
      </c>
    </row>
    <row r="27" spans="1:12" x14ac:dyDescent="0.2">
      <c r="A27" s="5" t="s">
        <v>60</v>
      </c>
      <c r="B27" s="37">
        <f>'Data Worksheet'!D28</f>
        <v>8195072.5800000001</v>
      </c>
      <c r="C27" s="39">
        <f>'Data Worksheet'!E28</f>
        <v>1169180.1199999999</v>
      </c>
      <c r="D27" s="39">
        <f>'Data Worksheet'!F28</f>
        <v>225566.69024230144</v>
      </c>
      <c r="E27" s="39">
        <f>'Data Worksheet'!G28</f>
        <v>9589819.3902423009</v>
      </c>
      <c r="F27" s="14">
        <f>'Data Worksheet'!H28</f>
        <v>2.5887558677187701E-4</v>
      </c>
      <c r="G27" s="37">
        <f>'Data Worksheet'!AD28</f>
        <v>3536167.0578959999</v>
      </c>
      <c r="H27" s="27">
        <f>'Data Worksheet'!AE28</f>
        <v>8.8697845596001428E-4</v>
      </c>
      <c r="I27" s="24">
        <f>'Data Worksheet'!AF28</f>
        <v>0.43149917506844093</v>
      </c>
      <c r="J27" s="40">
        <f>'Data Worksheet'!AG28</f>
        <v>4742826.7978959996</v>
      </c>
      <c r="K27" s="27">
        <f>'Data Worksheet'!AH28</f>
        <v>5.6232475765269547E-4</v>
      </c>
      <c r="L27" s="6">
        <f>'Data Worksheet'!AI28</f>
        <v>0.49456893867280277</v>
      </c>
    </row>
    <row r="28" spans="1:12" x14ac:dyDescent="0.2">
      <c r="A28" s="5" t="s">
        <v>62</v>
      </c>
      <c r="B28" s="37">
        <f>'Data Worksheet'!D29</f>
        <v>4981019.04</v>
      </c>
      <c r="C28" s="39">
        <f>'Data Worksheet'!E29</f>
        <v>694348.35999999987</v>
      </c>
      <c r="D28" s="39">
        <f>'Data Worksheet'!F29</f>
        <v>133958.71069067615</v>
      </c>
      <c r="E28" s="39">
        <f>'Data Worksheet'!G29</f>
        <v>5809326.1106906766</v>
      </c>
      <c r="F28" s="14">
        <f>'Data Worksheet'!H29</f>
        <v>1.5682179657986625E-4</v>
      </c>
      <c r="G28" s="37">
        <f>'Data Worksheet'!AD29</f>
        <v>2805890.4093979998</v>
      </c>
      <c r="H28" s="27">
        <f>'Data Worksheet'!AE29</f>
        <v>7.038028187507779E-4</v>
      </c>
      <c r="I28" s="24">
        <f>'Data Worksheet'!AF29</f>
        <v>0.56331653962077599</v>
      </c>
      <c r="J28" s="40">
        <f>'Data Worksheet'!AG29</f>
        <v>3504576.3193979999</v>
      </c>
      <c r="K28" s="27">
        <f>'Data Worksheet'!AH29</f>
        <v>4.1551380926562549E-4</v>
      </c>
      <c r="L28" s="6">
        <f>'Data Worksheet'!AI29</f>
        <v>0.60326727276485037</v>
      </c>
    </row>
    <row r="29" spans="1:12" x14ac:dyDescent="0.2">
      <c r="A29" s="5" t="s">
        <v>54</v>
      </c>
      <c r="B29" s="37">
        <f>'Data Worksheet'!D30</f>
        <v>18319127.199999999</v>
      </c>
      <c r="C29" s="39">
        <f>'Data Worksheet'!E30</f>
        <v>2866890.53</v>
      </c>
      <c r="D29" s="39">
        <f>'Data Worksheet'!F30</f>
        <v>553101.26906630734</v>
      </c>
      <c r="E29" s="39">
        <f>'Data Worksheet'!G30</f>
        <v>21739118.999066308</v>
      </c>
      <c r="F29" s="14">
        <f>'Data Worksheet'!H30</f>
        <v>5.8684391830290332E-4</v>
      </c>
      <c r="G29" s="37">
        <f>'Data Worksheet'!AD30</f>
        <v>2768332.4896059996</v>
      </c>
      <c r="H29" s="27">
        <f>'Data Worksheet'!AE30</f>
        <v>6.9438214796210785E-4</v>
      </c>
      <c r="I29" s="24">
        <f>'Data Worksheet'!AF30</f>
        <v>0.15111705155942143</v>
      </c>
      <c r="J29" s="40">
        <f>'Data Worksheet'!AG30</f>
        <v>5630723.9396059997</v>
      </c>
      <c r="K29" s="27">
        <f>'Data Worksheet'!AH30</f>
        <v>6.6759669068092436E-4</v>
      </c>
      <c r="L29" s="6">
        <f>'Data Worksheet'!AI30</f>
        <v>0.25901343747406869</v>
      </c>
    </row>
    <row r="30" spans="1:12" x14ac:dyDescent="0.2">
      <c r="A30" s="5" t="s">
        <v>56</v>
      </c>
      <c r="B30" s="37">
        <f>'Data Worksheet'!D31</f>
        <v>6902499.2600000007</v>
      </c>
      <c r="C30" s="39">
        <f>'Data Worksheet'!E31</f>
        <v>1289295.97</v>
      </c>
      <c r="D30" s="39">
        <f>'Data Worksheet'!F31</f>
        <v>248740.30931661549</v>
      </c>
      <c r="E30" s="39">
        <f>'Data Worksheet'!G31</f>
        <v>8440535.5393166151</v>
      </c>
      <c r="F30" s="14">
        <f>'Data Worksheet'!H31</f>
        <v>2.2785085948884192E-4</v>
      </c>
      <c r="G30" s="37">
        <f>'Data Worksheet'!AD31</f>
        <v>2928789.4817300001</v>
      </c>
      <c r="H30" s="27">
        <f>'Data Worksheet'!AE31</f>
        <v>7.346296512027536E-4</v>
      </c>
      <c r="I30" s="24">
        <f>'Data Worksheet'!AF31</f>
        <v>0.42430855425111624</v>
      </c>
      <c r="J30" s="40">
        <f>'Data Worksheet'!AG31</f>
        <v>3987720.2217300003</v>
      </c>
      <c r="K30" s="27">
        <f>'Data Worksheet'!AH31</f>
        <v>4.727968999976639E-4</v>
      </c>
      <c r="L30" s="6">
        <f>'Data Worksheet'!AI31</f>
        <v>0.47244872119250203</v>
      </c>
    </row>
    <row r="31" spans="1:12" x14ac:dyDescent="0.2">
      <c r="A31" s="5" t="s">
        <v>48</v>
      </c>
      <c r="B31" s="37">
        <f>'Data Worksheet'!D32</f>
        <v>15199681.389999999</v>
      </c>
      <c r="C31" s="39">
        <f>'Data Worksheet'!E32</f>
        <v>2127603.09</v>
      </c>
      <c r="D31" s="39">
        <f>'Data Worksheet'!F32</f>
        <v>410472.58583270595</v>
      </c>
      <c r="E31" s="39">
        <f>'Data Worksheet'!G32</f>
        <v>17737757.065832704</v>
      </c>
      <c r="F31" s="14">
        <f>'Data Worksheet'!H32</f>
        <v>4.7882781537123703E-4</v>
      </c>
      <c r="G31" s="37">
        <f>'Data Worksheet'!AD32</f>
        <v>5336033.2552279998</v>
      </c>
      <c r="H31" s="27">
        <f>'Data Worksheet'!AE32</f>
        <v>1.3384397456859681E-3</v>
      </c>
      <c r="I31" s="24">
        <f>'Data Worksheet'!AF32</f>
        <v>0.35106217810187929</v>
      </c>
      <c r="J31" s="40">
        <f>'Data Worksheet'!AG32</f>
        <v>7481101.5052279998</v>
      </c>
      <c r="K31" s="27">
        <f>'Data Worksheet'!AH32</f>
        <v>8.8698338989919761E-4</v>
      </c>
      <c r="L31" s="6">
        <f>'Data Worksheet'!AI32</f>
        <v>0.42176141422290908</v>
      </c>
    </row>
    <row r="32" spans="1:12" x14ac:dyDescent="0.2">
      <c r="A32" s="5" t="s">
        <v>46</v>
      </c>
      <c r="B32" s="37">
        <f>'Data Worksheet'!D33</f>
        <v>32650445.98</v>
      </c>
      <c r="C32" s="39">
        <f>'Data Worksheet'!E33</f>
        <v>4314336.290000001</v>
      </c>
      <c r="D32" s="39">
        <f>'Data Worksheet'!F33</f>
        <v>832352.98041806463</v>
      </c>
      <c r="E32" s="39">
        <f>'Data Worksheet'!G33</f>
        <v>37797135.250418067</v>
      </c>
      <c r="F32" s="14">
        <f>'Data Worksheet'!H33</f>
        <v>1.0203274084811256E-3</v>
      </c>
      <c r="G32" s="37">
        <f>'Data Worksheet'!AD33</f>
        <v>7912860.0887599988</v>
      </c>
      <c r="H32" s="27">
        <f>'Data Worksheet'!AE33</f>
        <v>1.9847864393408936E-3</v>
      </c>
      <c r="I32" s="24">
        <f>'Data Worksheet'!AF33</f>
        <v>0.24235075054126409</v>
      </c>
      <c r="J32" s="40">
        <f>'Data Worksheet'!AG33</f>
        <v>12266115.788759999</v>
      </c>
      <c r="K32" s="27">
        <f>'Data Worksheet'!AH33</f>
        <v>1.4543100311641649E-3</v>
      </c>
      <c r="L32" s="6">
        <f>'Data Worksheet'!AI33</f>
        <v>0.32452501247761434</v>
      </c>
    </row>
    <row r="33" spans="1:12" x14ac:dyDescent="0.2">
      <c r="A33" s="5" t="s">
        <v>29</v>
      </c>
      <c r="B33" s="37">
        <f>'Data Worksheet'!D34</f>
        <v>157328350.23000002</v>
      </c>
      <c r="C33" s="39">
        <f>'Data Worksheet'!E34</f>
        <v>12906374.82</v>
      </c>
      <c r="D33" s="39">
        <f>'Data Worksheet'!F34</f>
        <v>2489991.2352033318</v>
      </c>
      <c r="E33" s="39">
        <f>'Data Worksheet'!G34</f>
        <v>172724716.28520334</v>
      </c>
      <c r="F33" s="14">
        <f>'Data Worksheet'!H34</f>
        <v>4.662675120225411E-3</v>
      </c>
      <c r="G33" s="37">
        <f>'Data Worksheet'!AD34</f>
        <v>21754982.771201998</v>
      </c>
      <c r="H33" s="27">
        <f>'Data Worksheet'!AE34</f>
        <v>5.4568126199667144E-3</v>
      </c>
      <c r="I33" s="24">
        <f>'Data Worksheet'!AF34</f>
        <v>0.13827757514394673</v>
      </c>
      <c r="J33" s="40">
        <f>'Data Worksheet'!AG34</f>
        <v>34901940.841201998</v>
      </c>
      <c r="K33" s="27">
        <f>'Data Worksheet'!AH34</f>
        <v>4.1380860532044227E-3</v>
      </c>
      <c r="L33" s="6">
        <f>'Data Worksheet'!AI34</f>
        <v>0.20206685870927618</v>
      </c>
    </row>
    <row r="34" spans="1:12" x14ac:dyDescent="0.2">
      <c r="A34" s="5" t="s">
        <v>35</v>
      </c>
      <c r="B34" s="37">
        <f>'Data Worksheet'!D35</f>
        <v>91583966</v>
      </c>
      <c r="C34" s="39">
        <f>'Data Worksheet'!E35</f>
        <v>18508147.670000002</v>
      </c>
      <c r="D34" s="39">
        <f>'Data Worksheet'!F35</f>
        <v>3570725.7941040467</v>
      </c>
      <c r="E34" s="39">
        <f>'Data Worksheet'!G35</f>
        <v>113662839.46410404</v>
      </c>
      <c r="F34" s="14">
        <f>'Data Worksheet'!H35</f>
        <v>3.0683095335838372E-3</v>
      </c>
      <c r="G34" s="37">
        <f>'Data Worksheet'!AD35</f>
        <v>13359755.403864</v>
      </c>
      <c r="H34" s="27">
        <f>'Data Worksheet'!AE35</f>
        <v>3.3510337679502401E-3</v>
      </c>
      <c r="I34" s="24">
        <f>'Data Worksheet'!AF35</f>
        <v>0.14587439250953602</v>
      </c>
      <c r="J34" s="40">
        <f>'Data Worksheet'!AG35</f>
        <v>32158080.003863998</v>
      </c>
      <c r="K34" s="27">
        <f>'Data Worksheet'!AH35</f>
        <v>3.8127651114670418E-3</v>
      </c>
      <c r="L34" s="6">
        <f>'Data Worksheet'!AI35</f>
        <v>0.28292518606329442</v>
      </c>
    </row>
    <row r="35" spans="1:12" x14ac:dyDescent="0.2">
      <c r="A35" s="5" t="s">
        <v>10</v>
      </c>
      <c r="B35" s="37">
        <f>'Data Worksheet'!D36</f>
        <v>2246555008.8899999</v>
      </c>
      <c r="C35" s="39">
        <f>'Data Worksheet'!E36</f>
        <v>438404538.16999996</v>
      </c>
      <c r="D35" s="39">
        <f>'Data Worksheet'!F36</f>
        <v>84580176.288159624</v>
      </c>
      <c r="E35" s="39">
        <f>'Data Worksheet'!G36</f>
        <v>2769539723.3481598</v>
      </c>
      <c r="F35" s="14">
        <f>'Data Worksheet'!H36</f>
        <v>7.4763266313367105E-2</v>
      </c>
      <c r="G35" s="37">
        <f>'Data Worksheet'!AD36</f>
        <v>268220953.19884002</v>
      </c>
      <c r="H35" s="27">
        <f>'Data Worksheet'!AE36</f>
        <v>6.727798857613454E-2</v>
      </c>
      <c r="I35" s="24">
        <f>'Data Worksheet'!AF36</f>
        <v>0.11939211465441271</v>
      </c>
      <c r="J35" s="40">
        <f>'Data Worksheet'!AG36</f>
        <v>711419654.32884002</v>
      </c>
      <c r="K35" s="27">
        <f>'Data Worksheet'!AH36</f>
        <v>8.4348196077347365E-2</v>
      </c>
      <c r="L35" s="6">
        <f>'Data Worksheet'!AI36</f>
        <v>0.25687288336445613</v>
      </c>
    </row>
    <row r="36" spans="1:12" x14ac:dyDescent="0.2">
      <c r="A36" s="5" t="s">
        <v>53</v>
      </c>
      <c r="B36" s="37">
        <f>'Data Worksheet'!D37</f>
        <v>8675800.8100000005</v>
      </c>
      <c r="C36" s="39">
        <f>'Data Worksheet'!E37</f>
        <v>1564479.7400000002</v>
      </c>
      <c r="D36" s="39">
        <f>'Data Worksheet'!F37</f>
        <v>301830.75376182108</v>
      </c>
      <c r="E36" s="39">
        <f>'Data Worksheet'!G37</f>
        <v>10542111.303761821</v>
      </c>
      <c r="F36" s="14">
        <f>'Data Worksheet'!H37</f>
        <v>2.845825493181498E-4</v>
      </c>
      <c r="G36" s="37">
        <f>'Data Worksheet'!AD37</f>
        <v>4134545.5390620003</v>
      </c>
      <c r="H36" s="27">
        <f>'Data Worksheet'!AE37</f>
        <v>1.0370700134612909E-3</v>
      </c>
      <c r="I36" s="24">
        <f>'Data Worksheet'!AF37</f>
        <v>0.47656068063439094</v>
      </c>
      <c r="J36" s="40">
        <f>'Data Worksheet'!AG37</f>
        <v>5733525.7390620001</v>
      </c>
      <c r="K36" s="27">
        <f>'Data Worksheet'!AH37</f>
        <v>6.7978520175853753E-4</v>
      </c>
      <c r="L36" s="6">
        <f>'Data Worksheet'!AI37</f>
        <v>0.54386882986295759</v>
      </c>
    </row>
    <row r="37" spans="1:12" x14ac:dyDescent="0.2">
      <c r="A37" s="5" t="s">
        <v>33</v>
      </c>
      <c r="B37" s="37">
        <f>'Data Worksheet'!D38</f>
        <v>204159889.13</v>
      </c>
      <c r="C37" s="39">
        <f>'Data Worksheet'!E38</f>
        <v>27891966.770000003</v>
      </c>
      <c r="D37" s="39">
        <f>'Data Worksheet'!F38</f>
        <v>5381120.0866613751</v>
      </c>
      <c r="E37" s="39">
        <f>'Data Worksheet'!G38</f>
        <v>237432975.98666137</v>
      </c>
      <c r="F37" s="14">
        <f>'Data Worksheet'!H38</f>
        <v>6.4094638779205347E-3</v>
      </c>
      <c r="G37" s="37">
        <f>'Data Worksheet'!AD38</f>
        <v>24269117.950342</v>
      </c>
      <c r="H37" s="27">
        <f>'Data Worksheet'!AE38</f>
        <v>6.0874343362934263E-3</v>
      </c>
      <c r="I37" s="24">
        <f>'Data Worksheet'!AF38</f>
        <v>0.11887309526744745</v>
      </c>
      <c r="J37" s="40">
        <f>'Data Worksheet'!AG38</f>
        <v>52722434.440342009</v>
      </c>
      <c r="K37" s="27">
        <f>'Data Worksheet'!AH38</f>
        <v>6.2509409330902465E-3</v>
      </c>
      <c r="L37" s="6">
        <f>'Data Worksheet'!AI38</f>
        <v>0.22205186209393205</v>
      </c>
    </row>
    <row r="38" spans="1:12" x14ac:dyDescent="0.2">
      <c r="A38" s="5" t="s">
        <v>40</v>
      </c>
      <c r="B38" s="37">
        <f>'Data Worksheet'!D39</f>
        <v>38019763.049999997</v>
      </c>
      <c r="C38" s="39">
        <f>'Data Worksheet'!E39</f>
        <v>7713877.8999999994</v>
      </c>
      <c r="D38" s="39">
        <f>'Data Worksheet'!F39</f>
        <v>1488217.1506955104</v>
      </c>
      <c r="E38" s="39">
        <f>'Data Worksheet'!G39</f>
        <v>47221858.100695506</v>
      </c>
      <c r="F38" s="14">
        <f>'Data Worksheet'!H39</f>
        <v>1.2747462414896421E-3</v>
      </c>
      <c r="G38" s="37">
        <f>'Data Worksheet'!AD39</f>
        <v>8474698.1669020019</v>
      </c>
      <c r="H38" s="27">
        <f>'Data Worksheet'!AE39</f>
        <v>2.1257125502657671E-3</v>
      </c>
      <c r="I38" s="24">
        <f>'Data Worksheet'!AF39</f>
        <v>0.22290244565061809</v>
      </c>
      <c r="J38" s="40">
        <f>'Data Worksheet'!AG39</f>
        <v>16287567.676902</v>
      </c>
      <c r="K38" s="27">
        <f>'Data Worksheet'!AH39</f>
        <v>1.9311062657250823E-3</v>
      </c>
      <c r="L38" s="6">
        <f>'Data Worksheet'!AI39</f>
        <v>0.34491585744403624</v>
      </c>
    </row>
    <row r="39" spans="1:12" x14ac:dyDescent="0.2">
      <c r="A39" s="5" t="s">
        <v>55</v>
      </c>
      <c r="B39" s="37">
        <f>'Data Worksheet'!D40</f>
        <v>28416611.179999996</v>
      </c>
      <c r="C39" s="39">
        <f>'Data Worksheet'!E40</f>
        <v>1338499.1599999999</v>
      </c>
      <c r="D39" s="39">
        <f>'Data Worksheet'!F40</f>
        <v>258232.9448205985</v>
      </c>
      <c r="E39" s="39">
        <f>'Data Worksheet'!G40</f>
        <v>30013343.284820594</v>
      </c>
      <c r="F39" s="14">
        <f>'Data Worksheet'!H40</f>
        <v>8.102052330359261E-4</v>
      </c>
      <c r="G39" s="37">
        <f>'Data Worksheet'!AD40</f>
        <v>3720747.5717139998</v>
      </c>
      <c r="H39" s="27">
        <f>'Data Worksheet'!AE40</f>
        <v>9.33276873559099E-4</v>
      </c>
      <c r="I39" s="24">
        <f>'Data Worksheet'!AF40</f>
        <v>0.13093565408435168</v>
      </c>
      <c r="J39" s="40">
        <f>'Data Worksheet'!AG40</f>
        <v>5090595.7617140003</v>
      </c>
      <c r="K39" s="27">
        <f>'Data Worksheet'!AH40</f>
        <v>6.035573614629041E-4</v>
      </c>
      <c r="L39" s="6">
        <f>'Data Worksheet'!AI40</f>
        <v>0.16961108642263775</v>
      </c>
    </row>
    <row r="40" spans="1:12" x14ac:dyDescent="0.2">
      <c r="A40" s="5" t="s">
        <v>64</v>
      </c>
      <c r="B40" s="37">
        <f>'Data Worksheet'!D41</f>
        <v>2705902.6799999997</v>
      </c>
      <c r="C40" s="39">
        <f>'Data Worksheet'!E41</f>
        <v>400753.2</v>
      </c>
      <c r="D40" s="39">
        <f>'Data Worksheet'!F41</f>
        <v>77316.207641309447</v>
      </c>
      <c r="E40" s="39">
        <f>'Data Worksheet'!G41</f>
        <v>3183972.0876413095</v>
      </c>
      <c r="F40" s="14">
        <f>'Data Worksheet'!H41</f>
        <v>8.5950799375023086E-5</v>
      </c>
      <c r="G40" s="37">
        <f>'Data Worksheet'!AD41</f>
        <v>2217178.9524320001</v>
      </c>
      <c r="H40" s="27">
        <f>'Data Worksheet'!AE41</f>
        <v>5.56136045502694E-4</v>
      </c>
      <c r="I40" s="24">
        <f>'Data Worksheet'!AF41</f>
        <v>0.81938606618032561</v>
      </c>
      <c r="J40" s="40">
        <f>'Data Worksheet'!AG41</f>
        <v>2626447.9324320001</v>
      </c>
      <c r="K40" s="27">
        <f>'Data Worksheet'!AH41</f>
        <v>3.114000911328732E-4</v>
      </c>
      <c r="L40" s="6">
        <f>'Data Worksheet'!AI41</f>
        <v>0.82489665742568619</v>
      </c>
    </row>
    <row r="41" spans="1:12" x14ac:dyDescent="0.2">
      <c r="A41" s="5" t="s">
        <v>23</v>
      </c>
      <c r="B41" s="37">
        <f>'Data Worksheet'!D42</f>
        <v>416502803.84999996</v>
      </c>
      <c r="C41" s="39">
        <f>'Data Worksheet'!E42</f>
        <v>54488361.039999999</v>
      </c>
      <c r="D41" s="39">
        <f>'Data Worksheet'!F42</f>
        <v>10512288.950414559</v>
      </c>
      <c r="E41" s="39">
        <f>'Data Worksheet'!G42</f>
        <v>481503453.84041452</v>
      </c>
      <c r="F41" s="14">
        <f>'Data Worksheet'!H42</f>
        <v>1.2998106019854173E-2</v>
      </c>
      <c r="G41" s="37">
        <f>'Data Worksheet'!AD42</f>
        <v>54765658.949932002</v>
      </c>
      <c r="H41" s="27">
        <f>'Data Worksheet'!AE42</f>
        <v>1.3736896141989925E-2</v>
      </c>
      <c r="I41" s="24">
        <f>'Data Worksheet'!AF42</f>
        <v>0.13148929237378051</v>
      </c>
      <c r="J41" s="40">
        <f>'Data Worksheet'!AG42</f>
        <v>110130708.409932</v>
      </c>
      <c r="K41" s="27">
        <f>'Data Worksheet'!AH42</f>
        <v>1.3057450030477091E-2</v>
      </c>
      <c r="L41" s="6">
        <f>'Data Worksheet'!AI42</f>
        <v>0.2287225720429262</v>
      </c>
    </row>
    <row r="42" spans="1:12" x14ac:dyDescent="0.2">
      <c r="A42" s="5" t="s">
        <v>2</v>
      </c>
      <c r="B42" s="37">
        <f>'Data Worksheet'!D43</f>
        <v>1284552298.6499999</v>
      </c>
      <c r="C42" s="39">
        <f>'Data Worksheet'!E43</f>
        <v>97165176.639999986</v>
      </c>
      <c r="D42" s="39">
        <f>'Data Worksheet'!F43</f>
        <v>18745809.073022369</v>
      </c>
      <c r="E42" s="39">
        <f>'Data Worksheet'!G43</f>
        <v>1400463284.3630223</v>
      </c>
      <c r="F42" s="14">
        <f>'Data Worksheet'!H43</f>
        <v>3.7805274504005774E-2</v>
      </c>
      <c r="G42" s="37">
        <f>'Data Worksheet'!AD43</f>
        <v>149859930.82071</v>
      </c>
      <c r="H42" s="27">
        <f>'Data Worksheet'!AE43</f>
        <v>3.7589437340869322E-2</v>
      </c>
      <c r="I42" s="24">
        <f>'Data Worksheet'!AF43</f>
        <v>0.11666316036972982</v>
      </c>
      <c r="J42" s="40">
        <f>'Data Worksheet'!AG43</f>
        <v>247345955.12070999</v>
      </c>
      <c r="K42" s="27">
        <f>'Data Worksheet'!AH43</f>
        <v>2.9326129794857766E-2</v>
      </c>
      <c r="L42" s="6">
        <f>'Data Worksheet'!AI43</f>
        <v>0.17661723651199554</v>
      </c>
    </row>
    <row r="43" spans="1:12" x14ac:dyDescent="0.2">
      <c r="A43" s="5" t="s">
        <v>21</v>
      </c>
      <c r="B43" s="37">
        <f>'Data Worksheet'!D44</f>
        <v>318366497.53000003</v>
      </c>
      <c r="C43" s="39">
        <f>'Data Worksheet'!E44</f>
        <v>67876920.049999997</v>
      </c>
      <c r="D43" s="39">
        <f>'Data Worksheet'!F44</f>
        <v>13095306.649175502</v>
      </c>
      <c r="E43" s="39">
        <f>'Data Worksheet'!G44</f>
        <v>399338724.22917557</v>
      </c>
      <c r="F43" s="14">
        <f>'Data Worksheet'!H44</f>
        <v>1.0780082746996196E-2</v>
      </c>
      <c r="G43" s="37">
        <f>'Data Worksheet'!AD44</f>
        <v>43719502.549399994</v>
      </c>
      <c r="H43" s="27">
        <f>'Data Worksheet'!AE44</f>
        <v>1.0966183506522332E-2</v>
      </c>
      <c r="I43" s="24">
        <f>'Data Worksheet'!AF44</f>
        <v>0.1373244449041949</v>
      </c>
      <c r="J43" s="40">
        <f>'Data Worksheet'!AG44</f>
        <v>112905509.9894</v>
      </c>
      <c r="K43" s="27">
        <f>'Data Worksheet'!AH44</f>
        <v>1.3386439405843033E-2</v>
      </c>
      <c r="L43" s="6">
        <f>'Data Worksheet'!AI44</f>
        <v>0.28273118317622742</v>
      </c>
    </row>
    <row r="44" spans="1:12" x14ac:dyDescent="0.2">
      <c r="A44" s="5" t="s">
        <v>45</v>
      </c>
      <c r="B44" s="37">
        <f>'Data Worksheet'!D45</f>
        <v>37678609.579999998</v>
      </c>
      <c r="C44" s="39">
        <f>'Data Worksheet'!E45</f>
        <v>4481398.78</v>
      </c>
      <c r="D44" s="39">
        <f>'Data Worksheet'!F45</f>
        <v>864583.88503944781</v>
      </c>
      <c r="E44" s="39">
        <f>'Data Worksheet'!G45</f>
        <v>43024592.245039448</v>
      </c>
      <c r="F44" s="14">
        <f>'Data Worksheet'!H45</f>
        <v>1.1614417446055695E-3</v>
      </c>
      <c r="G44" s="37">
        <f>'Data Worksheet'!AD45</f>
        <v>7424607.1681500003</v>
      </c>
      <c r="H44" s="27">
        <f>'Data Worksheet'!AE45</f>
        <v>1.8623177282901498E-3</v>
      </c>
      <c r="I44" s="24">
        <f>'Data Worksheet'!AF45</f>
        <v>0.19705098598147369</v>
      </c>
      <c r="J44" s="40">
        <f>'Data Worksheet'!AG45</f>
        <v>11952293.93815</v>
      </c>
      <c r="K44" s="27">
        <f>'Data Worksheet'!AH45</f>
        <v>1.4171023059803836E-3</v>
      </c>
      <c r="L44" s="6">
        <f>'Data Worksheet'!AI45</f>
        <v>0.27780144597484357</v>
      </c>
    </row>
    <row r="45" spans="1:12" x14ac:dyDescent="0.2">
      <c r="A45" s="5" t="s">
        <v>63</v>
      </c>
      <c r="B45" s="37">
        <f>'Data Worksheet'!D46</f>
        <v>2815991.16</v>
      </c>
      <c r="C45" s="39">
        <f>'Data Worksheet'!E46</f>
        <v>496594.82</v>
      </c>
      <c r="D45" s="39">
        <f>'Data Worksheet'!F46</f>
        <v>95806.666588610373</v>
      </c>
      <c r="E45" s="39">
        <f>'Data Worksheet'!G46</f>
        <v>3408392.6465886105</v>
      </c>
      <c r="F45" s="14">
        <f>'Data Worksheet'!H46</f>
        <v>9.2008995209270941E-5</v>
      </c>
      <c r="G45" s="37">
        <f>'Data Worksheet'!AD46</f>
        <v>2024562.4264120003</v>
      </c>
      <c r="H45" s="27">
        <f>'Data Worksheet'!AE46</f>
        <v>5.0782195116144582E-4</v>
      </c>
      <c r="I45" s="24">
        <f>'Data Worksheet'!AF46</f>
        <v>0.71895198222568291</v>
      </c>
      <c r="J45" s="40">
        <f>'Data Worksheet'!AG46</f>
        <v>2516648.2964120004</v>
      </c>
      <c r="K45" s="27">
        <f>'Data Worksheet'!AH46</f>
        <v>2.9838189410685259E-4</v>
      </c>
      <c r="L45" s="6">
        <f>'Data Worksheet'!AI46</f>
        <v>0.73836806886990014</v>
      </c>
    </row>
    <row r="46" spans="1:12" x14ac:dyDescent="0.2">
      <c r="A46" s="5" t="s">
        <v>3</v>
      </c>
      <c r="B46" s="37">
        <f>'Data Worksheet'!D47</f>
        <v>8221841.9799999995</v>
      </c>
      <c r="C46" s="39">
        <f>'Data Worksheet'!E47</f>
        <v>1790277</v>
      </c>
      <c r="D46" s="39">
        <f>'Data Worksheet'!F47</f>
        <v>345393.19528193551</v>
      </c>
      <c r="E46" s="39">
        <f>'Data Worksheet'!G47</f>
        <v>10357512.175281936</v>
      </c>
      <c r="F46" s="14">
        <f>'Data Worksheet'!H47</f>
        <v>2.7959932640662846E-4</v>
      </c>
      <c r="G46" s="37">
        <f>'Data Worksheet'!AD47</f>
        <v>3895422.6122040004</v>
      </c>
      <c r="H46" s="27">
        <f>'Data Worksheet'!AE47</f>
        <v>9.7709069659741377E-4</v>
      </c>
      <c r="I46" s="24">
        <f>'Data Worksheet'!AF47</f>
        <v>0.47378952571452859</v>
      </c>
      <c r="J46" s="40">
        <f>'Data Worksheet'!AG47</f>
        <v>5702162.9922040002</v>
      </c>
      <c r="K46" s="27">
        <f>'Data Worksheet'!AH47</f>
        <v>6.7606673389585469E-4</v>
      </c>
      <c r="L46" s="6">
        <f>'Data Worksheet'!AI47</f>
        <v>0.55053403710324722</v>
      </c>
    </row>
    <row r="47" spans="1:12" x14ac:dyDescent="0.2">
      <c r="A47" s="5" t="s">
        <v>19</v>
      </c>
      <c r="B47" s="37">
        <f>'Data Worksheet'!D48</f>
        <v>519713286.24000001</v>
      </c>
      <c r="C47" s="39">
        <f>'Data Worksheet'!E48</f>
        <v>74293618.199999988</v>
      </c>
      <c r="D47" s="39">
        <f>'Data Worksheet'!F48</f>
        <v>14333262.494660968</v>
      </c>
      <c r="E47" s="39">
        <f>'Data Worksheet'!G48</f>
        <v>608340166.93466103</v>
      </c>
      <c r="F47" s="14">
        <f>'Data Worksheet'!H48</f>
        <v>1.6422042091048486E-2</v>
      </c>
      <c r="G47" s="37">
        <f>'Data Worksheet'!AD48</f>
        <v>62990339.021566004</v>
      </c>
      <c r="H47" s="27">
        <f>'Data Worksheet'!AE48</f>
        <v>1.5799896535145439E-2</v>
      </c>
      <c r="I47" s="24">
        <f>'Data Worksheet'!AF48</f>
        <v>0.12120209486520131</v>
      </c>
      <c r="J47" s="40">
        <f>'Data Worksheet'!AG48</f>
        <v>137240816.88156599</v>
      </c>
      <c r="K47" s="27">
        <f>'Data Worksheet'!AH48</f>
        <v>1.6271711445844963E-2</v>
      </c>
      <c r="L47" s="6">
        <f>'Data Worksheet'!AI48</f>
        <v>0.22559880859602419</v>
      </c>
    </row>
    <row r="48" spans="1:12" x14ac:dyDescent="0.2">
      <c r="A48" s="5" t="s">
        <v>20</v>
      </c>
      <c r="B48" s="37">
        <f>'Data Worksheet'!D49</f>
        <v>447934546.91000009</v>
      </c>
      <c r="C48" s="39">
        <f>'Data Worksheet'!E49</f>
        <v>57233193.380000018</v>
      </c>
      <c r="D48" s="39">
        <f>'Data Worksheet'!F49</f>
        <v>11041841.870116817</v>
      </c>
      <c r="E48" s="39">
        <f>'Data Worksheet'!G49</f>
        <v>516209582.16011691</v>
      </c>
      <c r="F48" s="14">
        <f>'Data Worksheet'!H49</f>
        <v>1.3934992207980392E-2</v>
      </c>
      <c r="G48" s="37">
        <f>'Data Worksheet'!AD49</f>
        <v>55589671.138066001</v>
      </c>
      <c r="H48" s="27">
        <f>'Data Worksheet'!AE49</f>
        <v>1.3943583508948825E-2</v>
      </c>
      <c r="I48" s="24">
        <f>'Data Worksheet'!AF49</f>
        <v>0.12410221877625167</v>
      </c>
      <c r="J48" s="40">
        <f>'Data Worksheet'!AG49</f>
        <v>113797351.18806601</v>
      </c>
      <c r="K48" s="27">
        <f>'Data Worksheet'!AH49</f>
        <v>1.3492178958914428E-2</v>
      </c>
      <c r="L48" s="6">
        <f>'Data Worksheet'!AI49</f>
        <v>0.22044796361949082</v>
      </c>
    </row>
    <row r="49" spans="1:12" x14ac:dyDescent="0.2">
      <c r="A49" s="5" t="s">
        <v>30</v>
      </c>
      <c r="B49" s="37">
        <f>'Data Worksheet'!D50</f>
        <v>279646672.62</v>
      </c>
      <c r="C49" s="39">
        <f>'Data Worksheet'!E50</f>
        <v>20919271.469999999</v>
      </c>
      <c r="D49" s="39">
        <f>'Data Worksheet'!F50</f>
        <v>4035897.2471821578</v>
      </c>
      <c r="E49" s="39">
        <f>'Data Worksheet'!G50</f>
        <v>304601841.33718216</v>
      </c>
      <c r="F49" s="14">
        <f>'Data Worksheet'!H50</f>
        <v>8.2226762777400809E-3</v>
      </c>
      <c r="G49" s="37">
        <f>'Data Worksheet'!AD50</f>
        <v>32391294.920899998</v>
      </c>
      <c r="H49" s="27">
        <f>'Data Worksheet'!AE50</f>
        <v>8.1247238281156754E-3</v>
      </c>
      <c r="I49" s="24">
        <f>'Data Worksheet'!AF50</f>
        <v>0.11582935930339194</v>
      </c>
      <c r="J49" s="40">
        <f>'Data Worksheet'!AG50</f>
        <v>53511667.180899993</v>
      </c>
      <c r="K49" s="27">
        <f>'Data Worksheet'!AH50</f>
        <v>6.3445148982543805E-3</v>
      </c>
      <c r="L49" s="6">
        <f>'Data Worksheet'!AI50</f>
        <v>0.17567742514617532</v>
      </c>
    </row>
    <row r="50" spans="1:12" x14ac:dyDescent="0.2">
      <c r="A50" s="5" t="s">
        <v>65</v>
      </c>
      <c r="B50" s="37">
        <f>'Data Worksheet'!D51</f>
        <v>4330974942.500001</v>
      </c>
      <c r="C50" s="39">
        <f>'Data Worksheet'!E51</f>
        <v>625183691.15999997</v>
      </c>
      <c r="D50" s="39">
        <f>'Data Worksheet'!F51</f>
        <v>120614962.22534677</v>
      </c>
      <c r="E50" s="39">
        <f>'Data Worksheet'!G51</f>
        <v>5076773595.8853474</v>
      </c>
      <c r="F50" s="14">
        <f>'Data Worksheet'!H51</f>
        <v>0.13704666272235028</v>
      </c>
      <c r="G50" s="37">
        <f>'Data Worksheet'!AD51</f>
        <v>554143022.69741201</v>
      </c>
      <c r="H50" s="27">
        <f>'Data Worksheet'!AE51</f>
        <v>0.13899595652746485</v>
      </c>
      <c r="I50" s="24">
        <f>'Data Worksheet'!AF51</f>
        <v>0.1279487944526273</v>
      </c>
      <c r="J50" s="40">
        <f>'Data Worksheet'!AG51</f>
        <v>1185373217.2674122</v>
      </c>
      <c r="K50" s="27">
        <f>'Data Worksheet'!AH51</f>
        <v>0.14054165069312527</v>
      </c>
      <c r="L50" s="6">
        <f>'Data Worksheet'!AI51</f>
        <v>0.23348947808666123</v>
      </c>
    </row>
    <row r="51" spans="1:12" x14ac:dyDescent="0.2">
      <c r="A51" s="5" t="s">
        <v>34</v>
      </c>
      <c r="B51" s="37">
        <f>'Data Worksheet'!D52</f>
        <v>337528895.78000003</v>
      </c>
      <c r="C51" s="39">
        <f>'Data Worksheet'!E52</f>
        <v>79566904.530000001</v>
      </c>
      <c r="D51" s="39">
        <f>'Data Worksheet'!F52</f>
        <v>15350623.056828305</v>
      </c>
      <c r="E51" s="39">
        <f>'Data Worksheet'!G52</f>
        <v>432446423.36682838</v>
      </c>
      <c r="F51" s="14">
        <f>'Data Worksheet'!H52</f>
        <v>1.1673819603985126E-2</v>
      </c>
      <c r="G51" s="37">
        <f>'Data Worksheet'!AD52</f>
        <v>34834459.754896</v>
      </c>
      <c r="H51" s="27">
        <f>'Data Worksheet'!AE52</f>
        <v>8.7375440191965088E-3</v>
      </c>
      <c r="I51" s="24">
        <f>'Data Worksheet'!AF52</f>
        <v>0.10320437802635114</v>
      </c>
      <c r="J51" s="40">
        <f>'Data Worksheet'!AG52</f>
        <v>114985239.86489598</v>
      </c>
      <c r="K51" s="27">
        <f>'Data Worksheet'!AH52</f>
        <v>1.3633018850561561E-2</v>
      </c>
      <c r="L51" s="6">
        <f>'Data Worksheet'!AI52</f>
        <v>0.26589476441884741</v>
      </c>
    </row>
    <row r="52" spans="1:12" x14ac:dyDescent="0.2">
      <c r="A52" s="5" t="s">
        <v>38</v>
      </c>
      <c r="B52" s="37">
        <f>'Data Worksheet'!D53</f>
        <v>97910127.409999996</v>
      </c>
      <c r="C52" s="39">
        <f>'Data Worksheet'!E53</f>
        <v>14956705.040000001</v>
      </c>
      <c r="D52" s="39">
        <f>'Data Worksheet'!F53</f>
        <v>2885555.7797229304</v>
      </c>
      <c r="E52" s="39">
        <f>'Data Worksheet'!G53</f>
        <v>115752388.22972293</v>
      </c>
      <c r="F52" s="14">
        <f>'Data Worksheet'!H53</f>
        <v>3.1247165565709903E-3</v>
      </c>
      <c r="G52" s="37">
        <f>'Data Worksheet'!AD53</f>
        <v>12762369.427554</v>
      </c>
      <c r="H52" s="27">
        <f>'Data Worksheet'!AE53</f>
        <v>3.201191160911511E-3</v>
      </c>
      <c r="I52" s="24">
        <f>'Data Worksheet'!AF53</f>
        <v>0.13034779716005684</v>
      </c>
      <c r="J52" s="40">
        <f>'Data Worksheet'!AG53</f>
        <v>28053446.937554002</v>
      </c>
      <c r="K52" s="27">
        <f>'Data Worksheet'!AH53</f>
        <v>3.3261066496210519E-3</v>
      </c>
      <c r="L52" s="6">
        <f>'Data Worksheet'!AI53</f>
        <v>0.24235739207280071</v>
      </c>
    </row>
    <row r="53" spans="1:12" x14ac:dyDescent="0.2">
      <c r="A53" s="5" t="s">
        <v>24</v>
      </c>
      <c r="B53" s="37">
        <f>'Data Worksheet'!D54</f>
        <v>390153483.11999995</v>
      </c>
      <c r="C53" s="39">
        <f>'Data Worksheet'!E54</f>
        <v>56232021.690000005</v>
      </c>
      <c r="D53" s="39">
        <f>'Data Worksheet'!F54</f>
        <v>10848688.582086572</v>
      </c>
      <c r="E53" s="39">
        <f>'Data Worksheet'!G54</f>
        <v>457234193.39208651</v>
      </c>
      <c r="F53" s="14">
        <f>'Data Worksheet'!H54</f>
        <v>1.2342961352012656E-2</v>
      </c>
      <c r="G53" s="37">
        <f>'Data Worksheet'!AD54</f>
        <v>46244975.477469996</v>
      </c>
      <c r="H53" s="27">
        <f>'Data Worksheet'!AE54</f>
        <v>1.1599649075776619E-2</v>
      </c>
      <c r="I53" s="24">
        <f>'Data Worksheet'!AF54</f>
        <v>0.11853021305270874</v>
      </c>
      <c r="J53" s="40">
        <f>'Data Worksheet'!AG54</f>
        <v>102895187.31747</v>
      </c>
      <c r="K53" s="27">
        <f>'Data Worksheet'!AH54</f>
        <v>1.2199583442008244E-2</v>
      </c>
      <c r="L53" s="6">
        <f>'Data Worksheet'!AI54</f>
        <v>0.22503826005251434</v>
      </c>
    </row>
    <row r="54" spans="1:12" x14ac:dyDescent="0.2">
      <c r="A54" s="5" t="s">
        <v>4</v>
      </c>
      <c r="B54" s="37">
        <f>'Data Worksheet'!D55</f>
        <v>41165607.989999995</v>
      </c>
      <c r="C54" s="39">
        <f>'Data Worksheet'!E55</f>
        <v>6189233.3900000006</v>
      </c>
      <c r="D54" s="39">
        <f>'Data Worksheet'!F55</f>
        <v>1194071.6977974614</v>
      </c>
      <c r="E54" s="39">
        <f>'Data Worksheet'!G55</f>
        <v>48548913.077797458</v>
      </c>
      <c r="F54" s="14">
        <f>'Data Worksheet'!H55</f>
        <v>1.3105698708924401E-3</v>
      </c>
      <c r="G54" s="37">
        <f>'Data Worksheet'!AD55</f>
        <v>6086328.1279559992</v>
      </c>
      <c r="H54" s="27">
        <f>'Data Worksheet'!AE55</f>
        <v>1.5266365635486859E-3</v>
      </c>
      <c r="I54" s="24">
        <f>'Data Worksheet'!AF55</f>
        <v>0.14784982963046478</v>
      </c>
      <c r="J54" s="40">
        <f>'Data Worksheet'!AG55</f>
        <v>12379490.237955999</v>
      </c>
      <c r="K54" s="27">
        <f>'Data Worksheet'!AH55</f>
        <v>1.4677520695064528E-3</v>
      </c>
      <c r="L54" s="6">
        <f>'Data Worksheet'!AI55</f>
        <v>0.25499005957390686</v>
      </c>
    </row>
    <row r="55" spans="1:12" x14ac:dyDescent="0.2">
      <c r="A55" s="5" t="s">
        <v>12</v>
      </c>
      <c r="B55" s="37">
        <f>'Data Worksheet'!D56</f>
        <v>3666047473.1699996</v>
      </c>
      <c r="C55" s="39">
        <f>'Data Worksheet'!E56</f>
        <v>300852946.83000004</v>
      </c>
      <c r="D55" s="39">
        <f>'Data Worksheet'!F56</f>
        <v>58042727.810053959</v>
      </c>
      <c r="E55" s="39">
        <f>'Data Worksheet'!G56</f>
        <v>4024943147.8100533</v>
      </c>
      <c r="F55" s="14">
        <f>'Data Worksheet'!H56</f>
        <v>0.10865267391510766</v>
      </c>
      <c r="G55" s="37">
        <f>'Data Worksheet'!AD56</f>
        <v>395615017.83878803</v>
      </c>
      <c r="H55" s="27">
        <f>'Data Worksheet'!AE56</f>
        <v>9.9232302075124942E-2</v>
      </c>
      <c r="I55" s="24">
        <f>'Data Worksheet'!AF56</f>
        <v>0.10791322827489278</v>
      </c>
      <c r="J55" s="40">
        <f>'Data Worksheet'!AG56</f>
        <v>694224827.8887881</v>
      </c>
      <c r="K55" s="27">
        <f>'Data Worksheet'!AH56</f>
        <v>8.2309522302654245E-2</v>
      </c>
      <c r="L55" s="6">
        <f>'Data Worksheet'!AI56</f>
        <v>0.17248065435818927</v>
      </c>
    </row>
    <row r="56" spans="1:12" x14ac:dyDescent="0.2">
      <c r="A56" s="5" t="s">
        <v>25</v>
      </c>
      <c r="B56" s="37">
        <f>'Data Worksheet'!D57</f>
        <v>455973300.08000004</v>
      </c>
      <c r="C56" s="39">
        <f>'Data Worksheet'!E57</f>
        <v>104058665.32000001</v>
      </c>
      <c r="D56" s="39">
        <f>'Data Worksheet'!F57</f>
        <v>20075750.798143711</v>
      </c>
      <c r="E56" s="39">
        <f>'Data Worksheet'!G57</f>
        <v>580107716.19814384</v>
      </c>
      <c r="F56" s="14">
        <f>'Data Worksheet'!H57</f>
        <v>1.5659911757513672E-2</v>
      </c>
      <c r="G56" s="37">
        <f>'Data Worksheet'!AD57</f>
        <v>57378572.525693998</v>
      </c>
      <c r="H56" s="27">
        <f>'Data Worksheet'!AE57</f>
        <v>1.4392294490269684E-2</v>
      </c>
      <c r="I56" s="24">
        <f>'Data Worksheet'!AF57</f>
        <v>0.12583757100608081</v>
      </c>
      <c r="J56" s="40">
        <f>'Data Worksheet'!AG57</f>
        <v>161767314.58569402</v>
      </c>
      <c r="K56" s="27">
        <f>'Data Worksheet'!AH57</f>
        <v>1.9179651681752691E-2</v>
      </c>
      <c r="L56" s="6">
        <f>'Data Worksheet'!AI57</f>
        <v>0.27885737436121283</v>
      </c>
    </row>
    <row r="57" spans="1:12" x14ac:dyDescent="0.2">
      <c r="A57" s="5" t="s">
        <v>5</v>
      </c>
      <c r="B57" s="37">
        <f>'Data Worksheet'!D58</f>
        <v>2282879250.7199998</v>
      </c>
      <c r="C57" s="39">
        <f>'Data Worksheet'!E58</f>
        <v>319816117.02000004</v>
      </c>
      <c r="D57" s="39">
        <f>'Data Worksheet'!F58</f>
        <v>61701239.841767058</v>
      </c>
      <c r="E57" s="39">
        <f>'Data Worksheet'!G58</f>
        <v>2664396607.5817666</v>
      </c>
      <c r="F57" s="14">
        <f>'Data Worksheet'!H58</f>
        <v>7.1924945310497757E-2</v>
      </c>
      <c r="G57" s="37">
        <f>'Data Worksheet'!AD58</f>
        <v>276213544.86106402</v>
      </c>
      <c r="H57" s="27">
        <f>'Data Worksheet'!AE58</f>
        <v>6.928277412376542E-2</v>
      </c>
      <c r="I57" s="24">
        <f>'Data Worksheet'!AF58</f>
        <v>0.12099349747646475</v>
      </c>
      <c r="J57" s="40">
        <f>'Data Worksheet'!AG58</f>
        <v>600566664.61106396</v>
      </c>
      <c r="K57" s="27">
        <f>'Data Worksheet'!AH58</f>
        <v>7.1205110058313689E-2</v>
      </c>
      <c r="L57" s="6">
        <f>'Data Worksheet'!AI58</f>
        <v>0.2254043797016182</v>
      </c>
    </row>
    <row r="58" spans="1:12" x14ac:dyDescent="0.2">
      <c r="A58" s="5" t="s">
        <v>17</v>
      </c>
      <c r="B58" s="37">
        <f>'Data Worksheet'!D59</f>
        <v>557926853.70000005</v>
      </c>
      <c r="C58" s="39">
        <f>'Data Worksheet'!E59</f>
        <v>73629097.379999995</v>
      </c>
      <c r="D58" s="39">
        <f>'Data Worksheet'!F59</f>
        <v>14205058.328852452</v>
      </c>
      <c r="E58" s="39">
        <f>'Data Worksheet'!G59</f>
        <v>645761009.40885246</v>
      </c>
      <c r="F58" s="14">
        <f>'Data Worksheet'!H59</f>
        <v>1.7432211538333513E-2</v>
      </c>
      <c r="G58" s="37">
        <f>'Data Worksheet'!AD59</f>
        <v>64678471.069048002</v>
      </c>
      <c r="H58" s="27">
        <f>'Data Worksheet'!AE59</f>
        <v>1.6223331495207282E-2</v>
      </c>
      <c r="I58" s="24">
        <f>'Data Worksheet'!AF59</f>
        <v>0.11592643487245718</v>
      </c>
      <c r="J58" s="40">
        <f>'Data Worksheet'!AG59</f>
        <v>139666244.52904803</v>
      </c>
      <c r="K58" s="27">
        <f>'Data Worksheet'!AH59</f>
        <v>1.655927792722681E-2</v>
      </c>
      <c r="L58" s="6">
        <f>'Data Worksheet'!AI59</f>
        <v>0.21628163127548128</v>
      </c>
    </row>
    <row r="59" spans="1:12" x14ac:dyDescent="0.2">
      <c r="A59" s="5" t="s">
        <v>11</v>
      </c>
      <c r="B59" s="37">
        <f>'Data Worksheet'!D60</f>
        <v>1316116522.7599998</v>
      </c>
      <c r="C59" s="39">
        <f>'Data Worksheet'!E60</f>
        <v>184103646.13</v>
      </c>
      <c r="D59" s="39">
        <f>'Data Worksheet'!F60</f>
        <v>35518607.790803008</v>
      </c>
      <c r="E59" s="39">
        <f>'Data Worksheet'!G60</f>
        <v>1535738776.6808028</v>
      </c>
      <c r="F59" s="14">
        <f>'Data Worksheet'!H60</f>
        <v>4.145701402323515E-2</v>
      </c>
      <c r="G59" s="37">
        <f>'Data Worksheet'!AD60</f>
        <v>157869337.52831399</v>
      </c>
      <c r="H59" s="27">
        <f>'Data Worksheet'!AE60</f>
        <v>3.9598440614287439E-2</v>
      </c>
      <c r="I59" s="24">
        <f>'Data Worksheet'!AF60</f>
        <v>0.11995088185448018</v>
      </c>
      <c r="J59" s="40">
        <f>'Data Worksheet'!AG60</f>
        <v>345289109.60831398</v>
      </c>
      <c r="K59" s="27">
        <f>'Data Worksheet'!AH60</f>
        <v>4.0938584341040023E-2</v>
      </c>
      <c r="L59" s="6">
        <f>'Data Worksheet'!AI60</f>
        <v>0.22483583461673634</v>
      </c>
    </row>
    <row r="60" spans="1:12" x14ac:dyDescent="0.2">
      <c r="A60" s="5" t="s">
        <v>14</v>
      </c>
      <c r="B60" s="37">
        <f>'Data Worksheet'!D61</f>
        <v>830900003.65999997</v>
      </c>
      <c r="C60" s="39">
        <f>'Data Worksheet'!E61</f>
        <v>110054233.96000001</v>
      </c>
      <c r="D60" s="39">
        <f>'Data Worksheet'!F61</f>
        <v>21232459.290796954</v>
      </c>
      <c r="E60" s="39">
        <f>'Data Worksheet'!G61</f>
        <v>962186696.910797</v>
      </c>
      <c r="F60" s="14">
        <f>'Data Worksheet'!H61</f>
        <v>2.5974070585763474E-2</v>
      </c>
      <c r="G60" s="37">
        <f>'Data Worksheet'!AD61</f>
        <v>106723313.26377201</v>
      </c>
      <c r="H60" s="27">
        <f>'Data Worksheet'!AE61</f>
        <v>2.6769459152747255E-2</v>
      </c>
      <c r="I60" s="24">
        <f>'Data Worksheet'!AF61</f>
        <v>0.1284430289970761</v>
      </c>
      <c r="J60" s="40">
        <f>'Data Worksheet'!AG61</f>
        <v>218247351.153772</v>
      </c>
      <c r="K60" s="27">
        <f>'Data Worksheet'!AH61</f>
        <v>2.5876105975518839E-2</v>
      </c>
      <c r="L60" s="6">
        <f>'Data Worksheet'!AI61</f>
        <v>0.22682432822494678</v>
      </c>
    </row>
    <row r="61" spans="1:12" x14ac:dyDescent="0.2">
      <c r="A61" s="5" t="s">
        <v>36</v>
      </c>
      <c r="B61" s="37">
        <f>'Data Worksheet'!D62</f>
        <v>54337300.470000006</v>
      </c>
      <c r="C61" s="39">
        <f>'Data Worksheet'!E62</f>
        <v>7055331.5999999996</v>
      </c>
      <c r="D61" s="39">
        <f>'Data Worksheet'!F62</f>
        <v>1361165.6325236878</v>
      </c>
      <c r="E61" s="39">
        <f>'Data Worksheet'!G62</f>
        <v>62753797.702523693</v>
      </c>
      <c r="F61" s="14">
        <f>'Data Worksheet'!H62</f>
        <v>1.6940283796099756E-3</v>
      </c>
      <c r="G61" s="37">
        <f>'Data Worksheet'!AD62</f>
        <v>8653062.0525880009</v>
      </c>
      <c r="H61" s="27">
        <f>'Data Worksheet'!AE62</f>
        <v>2.1704516480896487E-3</v>
      </c>
      <c r="I61" s="24">
        <f>'Data Worksheet'!AF62</f>
        <v>0.15924718338492755</v>
      </c>
      <c r="J61" s="40">
        <f>'Data Worksheet'!AG62</f>
        <v>15905235.942588001</v>
      </c>
      <c r="K61" s="27">
        <f>'Data Worksheet'!AH62</f>
        <v>1.8857757889856766E-3</v>
      </c>
      <c r="L61" s="6">
        <f>'Data Worksheet'!AI62</f>
        <v>0.25345455613674134</v>
      </c>
    </row>
    <row r="62" spans="1:12" x14ac:dyDescent="0.2">
      <c r="A62" s="42" t="s">
        <v>115</v>
      </c>
      <c r="B62" s="37">
        <f>'Data Worksheet'!D63</f>
        <v>339426539.49000001</v>
      </c>
      <c r="C62" s="39">
        <f>'Data Worksheet'!E63</f>
        <v>28110709.920000002</v>
      </c>
      <c r="D62" s="39">
        <f>'Data Worksheet'!F63</f>
        <v>5423321.5982288783</v>
      </c>
      <c r="E62" s="39">
        <f>'Data Worksheet'!G63</f>
        <v>372960571.0082289</v>
      </c>
      <c r="F62" s="14">
        <f>'Data Worksheet'!H63</f>
        <v>1.0068008867901117E-2</v>
      </c>
      <c r="G62" s="37">
        <f>'Data Worksheet'!AD63</f>
        <v>41142113.59251</v>
      </c>
      <c r="H62" s="27">
        <f>'Data Worksheet'!AE63</f>
        <v>1.0319695815199601E-2</v>
      </c>
      <c r="I62" s="24">
        <f>'Data Worksheet'!AF63</f>
        <v>0.12121065622719848</v>
      </c>
      <c r="J62" s="40">
        <f>'Data Worksheet'!AG63</f>
        <v>69544355.312509999</v>
      </c>
      <c r="K62" s="27">
        <f>'Data Worksheet'!AH63</f>
        <v>8.2454018275701021E-3</v>
      </c>
      <c r="L62" s="6">
        <f>'Data Worksheet'!AI63</f>
        <v>0.18646570366543008</v>
      </c>
    </row>
    <row r="63" spans="1:12" x14ac:dyDescent="0.2">
      <c r="A63" s="42" t="s">
        <v>116</v>
      </c>
      <c r="B63" s="37">
        <f>'Data Worksheet'!D64</f>
        <v>332884154.33999997</v>
      </c>
      <c r="C63" s="39">
        <f>'Data Worksheet'!E64</f>
        <v>43347165.550000004</v>
      </c>
      <c r="D63" s="39">
        <f>'Data Worksheet'!F64</f>
        <v>8362848.8863620209</v>
      </c>
      <c r="E63" s="39">
        <f>'Data Worksheet'!G64</f>
        <v>384594168.776362</v>
      </c>
      <c r="F63" s="14">
        <f>'Data Worksheet'!H64</f>
        <v>1.0382055913621064E-2</v>
      </c>
      <c r="G63" s="37">
        <f>'Data Worksheet'!AD64</f>
        <v>45757567.705228001</v>
      </c>
      <c r="H63" s="27">
        <f>'Data Worksheet'!AE64</f>
        <v>1.147739235369083E-2</v>
      </c>
      <c r="I63" s="24">
        <f>'Data Worksheet'!AF64</f>
        <v>0.13745793276327689</v>
      </c>
      <c r="J63" s="40">
        <f>'Data Worksheet'!AG64</f>
        <v>89668243.955228001</v>
      </c>
      <c r="K63" s="27">
        <f>'Data Worksheet'!AH64</f>
        <v>1.0631354611902491E-2</v>
      </c>
      <c r="L63" s="6">
        <f>'Data Worksheet'!AI64</f>
        <v>0.23315029512932961</v>
      </c>
    </row>
    <row r="64" spans="1:12" x14ac:dyDescent="0.2">
      <c r="A64" s="5" t="s">
        <v>32</v>
      </c>
      <c r="B64" s="37">
        <f>'Data Worksheet'!D65</f>
        <v>148294509.31</v>
      </c>
      <c r="C64" s="39">
        <f>'Data Worksheet'!E65</f>
        <v>21525871.069999997</v>
      </c>
      <c r="D64" s="39">
        <f>'Data Worksheet'!F65</f>
        <v>4152926.8320456971</v>
      </c>
      <c r="E64" s="39">
        <f>'Data Worksheet'!G65</f>
        <v>173973307.2120457</v>
      </c>
      <c r="F64" s="14">
        <f>'Data Worksheet'!H65</f>
        <v>4.696380625581773E-3</v>
      </c>
      <c r="G64" s="37">
        <f>'Data Worksheet'!AD65</f>
        <v>20577709.198476002</v>
      </c>
      <c r="H64" s="27">
        <f>'Data Worksheet'!AE65</f>
        <v>5.1615165327958965E-3</v>
      </c>
      <c r="I64" s="24">
        <f>'Data Worksheet'!AF65</f>
        <v>0.13876244841580507</v>
      </c>
      <c r="J64" s="40">
        <f>'Data Worksheet'!AG65</f>
        <v>42427026.228476003</v>
      </c>
      <c r="K64" s="27">
        <f>'Data Worksheet'!AH65</f>
        <v>5.0302843132361578E-3</v>
      </c>
      <c r="L64" s="6">
        <f>'Data Worksheet'!AI65</f>
        <v>0.24387089553206129</v>
      </c>
    </row>
    <row r="65" spans="1:12" x14ac:dyDescent="0.2">
      <c r="A65" s="5" t="s">
        <v>7</v>
      </c>
      <c r="B65" s="37">
        <f>'Data Worksheet'!D66</f>
        <v>725860177.41999996</v>
      </c>
      <c r="C65" s="39">
        <f>'Data Worksheet'!E66</f>
        <v>99358695.909999996</v>
      </c>
      <c r="D65" s="39">
        <f>'Data Worksheet'!F66</f>
        <v>19168998.685343705</v>
      </c>
      <c r="E65" s="39">
        <f>'Data Worksheet'!G66</f>
        <v>844387872.01534367</v>
      </c>
      <c r="F65" s="14">
        <f>'Data Worksheet'!H66</f>
        <v>2.2794110810204285E-2</v>
      </c>
      <c r="G65" s="37">
        <f>'Data Worksheet'!AD66</f>
        <v>86514583.513996005</v>
      </c>
      <c r="H65" s="27">
        <f>'Data Worksheet'!AE66</f>
        <v>2.1700493909619114E-2</v>
      </c>
      <c r="I65" s="24">
        <f>'Data Worksheet'!AF66</f>
        <v>0.11918904798098134</v>
      </c>
      <c r="J65" s="40">
        <f>'Data Worksheet'!AG66</f>
        <v>188485121.98399597</v>
      </c>
      <c r="K65" s="27">
        <f>'Data Worksheet'!AH66</f>
        <v>2.2347400623570782E-2</v>
      </c>
      <c r="L65" s="6">
        <f>'Data Worksheet'!AI66</f>
        <v>0.22322101990182416</v>
      </c>
    </row>
    <row r="66" spans="1:12" x14ac:dyDescent="0.2">
      <c r="A66" s="5" t="s">
        <v>6</v>
      </c>
      <c r="B66" s="37">
        <f>'Data Worksheet'!D67</f>
        <v>574531217.91999996</v>
      </c>
      <c r="C66" s="39">
        <f>'Data Worksheet'!E67</f>
        <v>77426827.149999991</v>
      </c>
      <c r="D66" s="39">
        <f>'Data Worksheet'!F67</f>
        <v>14937743.840690918</v>
      </c>
      <c r="E66" s="39">
        <f>'Data Worksheet'!G67</f>
        <v>666895788.9106909</v>
      </c>
      <c r="F66" s="14">
        <f>'Data Worksheet'!H67</f>
        <v>1.8002741411961759E-2</v>
      </c>
      <c r="G66" s="37">
        <f>'Data Worksheet'!AD67</f>
        <v>74471381.129250005</v>
      </c>
      <c r="H66" s="27">
        <f>'Data Worksheet'!AE67</f>
        <v>1.8679691758266077E-2</v>
      </c>
      <c r="I66" s="24">
        <f>'Data Worksheet'!AF67</f>
        <v>0.12962112206689472</v>
      </c>
      <c r="J66" s="40">
        <f>'Data Worksheet'!AG67</f>
        <v>153011093.35925001</v>
      </c>
      <c r="K66" s="27">
        <f>'Data Worksheet'!AH67</f>
        <v>1.8141486007792633E-2</v>
      </c>
      <c r="L66" s="6">
        <f>'Data Worksheet'!AI67</f>
        <v>0.22943778608825627</v>
      </c>
    </row>
    <row r="67" spans="1:12" x14ac:dyDescent="0.2">
      <c r="A67" s="5" t="s">
        <v>41</v>
      </c>
      <c r="B67" s="37">
        <f>'Data Worksheet'!D68</f>
        <v>134877677.48000002</v>
      </c>
      <c r="C67" s="39">
        <f>'Data Worksheet'!E68</f>
        <v>18844029.77</v>
      </c>
      <c r="D67" s="39">
        <f>'Data Worksheet'!F68</f>
        <v>3635526.5996536938</v>
      </c>
      <c r="E67" s="39">
        <f>'Data Worksheet'!G68</f>
        <v>157357233.84965372</v>
      </c>
      <c r="F67" s="14">
        <f>'Data Worksheet'!H68</f>
        <v>4.2478324760816298E-3</v>
      </c>
      <c r="G67" s="37">
        <f>'Data Worksheet'!AD68</f>
        <v>16760678.79098</v>
      </c>
      <c r="H67" s="27">
        <f>'Data Worksheet'!AE68</f>
        <v>4.204088989989801E-3</v>
      </c>
      <c r="I67" s="24">
        <f>'Data Worksheet'!AF68</f>
        <v>0.12426577254390604</v>
      </c>
      <c r="J67" s="40">
        <f>'Data Worksheet'!AG68</f>
        <v>35854485.070979998</v>
      </c>
      <c r="K67" s="27">
        <f>'Data Worksheet'!AH68</f>
        <v>4.2510227523478543E-3</v>
      </c>
      <c r="L67" s="6">
        <f>'Data Worksheet'!AI68</f>
        <v>0.22785406297391456</v>
      </c>
    </row>
    <row r="68" spans="1:12" x14ac:dyDescent="0.2">
      <c r="A68" s="5" t="s">
        <v>44</v>
      </c>
      <c r="B68" s="37">
        <f>'Data Worksheet'!D69</f>
        <v>34947969.640000008</v>
      </c>
      <c r="C68" s="39">
        <f>'Data Worksheet'!E69</f>
        <v>5038258.24</v>
      </c>
      <c r="D68" s="39">
        <f>'Data Worksheet'!F69</f>
        <v>972017.24211903557</v>
      </c>
      <c r="E68" s="39">
        <f>'Data Worksheet'!G69</f>
        <v>40958245.122119047</v>
      </c>
      <c r="F68" s="14">
        <f>'Data Worksheet'!H69</f>
        <v>1.1056610461218535E-3</v>
      </c>
      <c r="G68" s="37">
        <f>'Data Worksheet'!AD69</f>
        <v>8283827.4788719993</v>
      </c>
      <c r="H68" s="27">
        <f>'Data Worksheet'!AE69</f>
        <v>2.0778363652934405E-3</v>
      </c>
      <c r="I68" s="24">
        <f>'Data Worksheet'!AF69</f>
        <v>0.23703315426343599</v>
      </c>
      <c r="J68" s="40">
        <f>'Data Worksheet'!AG69</f>
        <v>13373109.838871999</v>
      </c>
      <c r="K68" s="27">
        <f>'Data Worksheet'!AH69</f>
        <v>1.5855587964001953E-3</v>
      </c>
      <c r="L68" s="6">
        <f>'Data Worksheet'!AI69</f>
        <v>0.32650592814705331</v>
      </c>
    </row>
    <row r="69" spans="1:12" x14ac:dyDescent="0.2">
      <c r="A69" s="5" t="s">
        <v>52</v>
      </c>
      <c r="B69" s="37">
        <f>'Data Worksheet'!D70</f>
        <v>22108367.350000001</v>
      </c>
      <c r="C69" s="39">
        <f>'Data Worksheet'!E70</f>
        <v>2585125.08</v>
      </c>
      <c r="D69" s="39">
        <f>'Data Worksheet'!F70</f>
        <v>498741.03928312164</v>
      </c>
      <c r="E69" s="39">
        <f>'Data Worksheet'!G70</f>
        <v>25192233.469283123</v>
      </c>
      <c r="F69" s="14">
        <f>'Data Worksheet'!H70</f>
        <v>6.8006017173697871E-4</v>
      </c>
      <c r="G69" s="37">
        <f>'Data Worksheet'!AD70</f>
        <v>3688942.6261679996</v>
      </c>
      <c r="H69" s="27">
        <f>'Data Worksheet'!AE70</f>
        <v>9.2529922402206932E-4</v>
      </c>
      <c r="I69" s="24">
        <f>'Data Worksheet'!AF70</f>
        <v>0.16685730645632679</v>
      </c>
      <c r="J69" s="40">
        <f>'Data Worksheet'!AG70</f>
        <v>6267215.8961680001</v>
      </c>
      <c r="K69" s="27">
        <f>'Data Worksheet'!AH70</f>
        <v>7.4306121858238477E-4</v>
      </c>
      <c r="L69" s="6">
        <f>'Data Worksheet'!AI70</f>
        <v>0.24877571509527382</v>
      </c>
    </row>
    <row r="70" spans="1:12" x14ac:dyDescent="0.2">
      <c r="A70" s="5" t="s">
        <v>58</v>
      </c>
      <c r="B70" s="37">
        <f>'Data Worksheet'!D71</f>
        <v>4915883.25</v>
      </c>
      <c r="C70" s="39">
        <f>'Data Worksheet'!E71</f>
        <v>709623.87</v>
      </c>
      <c r="D70" s="39">
        <f>'Data Worksheet'!F71</f>
        <v>136905.77263051071</v>
      </c>
      <c r="E70" s="39">
        <f>'Data Worksheet'!G71</f>
        <v>5762412.892630511</v>
      </c>
      <c r="F70" s="14">
        <f>'Data Worksheet'!H71</f>
        <v>1.5555538202517301E-4</v>
      </c>
      <c r="G70" s="37">
        <f>'Data Worksheet'!AD71</f>
        <v>2949137.9925920004</v>
      </c>
      <c r="H70" s="27">
        <f>'Data Worksheet'!AE71</f>
        <v>7.3973367780838615E-4</v>
      </c>
      <c r="I70" s="24">
        <f>'Data Worksheet'!AF71</f>
        <v>0.59992026714466828</v>
      </c>
      <c r="J70" s="40">
        <f>'Data Worksheet'!AG71</f>
        <v>3667851.4225920006</v>
      </c>
      <c r="K70" s="27">
        <f>'Data Worksheet'!AH71</f>
        <v>4.3487222920097194E-4</v>
      </c>
      <c r="L70" s="6">
        <f>'Data Worksheet'!AI71</f>
        <v>0.63651312235587576</v>
      </c>
    </row>
    <row r="71" spans="1:12" x14ac:dyDescent="0.2">
      <c r="A71" s="5" t="s">
        <v>16</v>
      </c>
      <c r="B71" s="37">
        <f>'Data Worksheet'!D72</f>
        <v>653387444.82999992</v>
      </c>
      <c r="C71" s="39">
        <f>'Data Worksheet'!E72</f>
        <v>48045634</v>
      </c>
      <c r="D71" s="39">
        <f>'Data Worksheet'!F72</f>
        <v>9269311.4230962023</v>
      </c>
      <c r="E71" s="39">
        <f>'Data Worksheet'!G72</f>
        <v>710702390.2530961</v>
      </c>
      <c r="F71" s="14">
        <f>'Data Worksheet'!H72</f>
        <v>1.918529336268315E-2</v>
      </c>
      <c r="G71" s="37">
        <f>'Data Worksheet'!AD72</f>
        <v>88299830.014614001</v>
      </c>
      <c r="H71" s="27">
        <f>'Data Worksheet'!AE72</f>
        <v>2.2148288133902263E-2</v>
      </c>
      <c r="I71" s="24">
        <f>'Data Worksheet'!AF72</f>
        <v>0.13514160811214865</v>
      </c>
      <c r="J71" s="40">
        <f>'Data Worksheet'!AG72</f>
        <v>137423062.14461398</v>
      </c>
      <c r="K71" s="27">
        <f>'Data Worksheet'!AH72</f>
        <v>1.6293319028778896E-2</v>
      </c>
      <c r="L71" s="6">
        <f>'Data Worksheet'!AI72</f>
        <v>0.19336231878392127</v>
      </c>
    </row>
    <row r="72" spans="1:12" x14ac:dyDescent="0.2">
      <c r="A72" s="5" t="s">
        <v>51</v>
      </c>
      <c r="B72" s="37">
        <f>'Data Worksheet'!D73</f>
        <v>17814238.91</v>
      </c>
      <c r="C72" s="39">
        <f>'Data Worksheet'!E73</f>
        <v>2601473.3499999996</v>
      </c>
      <c r="D72" s="39">
        <f>'Data Worksheet'!F73</f>
        <v>501895.06584584445</v>
      </c>
      <c r="E72" s="39">
        <f>'Data Worksheet'!G73</f>
        <v>20917607.325845841</v>
      </c>
      <c r="F72" s="14">
        <f>'Data Worksheet'!H73</f>
        <v>5.646673466918376E-4</v>
      </c>
      <c r="G72" s="37">
        <f>'Data Worksheet'!AD73</f>
        <v>5247797.2099000001</v>
      </c>
      <c r="H72" s="27">
        <f>'Data Worksheet'!AE73</f>
        <v>1.3163074566951835E-3</v>
      </c>
      <c r="I72" s="24">
        <f>'Data Worksheet'!AF73</f>
        <v>0.2945844184762873</v>
      </c>
      <c r="J72" s="40">
        <f>'Data Worksheet'!AG73</f>
        <v>7902164.6298999991</v>
      </c>
      <c r="K72" s="27">
        <f>'Data Worksheet'!AH73</f>
        <v>9.3690598450937943E-4</v>
      </c>
      <c r="L72" s="6">
        <f>'Data Worksheet'!AI73</f>
        <v>0.37777574207237685</v>
      </c>
    </row>
    <row r="73" spans="1:12" x14ac:dyDescent="0.2">
      <c r="A73" s="5" t="s">
        <v>43</v>
      </c>
      <c r="B73" s="37">
        <f>'Data Worksheet'!D74</f>
        <v>252943371.48999995</v>
      </c>
      <c r="C73" s="39">
        <f>'Data Worksheet'!E74</f>
        <v>39223236</v>
      </c>
      <c r="D73" s="39">
        <f>'Data Worksheet'!F74</f>
        <v>7567230.5522203781</v>
      </c>
      <c r="E73" s="39">
        <f>'Data Worksheet'!G74</f>
        <v>299733838.04222035</v>
      </c>
      <c r="F73" s="14">
        <f>'Data Worksheet'!H74</f>
        <v>8.0912653347276469E-3</v>
      </c>
      <c r="G73" s="37">
        <f>'Data Worksheet'!AD74</f>
        <v>26522944.678921998</v>
      </c>
      <c r="H73" s="27">
        <f>'Data Worksheet'!AE74</f>
        <v>6.6527627608240101E-3</v>
      </c>
      <c r="I73" s="24">
        <f>'Data Worksheet'!AF74</f>
        <v>0.10485724343233313</v>
      </c>
      <c r="J73" s="40">
        <f>'Data Worksheet'!AG74</f>
        <v>65887533.368922003</v>
      </c>
      <c r="K73" s="27">
        <f>'Data Worksheet'!AH74</f>
        <v>7.8118372887766132E-3</v>
      </c>
      <c r="L73" s="6">
        <f>'Data Worksheet'!AI74</f>
        <v>0.21982013708989748</v>
      </c>
    </row>
    <row r="74" spans="1:12" x14ac:dyDescent="0.2">
      <c r="A74" s="5" t="s">
        <v>49</v>
      </c>
      <c r="B74" s="37">
        <f>'Data Worksheet'!D75</f>
        <v>14746757.600000003</v>
      </c>
      <c r="C74" s="39">
        <f>'Data Worksheet'!E75</f>
        <v>3057095.85</v>
      </c>
      <c r="D74" s="39">
        <f>'Data Worksheet'!F75</f>
        <v>589797.05593863106</v>
      </c>
      <c r="E74" s="39">
        <f>'Data Worksheet'!G75</f>
        <v>18393650.505938634</v>
      </c>
      <c r="F74" s="14">
        <f>'Data Worksheet'!H75</f>
        <v>4.96533550198737E-4</v>
      </c>
      <c r="G74" s="37">
        <f>'Data Worksheet'!AD75</f>
        <v>4378780.1299779993</v>
      </c>
      <c r="H74" s="27">
        <f>'Data Worksheet'!AE75</f>
        <v>1.0983314914389723E-3</v>
      </c>
      <c r="I74" s="24">
        <f>'Data Worksheet'!AF75</f>
        <v>0.29693172212839508</v>
      </c>
      <c r="J74" s="40">
        <f>'Data Worksheet'!AG75</f>
        <v>7486852.2199779991</v>
      </c>
      <c r="K74" s="27">
        <f>'Data Worksheet'!AH75</f>
        <v>8.8766521308522616E-4</v>
      </c>
      <c r="L74" s="6">
        <f>'Data Worksheet'!AI75</f>
        <v>0.4070346023787268</v>
      </c>
    </row>
    <row r="75" spans="1:12" x14ac:dyDescent="0.2">
      <c r="A75" s="17" t="s">
        <v>72</v>
      </c>
      <c r="B75" s="18">
        <f>'Data Worksheet'!D76</f>
        <v>31792929701.269997</v>
      </c>
      <c r="C75" s="19">
        <f>'Data Worksheet'!E76</f>
        <v>4401940320.5900011</v>
      </c>
      <c r="D75" s="19">
        <f>'Data Worksheet'!F76</f>
        <v>849254184</v>
      </c>
      <c r="E75" s="19">
        <f>'Data Worksheet'!G76</f>
        <v>37044124205.860001</v>
      </c>
      <c r="F75" s="20">
        <f>'Data Worksheet'!H76</f>
        <v>1</v>
      </c>
      <c r="G75" s="18">
        <f>'Data Worksheet'!AD76</f>
        <v>3986756424.7303581</v>
      </c>
      <c r="H75" s="28">
        <f>'Data Worksheet'!AE76</f>
        <v>1</v>
      </c>
      <c r="I75" s="25">
        <f>'Data Worksheet'!AF76</f>
        <v>0.12539757934202281</v>
      </c>
      <c r="J75" s="21">
        <f>'Data Worksheet'!AG76</f>
        <v>8434319729.5703583</v>
      </c>
      <c r="K75" s="28">
        <f>'Data Worksheet'!AH76</f>
        <v>1</v>
      </c>
      <c r="L75" s="22">
        <f>'Data Worksheet'!AI76</f>
        <v>0.22768306473381641</v>
      </c>
    </row>
    <row r="76" spans="1:12" x14ac:dyDescent="0.2">
      <c r="A76" s="7"/>
      <c r="B76" s="10"/>
      <c r="C76" s="10"/>
      <c r="D76" s="10"/>
      <c r="E76" s="10"/>
      <c r="F76" s="10"/>
      <c r="G76" s="10"/>
      <c r="H76" s="10"/>
      <c r="I76" s="10"/>
      <c r="J76" s="10"/>
      <c r="K76" s="10"/>
      <c r="L76" s="11"/>
    </row>
    <row r="77" spans="1:12" x14ac:dyDescent="0.2">
      <c r="A77" s="101" t="s">
        <v>96</v>
      </c>
      <c r="B77" s="96"/>
      <c r="C77" s="96"/>
      <c r="D77" s="96"/>
      <c r="E77" s="96"/>
      <c r="F77" s="96"/>
      <c r="G77" s="96"/>
      <c r="H77" s="96"/>
      <c r="I77" s="96"/>
      <c r="J77" s="96"/>
      <c r="K77" s="96"/>
      <c r="L77" s="97"/>
    </row>
    <row r="78" spans="1:12" ht="25.5" customHeight="1" x14ac:dyDescent="0.2">
      <c r="A78" s="98" t="s">
        <v>124</v>
      </c>
      <c r="B78" s="99"/>
      <c r="C78" s="99"/>
      <c r="D78" s="99"/>
      <c r="E78" s="99"/>
      <c r="F78" s="99"/>
      <c r="G78" s="99"/>
      <c r="H78" s="99"/>
      <c r="I78" s="99"/>
      <c r="J78" s="99"/>
      <c r="K78" s="99"/>
      <c r="L78" s="100"/>
    </row>
    <row r="79" spans="1:12" ht="25.5" customHeight="1" x14ac:dyDescent="0.2">
      <c r="A79" s="95" t="s">
        <v>121</v>
      </c>
      <c r="B79" s="96"/>
      <c r="C79" s="96"/>
      <c r="D79" s="96"/>
      <c r="E79" s="96"/>
      <c r="F79" s="96"/>
      <c r="G79" s="96"/>
      <c r="H79" s="96"/>
      <c r="I79" s="96"/>
      <c r="J79" s="96"/>
      <c r="K79" s="96"/>
      <c r="L79" s="97"/>
    </row>
    <row r="80" spans="1:12" ht="25.5" customHeight="1" x14ac:dyDescent="0.2">
      <c r="A80" s="95" t="s">
        <v>120</v>
      </c>
      <c r="B80" s="96"/>
      <c r="C80" s="96"/>
      <c r="D80" s="96"/>
      <c r="E80" s="96"/>
      <c r="F80" s="96"/>
      <c r="G80" s="96"/>
      <c r="H80" s="96"/>
      <c r="I80" s="96"/>
      <c r="J80" s="96"/>
      <c r="K80" s="96"/>
      <c r="L80" s="97"/>
    </row>
    <row r="81" spans="1:12" ht="13.5" thickBot="1" x14ac:dyDescent="0.25">
      <c r="A81" s="92" t="s">
        <v>114</v>
      </c>
      <c r="B81" s="93"/>
      <c r="C81" s="93"/>
      <c r="D81" s="93"/>
      <c r="E81" s="93"/>
      <c r="F81" s="93"/>
      <c r="G81" s="93"/>
      <c r="H81" s="93"/>
      <c r="I81" s="93"/>
      <c r="J81" s="93"/>
      <c r="K81" s="93"/>
      <c r="L81" s="94"/>
    </row>
  </sheetData>
  <mergeCells count="11">
    <mergeCell ref="G3:L3"/>
    <mergeCell ref="A1:L1"/>
    <mergeCell ref="A2:L2"/>
    <mergeCell ref="G4:I4"/>
    <mergeCell ref="J4:L4"/>
    <mergeCell ref="B3:F3"/>
    <mergeCell ref="A81:L81"/>
    <mergeCell ref="A80:L80"/>
    <mergeCell ref="A79:L79"/>
    <mergeCell ref="A78:L78"/>
    <mergeCell ref="A77:L77"/>
  </mergeCells>
  <phoneticPr fontId="0" type="noConversion"/>
  <printOptions horizontalCentered="1"/>
  <pageMargins left="0.5" right="0.5" top="0.5" bottom="0.5" header="0.3" footer="0.3"/>
  <pageSetup scale="75" fitToHeight="0" orientation="landscape" r:id="rId1"/>
  <headerFooter>
    <oddFooter>&amp;L&amp;11Office of Economic and Demographic Research&amp;C&amp;11Page &amp;P of &amp;N&amp;R&amp;11February 9, 2023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83"/>
  <sheetViews>
    <sheetView workbookViewId="0">
      <pane xSplit="1" ySplit="8" topLeftCell="B9" activePane="bottomRight" state="frozen"/>
      <selection pane="topRight" activeCell="B1" sqref="B1"/>
      <selection pane="bottomLeft" activeCell="A9" sqref="A9"/>
      <selection pane="bottomRight" activeCell="B9" sqref="B9"/>
    </sheetView>
  </sheetViews>
  <sheetFormatPr defaultRowHeight="12.75" x14ac:dyDescent="0.2"/>
  <cols>
    <col min="1" max="1" width="15.7109375" customWidth="1"/>
    <col min="2" max="2" width="19.7109375" customWidth="1"/>
    <col min="3" max="3" width="18.7109375" customWidth="1"/>
    <col min="4" max="4" width="16.7109375" customWidth="1"/>
    <col min="5" max="6" width="15.7109375" customWidth="1"/>
    <col min="7" max="7" width="16.7109375" customWidth="1"/>
    <col min="8" max="8" width="10.7109375" customWidth="1"/>
    <col min="9" max="10" width="15.7109375" customWidth="1"/>
    <col min="11" max="11" width="14.7109375" customWidth="1"/>
    <col min="12" max="12" width="15.7109375" customWidth="1"/>
    <col min="13" max="15" width="14.7109375" customWidth="1"/>
    <col min="16" max="16" width="15.7109375" customWidth="1"/>
    <col min="17" max="17" width="14.7109375" customWidth="1"/>
    <col min="18" max="18" width="15.7109375" customWidth="1"/>
    <col min="19" max="19" width="10.7109375" customWidth="1"/>
    <col min="20" max="23" width="14.7109375" customWidth="1"/>
    <col min="24" max="24" width="15.7109375" customWidth="1"/>
    <col min="25" max="25" width="10.7109375" customWidth="1"/>
    <col min="26" max="26" width="13.7109375" customWidth="1"/>
    <col min="27" max="27" width="10.7109375" customWidth="1"/>
    <col min="28" max="28" width="15.7109375" customWidth="1"/>
    <col min="29" max="29" width="10.7109375" customWidth="1"/>
    <col min="30" max="30" width="15.7109375" customWidth="1"/>
    <col min="31" max="31" width="10.7109375" customWidth="1"/>
    <col min="32" max="32" width="13.7109375" customWidth="1"/>
    <col min="33" max="33" width="15.7109375" customWidth="1"/>
    <col min="34" max="34" width="10.7109375" customWidth="1"/>
    <col min="35" max="35" width="13.7109375" customWidth="1"/>
  </cols>
  <sheetData>
    <row r="1" spans="1:35" ht="23.25" x14ac:dyDescent="0.35">
      <c r="A1" s="107" t="s">
        <v>105</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9"/>
    </row>
    <row r="2" spans="1:35" ht="18.75" thickBot="1" x14ac:dyDescent="0.3">
      <c r="A2" s="110" t="s">
        <v>123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2"/>
    </row>
    <row r="3" spans="1:35" ht="15.75" x14ac:dyDescent="0.25">
      <c r="A3" s="47"/>
      <c r="B3" s="89" t="s">
        <v>100</v>
      </c>
      <c r="C3" s="91"/>
      <c r="D3" s="89" t="s">
        <v>93</v>
      </c>
      <c r="E3" s="90"/>
      <c r="F3" s="90"/>
      <c r="G3" s="90"/>
      <c r="H3" s="91"/>
      <c r="I3" s="89" t="s">
        <v>111</v>
      </c>
      <c r="J3" s="90"/>
      <c r="K3" s="90"/>
      <c r="L3" s="90"/>
      <c r="M3" s="90"/>
      <c r="N3" s="90"/>
      <c r="O3" s="90"/>
      <c r="P3" s="90"/>
      <c r="Q3" s="90"/>
      <c r="R3" s="90"/>
      <c r="S3" s="91"/>
      <c r="T3" s="89" t="s">
        <v>112</v>
      </c>
      <c r="U3" s="90"/>
      <c r="V3" s="90"/>
      <c r="W3" s="90"/>
      <c r="X3" s="90"/>
      <c r="Y3" s="91"/>
      <c r="Z3" s="89" t="s">
        <v>103</v>
      </c>
      <c r="AA3" s="91"/>
      <c r="AB3" s="89" t="s">
        <v>113</v>
      </c>
      <c r="AC3" s="91"/>
      <c r="AD3" s="89" t="s">
        <v>95</v>
      </c>
      <c r="AE3" s="90"/>
      <c r="AF3" s="90"/>
      <c r="AG3" s="90"/>
      <c r="AH3" s="90"/>
      <c r="AI3" s="91"/>
    </row>
    <row r="4" spans="1:35" ht="15.75" x14ac:dyDescent="0.25">
      <c r="A4" s="48"/>
      <c r="B4" s="105" t="s">
        <v>110</v>
      </c>
      <c r="C4" s="106"/>
      <c r="D4" s="63"/>
      <c r="E4" s="64"/>
      <c r="F4" s="64"/>
      <c r="G4" s="64"/>
      <c r="H4" s="65"/>
      <c r="I4" s="64"/>
      <c r="J4" s="64"/>
      <c r="K4" s="64"/>
      <c r="L4" s="64"/>
      <c r="M4" s="64"/>
      <c r="N4" s="64"/>
      <c r="O4" s="64"/>
      <c r="P4" s="64"/>
      <c r="Q4" s="64"/>
      <c r="R4" s="64"/>
      <c r="S4" s="65"/>
      <c r="T4" s="64"/>
      <c r="U4" s="64"/>
      <c r="V4" s="64"/>
      <c r="W4" s="64"/>
      <c r="X4" s="64"/>
      <c r="Y4" s="65"/>
      <c r="Z4" s="105" t="s">
        <v>122</v>
      </c>
      <c r="AA4" s="106"/>
      <c r="AB4" s="105" t="s">
        <v>94</v>
      </c>
      <c r="AC4" s="106"/>
      <c r="AD4" s="64"/>
      <c r="AE4" s="66"/>
      <c r="AF4" s="66"/>
      <c r="AG4" s="66"/>
      <c r="AH4" s="66"/>
      <c r="AI4" s="67"/>
    </row>
    <row r="5" spans="1:35" x14ac:dyDescent="0.2">
      <c r="A5" s="52"/>
      <c r="B5" s="68"/>
      <c r="C5" s="69"/>
      <c r="D5" s="53"/>
      <c r="E5" s="70"/>
      <c r="F5" s="70"/>
      <c r="G5" s="70"/>
      <c r="H5" s="55"/>
      <c r="I5" s="71"/>
      <c r="J5" s="56" t="s">
        <v>77</v>
      </c>
      <c r="K5" s="70"/>
      <c r="L5" s="70"/>
      <c r="M5" s="70"/>
      <c r="N5" s="70"/>
      <c r="O5" s="70" t="s">
        <v>109</v>
      </c>
      <c r="P5" s="70"/>
      <c r="Q5" s="70"/>
      <c r="R5" s="70"/>
      <c r="S5" s="55"/>
      <c r="T5" s="56"/>
      <c r="U5" s="70"/>
      <c r="V5" s="70"/>
      <c r="W5" s="70"/>
      <c r="X5" s="70"/>
      <c r="Y5" s="55"/>
      <c r="Z5" s="53"/>
      <c r="AA5" s="69"/>
      <c r="AB5" s="53"/>
      <c r="AC5" s="69"/>
      <c r="AD5" s="56"/>
      <c r="AE5" s="70"/>
      <c r="AF5" s="72"/>
      <c r="AG5" s="56"/>
      <c r="AH5" s="70"/>
      <c r="AI5" s="55"/>
    </row>
    <row r="6" spans="1:35" x14ac:dyDescent="0.2">
      <c r="A6" s="52"/>
      <c r="B6" s="68"/>
      <c r="C6" s="73"/>
      <c r="D6" s="53"/>
      <c r="E6" s="57"/>
      <c r="F6" s="57" t="s">
        <v>97</v>
      </c>
      <c r="G6" s="57"/>
      <c r="H6" s="55" t="s">
        <v>73</v>
      </c>
      <c r="I6" s="74" t="s">
        <v>77</v>
      </c>
      <c r="J6" s="56" t="s">
        <v>78</v>
      </c>
      <c r="K6" s="57" t="s">
        <v>77</v>
      </c>
      <c r="L6" s="57" t="s">
        <v>0</v>
      </c>
      <c r="M6" s="57" t="s">
        <v>79</v>
      </c>
      <c r="N6" s="57" t="s">
        <v>80</v>
      </c>
      <c r="O6" s="57" t="s">
        <v>108</v>
      </c>
      <c r="P6" s="57" t="s">
        <v>0</v>
      </c>
      <c r="Q6" s="57" t="s">
        <v>0</v>
      </c>
      <c r="R6" s="57" t="s">
        <v>0</v>
      </c>
      <c r="S6" s="55" t="s">
        <v>73</v>
      </c>
      <c r="T6" s="53" t="s">
        <v>0</v>
      </c>
      <c r="U6" s="57" t="s">
        <v>83</v>
      </c>
      <c r="V6" s="57" t="s">
        <v>0</v>
      </c>
      <c r="W6" s="57" t="s">
        <v>83</v>
      </c>
      <c r="X6" s="57" t="s">
        <v>83</v>
      </c>
      <c r="Y6" s="55" t="s">
        <v>73</v>
      </c>
      <c r="Z6" s="53"/>
      <c r="AA6" s="73" t="s">
        <v>73</v>
      </c>
      <c r="AB6" s="53"/>
      <c r="AC6" s="73" t="s">
        <v>73</v>
      </c>
      <c r="AD6" s="56" t="s">
        <v>94</v>
      </c>
      <c r="AE6" s="57" t="s">
        <v>73</v>
      </c>
      <c r="AF6" s="55" t="s">
        <v>92</v>
      </c>
      <c r="AG6" s="56" t="s">
        <v>94</v>
      </c>
      <c r="AH6" s="57" t="s">
        <v>73</v>
      </c>
      <c r="AI6" s="55" t="s">
        <v>92</v>
      </c>
    </row>
    <row r="7" spans="1:35" x14ac:dyDescent="0.2">
      <c r="A7" s="52"/>
      <c r="B7" s="75" t="s">
        <v>67</v>
      </c>
      <c r="C7" s="73" t="s">
        <v>69</v>
      </c>
      <c r="D7" s="53" t="s">
        <v>70</v>
      </c>
      <c r="E7" s="57" t="s">
        <v>86</v>
      </c>
      <c r="F7" s="57" t="s">
        <v>98</v>
      </c>
      <c r="G7" s="57" t="s">
        <v>0</v>
      </c>
      <c r="H7" s="55" t="s">
        <v>82</v>
      </c>
      <c r="I7" s="74" t="s">
        <v>78</v>
      </c>
      <c r="J7" s="56" t="s">
        <v>75</v>
      </c>
      <c r="K7" s="57" t="s">
        <v>78</v>
      </c>
      <c r="L7" s="57" t="s">
        <v>77</v>
      </c>
      <c r="M7" s="57" t="s">
        <v>78</v>
      </c>
      <c r="N7" s="57" t="s">
        <v>78</v>
      </c>
      <c r="O7" s="57" t="s">
        <v>78</v>
      </c>
      <c r="P7" s="57" t="s">
        <v>78</v>
      </c>
      <c r="Q7" s="57" t="s">
        <v>78</v>
      </c>
      <c r="R7" s="57" t="s">
        <v>78</v>
      </c>
      <c r="S7" s="55" t="s">
        <v>82</v>
      </c>
      <c r="T7" s="56" t="s">
        <v>78</v>
      </c>
      <c r="U7" s="57" t="s">
        <v>84</v>
      </c>
      <c r="V7" s="57" t="s">
        <v>78</v>
      </c>
      <c r="W7" s="57" t="s">
        <v>84</v>
      </c>
      <c r="X7" s="57" t="s">
        <v>84</v>
      </c>
      <c r="Y7" s="55" t="s">
        <v>82</v>
      </c>
      <c r="Z7" s="53" t="s">
        <v>106</v>
      </c>
      <c r="AA7" s="73" t="s">
        <v>82</v>
      </c>
      <c r="AB7" s="53" t="s">
        <v>66</v>
      </c>
      <c r="AC7" s="73" t="s">
        <v>82</v>
      </c>
      <c r="AD7" s="56" t="s">
        <v>89</v>
      </c>
      <c r="AE7" s="57" t="s">
        <v>82</v>
      </c>
      <c r="AF7" s="55" t="s">
        <v>91</v>
      </c>
      <c r="AG7" s="56" t="s">
        <v>88</v>
      </c>
      <c r="AH7" s="57" t="s">
        <v>82</v>
      </c>
      <c r="AI7" s="55" t="s">
        <v>91</v>
      </c>
    </row>
    <row r="8" spans="1:35" ht="13.5" thickBot="1" x14ac:dyDescent="0.25">
      <c r="A8" s="58" t="s">
        <v>8</v>
      </c>
      <c r="B8" s="59" t="s">
        <v>68</v>
      </c>
      <c r="C8" s="76" t="s">
        <v>68</v>
      </c>
      <c r="D8" s="59" t="s">
        <v>71</v>
      </c>
      <c r="E8" s="60" t="s">
        <v>87</v>
      </c>
      <c r="F8" s="60" t="s">
        <v>99</v>
      </c>
      <c r="G8" s="60" t="s">
        <v>91</v>
      </c>
      <c r="H8" s="61" t="s">
        <v>0</v>
      </c>
      <c r="I8" s="77" t="s">
        <v>75</v>
      </c>
      <c r="J8" s="62" t="s">
        <v>119</v>
      </c>
      <c r="K8" s="60" t="s">
        <v>76</v>
      </c>
      <c r="L8" s="60" t="s">
        <v>74</v>
      </c>
      <c r="M8" s="60" t="s">
        <v>75</v>
      </c>
      <c r="N8" s="60" t="s">
        <v>75</v>
      </c>
      <c r="O8" s="60" t="s">
        <v>75</v>
      </c>
      <c r="P8" s="60" t="s">
        <v>75</v>
      </c>
      <c r="Q8" s="60" t="s">
        <v>76</v>
      </c>
      <c r="R8" s="60" t="s">
        <v>81</v>
      </c>
      <c r="S8" s="61" t="s">
        <v>0</v>
      </c>
      <c r="T8" s="62" t="s">
        <v>75</v>
      </c>
      <c r="U8" s="60" t="s">
        <v>75</v>
      </c>
      <c r="V8" s="60" t="s">
        <v>76</v>
      </c>
      <c r="W8" s="60" t="s">
        <v>76</v>
      </c>
      <c r="X8" s="60" t="s">
        <v>85</v>
      </c>
      <c r="Y8" s="61" t="s">
        <v>0</v>
      </c>
      <c r="Z8" s="59" t="s">
        <v>75</v>
      </c>
      <c r="AA8" s="76" t="s">
        <v>0</v>
      </c>
      <c r="AB8" s="59" t="s">
        <v>74</v>
      </c>
      <c r="AC8" s="76" t="s">
        <v>0</v>
      </c>
      <c r="AD8" s="62" t="s">
        <v>86</v>
      </c>
      <c r="AE8" s="60" t="s">
        <v>0</v>
      </c>
      <c r="AF8" s="61" t="s">
        <v>90</v>
      </c>
      <c r="AG8" s="62" t="s">
        <v>86</v>
      </c>
      <c r="AH8" s="60" t="s">
        <v>0</v>
      </c>
      <c r="AI8" s="61" t="s">
        <v>90</v>
      </c>
    </row>
    <row r="9" spans="1:35" x14ac:dyDescent="0.2">
      <c r="A9" s="3" t="s">
        <v>1</v>
      </c>
      <c r="B9" s="12">
        <v>9999203462.2999992</v>
      </c>
      <c r="C9" s="32">
        <v>5074080537.2600002</v>
      </c>
      <c r="D9" s="12">
        <v>303989777.75</v>
      </c>
      <c r="E9" s="15">
        <v>42732462.210000001</v>
      </c>
      <c r="F9" s="16">
        <f>(E9/E$76)*F$76</f>
        <v>8244255.8693299741</v>
      </c>
      <c r="G9" s="15">
        <f>SUM(D9:F9)</f>
        <v>354966495.82932997</v>
      </c>
      <c r="H9" s="13">
        <f t="shared" ref="H9:H40" si="0">(G9/G$76)</f>
        <v>9.5822617875030748E-3</v>
      </c>
      <c r="I9" s="43">
        <v>15175573.770000001</v>
      </c>
      <c r="J9" s="2">
        <v>-3070781.0399999996</v>
      </c>
      <c r="K9" s="15">
        <v>11459708.190000001</v>
      </c>
      <c r="L9" s="16">
        <f>SUM(I9:K9)</f>
        <v>23564500.920000002</v>
      </c>
      <c r="M9" s="15">
        <v>0</v>
      </c>
      <c r="N9" s="15">
        <v>0</v>
      </c>
      <c r="O9" s="15">
        <v>0</v>
      </c>
      <c r="P9" s="15">
        <f>(I9+J9+M9+N9+O9)</f>
        <v>12104792.730000002</v>
      </c>
      <c r="Q9" s="15">
        <f>K9</f>
        <v>11459708.190000001</v>
      </c>
      <c r="R9" s="15">
        <f>SUM(P9:Q9)</f>
        <v>23564500.920000002</v>
      </c>
      <c r="S9" s="13">
        <f t="shared" ref="S9:S40" si="1">(R9/R$76)</f>
        <v>8.3781572909538554E-3</v>
      </c>
      <c r="T9" s="2">
        <v>7660689.4799999986</v>
      </c>
      <c r="U9" s="15">
        <f>(T9*0.9898)</f>
        <v>7582550.4473039983</v>
      </c>
      <c r="V9" s="15">
        <v>7999862.9100000001</v>
      </c>
      <c r="W9" s="15">
        <f>(V9*0.796)</f>
        <v>6367890.8763600001</v>
      </c>
      <c r="X9" s="15">
        <f>(U9+W9)</f>
        <v>13950441.323663998</v>
      </c>
      <c r="Y9" s="13">
        <f t="shared" ref="Y9:Y40" si="2">(X9/X$76)</f>
        <v>1.219199586388971E-2</v>
      </c>
      <c r="Z9" s="12">
        <v>446500</v>
      </c>
      <c r="AA9" s="33">
        <f t="shared" ref="AA9:AA40" si="3">(Z9/Z$76)</f>
        <v>1.4925373134328358E-2</v>
      </c>
      <c r="AB9" s="12">
        <v>43449007.740000002</v>
      </c>
      <c r="AC9" s="33">
        <f t="shared" ref="AC9:AC40" si="4">(AB9/AB$76)</f>
        <v>9.7691712881786772E-3</v>
      </c>
      <c r="AD9" s="2">
        <f t="shared" ref="AD9:AD40" si="5">(R9+X9+Z9)</f>
        <v>37961442.243663996</v>
      </c>
      <c r="AE9" s="26">
        <f t="shared" ref="AE9:AE40" si="6">(AD9/AD$76)</f>
        <v>9.5218865161122799E-3</v>
      </c>
      <c r="AF9" s="13">
        <f t="shared" ref="AF9:AF40" si="7">(AD9/D9)</f>
        <v>0.12487736437928297</v>
      </c>
      <c r="AG9" s="2">
        <f t="shared" ref="AG9:AG40" si="8">(R9+X9+Z9+AB9)</f>
        <v>81410449.983664006</v>
      </c>
      <c r="AH9" s="26">
        <f t="shared" ref="AH9:AH40" si="9">(AG9/AG$76)</f>
        <v>9.6522840719735232E-3</v>
      </c>
      <c r="AI9" s="29">
        <f t="shared" ref="AI9:AI40" si="10">(AG9/G9)</f>
        <v>0.22934685650672407</v>
      </c>
    </row>
    <row r="10" spans="1:35" x14ac:dyDescent="0.2">
      <c r="A10" s="5" t="s">
        <v>50</v>
      </c>
      <c r="B10" s="37">
        <v>866687985.02999985</v>
      </c>
      <c r="C10" s="38">
        <v>287804311.01999998</v>
      </c>
      <c r="D10" s="37">
        <v>18834208.719999999</v>
      </c>
      <c r="E10" s="39">
        <v>2491124.23</v>
      </c>
      <c r="F10" s="39">
        <f t="shared" ref="F10:F40" si="11">(E10/E$76)*F$76</f>
        <v>480605.71500608628</v>
      </c>
      <c r="G10" s="39">
        <f>SUM(D10:F10)</f>
        <v>21805938.665006086</v>
      </c>
      <c r="H10" s="14">
        <f t="shared" si="0"/>
        <v>5.886477041224424E-4</v>
      </c>
      <c r="I10" s="44">
        <v>1217293.6400000001</v>
      </c>
      <c r="J10" s="40">
        <v>-449069.03999999986</v>
      </c>
      <c r="K10" s="39">
        <v>393605.98</v>
      </c>
      <c r="L10" s="39">
        <f>SUM(I10:K10)</f>
        <v>1161830.5800000003</v>
      </c>
      <c r="M10" s="39">
        <v>1641075.3599999999</v>
      </c>
      <c r="N10" s="39">
        <v>37150.090000000004</v>
      </c>
      <c r="O10" s="39">
        <v>531940.88</v>
      </c>
      <c r="P10" s="39">
        <f>(I10+J10+M10+N10+O10)</f>
        <v>2978390.9299999997</v>
      </c>
      <c r="Q10" s="39">
        <f>K10</f>
        <v>393605.98</v>
      </c>
      <c r="R10" s="39">
        <f>SUM(P10:Q10)</f>
        <v>3371996.9099999997</v>
      </c>
      <c r="S10" s="14">
        <f t="shared" si="1"/>
        <v>1.1988847373641033E-3</v>
      </c>
      <c r="T10" s="40">
        <v>833781.87</v>
      </c>
      <c r="U10" s="39">
        <f>(T10*0.9898)</f>
        <v>825277.29492600006</v>
      </c>
      <c r="V10" s="39">
        <v>370231.09</v>
      </c>
      <c r="W10" s="39">
        <f>(V10*0.796)</f>
        <v>294703.94764000003</v>
      </c>
      <c r="X10" s="39">
        <f>(U10+W10)</f>
        <v>1119981.2425660002</v>
      </c>
      <c r="Y10" s="14">
        <f t="shared" si="2"/>
        <v>9.78808222635668E-4</v>
      </c>
      <c r="Z10" s="37">
        <v>446500</v>
      </c>
      <c r="AA10" s="34">
        <f t="shared" si="3"/>
        <v>1.4925373134328358E-2</v>
      </c>
      <c r="AB10" s="37">
        <v>2487753.7199999997</v>
      </c>
      <c r="AC10" s="34">
        <f t="shared" si="4"/>
        <v>5.5935206527419983E-4</v>
      </c>
      <c r="AD10" s="40">
        <f t="shared" si="5"/>
        <v>4938478.1525659999</v>
      </c>
      <c r="AE10" s="27">
        <f t="shared" si="6"/>
        <v>1.2387208112168556E-3</v>
      </c>
      <c r="AF10" s="14">
        <f t="shared" si="7"/>
        <v>0.26220789128888872</v>
      </c>
      <c r="AG10" s="40">
        <f t="shared" si="8"/>
        <v>7426231.8725659996</v>
      </c>
      <c r="AH10" s="27">
        <f t="shared" si="9"/>
        <v>8.8047787025786486E-4</v>
      </c>
      <c r="AI10" s="30">
        <f t="shared" si="10"/>
        <v>0.34056006423990953</v>
      </c>
    </row>
    <row r="11" spans="1:35" x14ac:dyDescent="0.2">
      <c r="A11" s="5" t="s">
        <v>26</v>
      </c>
      <c r="B11" s="37">
        <v>9962779698.6999989</v>
      </c>
      <c r="C11" s="38">
        <v>6212374792.8199987</v>
      </c>
      <c r="D11" s="37">
        <v>380452591.91999996</v>
      </c>
      <c r="E11" s="39">
        <v>56859087.209999993</v>
      </c>
      <c r="F11" s="39">
        <f t="shared" si="11"/>
        <v>10969666.600350745</v>
      </c>
      <c r="G11" s="39">
        <f t="shared" ref="G11:G74" si="12">SUM(D11:F11)</f>
        <v>448281345.73035067</v>
      </c>
      <c r="H11" s="14">
        <f t="shared" si="0"/>
        <v>1.2101280711596284E-2</v>
      </c>
      <c r="I11" s="44">
        <v>19662058.099999998</v>
      </c>
      <c r="J11" s="40">
        <v>0</v>
      </c>
      <c r="K11" s="39">
        <v>13383455.819999998</v>
      </c>
      <c r="L11" s="39">
        <f t="shared" ref="L11:L74" si="13">SUM(I11:K11)</f>
        <v>33045513.919999994</v>
      </c>
      <c r="M11" s="39">
        <v>0</v>
      </c>
      <c r="N11" s="39">
        <v>0</v>
      </c>
      <c r="O11" s="39">
        <v>0</v>
      </c>
      <c r="P11" s="39">
        <f t="shared" ref="P11:P74" si="14">(I11+J11+M11+N11+O11)</f>
        <v>19662058.099999998</v>
      </c>
      <c r="Q11" s="39">
        <f t="shared" ref="Q11:Q74" si="15">K11</f>
        <v>13383455.819999998</v>
      </c>
      <c r="R11" s="39">
        <f t="shared" ref="R11:R74" si="16">SUM(P11:Q11)</f>
        <v>33045513.919999994</v>
      </c>
      <c r="S11" s="14">
        <f t="shared" si="1"/>
        <v>1.1749050587665281E-2</v>
      </c>
      <c r="T11" s="40">
        <v>6383303.5</v>
      </c>
      <c r="U11" s="39">
        <f t="shared" ref="U11:U74" si="17">(T11*0.9898)</f>
        <v>6318193.8043</v>
      </c>
      <c r="V11" s="39">
        <v>6386540.7499999991</v>
      </c>
      <c r="W11" s="39">
        <f t="shared" ref="W11:W74" si="18">(V11*0.796)</f>
        <v>5083686.4369999999</v>
      </c>
      <c r="X11" s="39">
        <f t="shared" ref="X11:X74" si="19">(U11+W11)</f>
        <v>11401880.2413</v>
      </c>
      <c r="Y11" s="14">
        <f t="shared" si="2"/>
        <v>9.9646795049194072E-3</v>
      </c>
      <c r="Z11" s="37">
        <v>446500</v>
      </c>
      <c r="AA11" s="34">
        <f t="shared" si="3"/>
        <v>1.4925373134328358E-2</v>
      </c>
      <c r="AB11" s="37">
        <v>57349116.580000006</v>
      </c>
      <c r="AC11" s="34">
        <f t="shared" si="4"/>
        <v>1.2894502595969935E-2</v>
      </c>
      <c r="AD11" s="40">
        <f t="shared" si="5"/>
        <v>44893894.161299996</v>
      </c>
      <c r="AE11" s="27">
        <f t="shared" si="6"/>
        <v>1.1260756710095819E-2</v>
      </c>
      <c r="AF11" s="14">
        <f t="shared" si="7"/>
        <v>0.11800128351008871</v>
      </c>
      <c r="AG11" s="40">
        <f t="shared" si="8"/>
        <v>102243010.7413</v>
      </c>
      <c r="AH11" s="27">
        <f t="shared" si="9"/>
        <v>1.212225929529805E-2</v>
      </c>
      <c r="AI11" s="30">
        <f t="shared" si="10"/>
        <v>0.22807777239698263</v>
      </c>
    </row>
    <row r="12" spans="1:35" x14ac:dyDescent="0.2">
      <c r="A12" s="5" t="s">
        <v>47</v>
      </c>
      <c r="B12" s="37">
        <v>793077052.43000007</v>
      </c>
      <c r="C12" s="38">
        <v>397169499.80999994</v>
      </c>
      <c r="D12" s="37">
        <v>25451834.140000001</v>
      </c>
      <c r="E12" s="39">
        <v>3500300.1900000009</v>
      </c>
      <c r="F12" s="39">
        <f t="shared" si="11"/>
        <v>675303.24473255605</v>
      </c>
      <c r="G12" s="39">
        <f t="shared" si="12"/>
        <v>29627437.574732557</v>
      </c>
      <c r="H12" s="14">
        <f t="shared" si="0"/>
        <v>7.997877722817321E-4</v>
      </c>
      <c r="I12" s="44">
        <v>1686567.43</v>
      </c>
      <c r="J12" s="40">
        <v>0</v>
      </c>
      <c r="K12" s="39">
        <v>522926.82</v>
      </c>
      <c r="L12" s="39">
        <f t="shared" si="13"/>
        <v>2209494.25</v>
      </c>
      <c r="M12" s="39">
        <v>0</v>
      </c>
      <c r="N12" s="39">
        <v>58725.079999999987</v>
      </c>
      <c r="O12" s="39">
        <v>610652.67000000004</v>
      </c>
      <c r="P12" s="39">
        <f t="shared" si="14"/>
        <v>2355945.1800000002</v>
      </c>
      <c r="Q12" s="39">
        <f t="shared" si="15"/>
        <v>522926.82</v>
      </c>
      <c r="R12" s="39">
        <f t="shared" si="16"/>
        <v>2878872</v>
      </c>
      <c r="S12" s="14">
        <f t="shared" si="1"/>
        <v>1.0235583820937934E-3</v>
      </c>
      <c r="T12" s="40">
        <v>857010.57</v>
      </c>
      <c r="U12" s="39">
        <f t="shared" si="17"/>
        <v>848269.06218599994</v>
      </c>
      <c r="V12" s="39">
        <v>412435.47999999992</v>
      </c>
      <c r="W12" s="39">
        <f t="shared" si="18"/>
        <v>328298.64207999996</v>
      </c>
      <c r="X12" s="39">
        <f t="shared" si="19"/>
        <v>1176567.7042659998</v>
      </c>
      <c r="Y12" s="14">
        <f t="shared" si="2"/>
        <v>1.0282619919460534E-3</v>
      </c>
      <c r="Z12" s="37">
        <v>446500</v>
      </c>
      <c r="AA12" s="34">
        <f t="shared" si="3"/>
        <v>1.4925373134328358E-2</v>
      </c>
      <c r="AB12" s="37">
        <v>3565310.4900000007</v>
      </c>
      <c r="AC12" s="34">
        <f t="shared" si="4"/>
        <v>8.01632319908769E-4</v>
      </c>
      <c r="AD12" s="40">
        <f t="shared" si="5"/>
        <v>4501939.7042659996</v>
      </c>
      <c r="AE12" s="27">
        <f t="shared" si="6"/>
        <v>1.1292236657198052E-3</v>
      </c>
      <c r="AF12" s="14">
        <f t="shared" si="7"/>
        <v>0.17688075757144625</v>
      </c>
      <c r="AG12" s="40">
        <f t="shared" si="8"/>
        <v>8067250.1942660008</v>
      </c>
      <c r="AH12" s="27">
        <f t="shared" si="9"/>
        <v>9.5647905852828561E-4</v>
      </c>
      <c r="AI12" s="30">
        <f t="shared" si="10"/>
        <v>0.27228983856322658</v>
      </c>
    </row>
    <row r="13" spans="1:35" x14ac:dyDescent="0.2">
      <c r="A13" s="5" t="s">
        <v>15</v>
      </c>
      <c r="B13" s="37">
        <v>25476070171.189999</v>
      </c>
      <c r="C13" s="38">
        <v>11366303239.4</v>
      </c>
      <c r="D13" s="37">
        <v>683778324.27999997</v>
      </c>
      <c r="E13" s="39">
        <v>96262375.350000009</v>
      </c>
      <c r="F13" s="39">
        <f t="shared" si="11"/>
        <v>18571634.114478108</v>
      </c>
      <c r="G13" s="39">
        <f t="shared" si="12"/>
        <v>798612333.74447811</v>
      </c>
      <c r="H13" s="14">
        <f t="shared" si="0"/>
        <v>2.1558407733071629E-2</v>
      </c>
      <c r="I13" s="44">
        <v>33478777.190000001</v>
      </c>
      <c r="J13" s="40">
        <v>-6767598.96</v>
      </c>
      <c r="K13" s="39">
        <v>26588123.400000002</v>
      </c>
      <c r="L13" s="39">
        <f t="shared" si="13"/>
        <v>53299301.630000003</v>
      </c>
      <c r="M13" s="39">
        <v>0</v>
      </c>
      <c r="N13" s="39">
        <v>0</v>
      </c>
      <c r="O13" s="39">
        <v>0</v>
      </c>
      <c r="P13" s="39">
        <f t="shared" si="14"/>
        <v>26711178.23</v>
      </c>
      <c r="Q13" s="39">
        <f t="shared" si="15"/>
        <v>26588123.400000002</v>
      </c>
      <c r="R13" s="39">
        <f t="shared" si="16"/>
        <v>53299301.630000003</v>
      </c>
      <c r="S13" s="14">
        <f t="shared" si="1"/>
        <v>1.8950112038024578E-2</v>
      </c>
      <c r="T13" s="40">
        <v>16902458.32</v>
      </c>
      <c r="U13" s="39">
        <f t="shared" si="17"/>
        <v>16730053.245136</v>
      </c>
      <c r="V13" s="39">
        <v>18549081.210000001</v>
      </c>
      <c r="W13" s="39">
        <f t="shared" si="18"/>
        <v>14765068.643160002</v>
      </c>
      <c r="X13" s="39">
        <f t="shared" si="19"/>
        <v>31495121.888296001</v>
      </c>
      <c r="Y13" s="14">
        <f t="shared" si="2"/>
        <v>2.7525179088309652E-2</v>
      </c>
      <c r="Z13" s="37">
        <v>446500</v>
      </c>
      <c r="AA13" s="34">
        <f t="shared" si="3"/>
        <v>1.4925373134328358E-2</v>
      </c>
      <c r="AB13" s="37">
        <v>98459687.879999995</v>
      </c>
      <c r="AC13" s="34">
        <f t="shared" si="4"/>
        <v>2.2137894647357256E-2</v>
      </c>
      <c r="AD13" s="40">
        <f t="shared" si="5"/>
        <v>85240923.518296003</v>
      </c>
      <c r="AE13" s="27">
        <f t="shared" si="6"/>
        <v>2.1381021170376924E-2</v>
      </c>
      <c r="AF13" s="14">
        <f t="shared" si="7"/>
        <v>0.12466163446765058</v>
      </c>
      <c r="AG13" s="40">
        <f t="shared" si="8"/>
        <v>183700611.398296</v>
      </c>
      <c r="AH13" s="27">
        <f t="shared" si="9"/>
        <v>2.1780133702336377E-2</v>
      </c>
      <c r="AI13" s="30">
        <f t="shared" si="10"/>
        <v>0.23002476124676577</v>
      </c>
    </row>
    <row r="14" spans="1:35" x14ac:dyDescent="0.2">
      <c r="A14" s="5" t="s">
        <v>9</v>
      </c>
      <c r="B14" s="37">
        <v>145713906949.34003</v>
      </c>
      <c r="C14" s="38">
        <v>49311287714.539993</v>
      </c>
      <c r="D14" s="37">
        <v>2958878408.4799995</v>
      </c>
      <c r="E14" s="39">
        <v>412020464.47000003</v>
      </c>
      <c r="F14" s="39">
        <f t="shared" si="11"/>
        <v>79489969.8453594</v>
      </c>
      <c r="G14" s="39">
        <f t="shared" si="12"/>
        <v>3450388842.7953591</v>
      </c>
      <c r="H14" s="14">
        <f t="shared" si="0"/>
        <v>9.314267557308166E-2</v>
      </c>
      <c r="I14" s="44">
        <v>104006521.85000001</v>
      </c>
      <c r="J14" s="40">
        <v>0</v>
      </c>
      <c r="K14" s="39">
        <v>154162875.17999998</v>
      </c>
      <c r="L14" s="39">
        <f t="shared" si="13"/>
        <v>258169397.02999997</v>
      </c>
      <c r="M14" s="39">
        <v>0</v>
      </c>
      <c r="N14" s="39">
        <v>0</v>
      </c>
      <c r="O14" s="39">
        <v>0</v>
      </c>
      <c r="P14" s="39">
        <f t="shared" si="14"/>
        <v>104006521.85000001</v>
      </c>
      <c r="Q14" s="39">
        <f t="shared" si="15"/>
        <v>154162875.17999998</v>
      </c>
      <c r="R14" s="39">
        <f t="shared" si="16"/>
        <v>258169397.02999997</v>
      </c>
      <c r="S14" s="14">
        <f t="shared" si="1"/>
        <v>9.1789926863770591E-2</v>
      </c>
      <c r="T14" s="40">
        <v>43384572.170000002</v>
      </c>
      <c r="U14" s="39">
        <f t="shared" si="17"/>
        <v>42942049.533866003</v>
      </c>
      <c r="V14" s="39">
        <v>87734412.650000021</v>
      </c>
      <c r="W14" s="39">
        <f t="shared" si="18"/>
        <v>69836592.469400018</v>
      </c>
      <c r="X14" s="39">
        <f t="shared" si="19"/>
        <v>112778642.00326602</v>
      </c>
      <c r="Y14" s="14">
        <f t="shared" si="2"/>
        <v>9.8562956177345021E-2</v>
      </c>
      <c r="Z14" s="37">
        <v>446500</v>
      </c>
      <c r="AA14" s="34">
        <f t="shared" si="3"/>
        <v>1.4925373134328358E-2</v>
      </c>
      <c r="AB14" s="37">
        <v>415766630.01999998</v>
      </c>
      <c r="AC14" s="34">
        <f t="shared" si="4"/>
        <v>9.3481891436496836E-2</v>
      </c>
      <c r="AD14" s="40">
        <f t="shared" si="5"/>
        <v>371394539.03326601</v>
      </c>
      <c r="AE14" s="27">
        <f t="shared" si="6"/>
        <v>9.3157067918536077E-2</v>
      </c>
      <c r="AF14" s="14">
        <f t="shared" si="7"/>
        <v>0.12551868909816219</v>
      </c>
      <c r="AG14" s="40">
        <f t="shared" si="8"/>
        <v>787161169.05326605</v>
      </c>
      <c r="AH14" s="27">
        <f t="shared" si="9"/>
        <v>9.3328353002022579E-2</v>
      </c>
      <c r="AI14" s="30">
        <f t="shared" si="10"/>
        <v>0.22813694482490307</v>
      </c>
    </row>
    <row r="15" spans="1:35" x14ac:dyDescent="0.2">
      <c r="A15" s="5" t="s">
        <v>57</v>
      </c>
      <c r="B15" s="37">
        <v>198192556.58999997</v>
      </c>
      <c r="C15" s="38">
        <v>81758211.260000005</v>
      </c>
      <c r="D15" s="37">
        <v>5398433.3200000003</v>
      </c>
      <c r="E15" s="39">
        <v>1229606.2999999998</v>
      </c>
      <c r="F15" s="39">
        <f t="shared" si="11"/>
        <v>237224.54619916255</v>
      </c>
      <c r="G15" s="39">
        <f t="shared" si="12"/>
        <v>6865264.1661991626</v>
      </c>
      <c r="H15" s="14">
        <f t="shared" si="0"/>
        <v>1.8532666956972216E-4</v>
      </c>
      <c r="I15" s="44">
        <v>381364.3</v>
      </c>
      <c r="J15" s="40">
        <v>0</v>
      </c>
      <c r="K15" s="39">
        <v>94617.3</v>
      </c>
      <c r="L15" s="39">
        <f t="shared" si="13"/>
        <v>475981.6</v>
      </c>
      <c r="M15" s="39">
        <v>997934.86</v>
      </c>
      <c r="N15" s="39">
        <v>24076.159999999996</v>
      </c>
      <c r="O15" s="39">
        <v>644824.03</v>
      </c>
      <c r="P15" s="39">
        <f t="shared" si="14"/>
        <v>2048199.3499999999</v>
      </c>
      <c r="Q15" s="39">
        <f t="shared" si="15"/>
        <v>94617.3</v>
      </c>
      <c r="R15" s="39">
        <f t="shared" si="16"/>
        <v>2142816.65</v>
      </c>
      <c r="S15" s="14">
        <f t="shared" si="1"/>
        <v>7.6186018113957215E-4</v>
      </c>
      <c r="T15" s="40">
        <v>399328.38</v>
      </c>
      <c r="U15" s="39">
        <f t="shared" si="17"/>
        <v>395255.23052400001</v>
      </c>
      <c r="V15" s="39">
        <v>173594.06</v>
      </c>
      <c r="W15" s="39">
        <f t="shared" si="18"/>
        <v>138180.87176000001</v>
      </c>
      <c r="X15" s="39">
        <f t="shared" si="19"/>
        <v>533436.10228400002</v>
      </c>
      <c r="Y15" s="14">
        <f t="shared" si="2"/>
        <v>4.6619677484065664E-4</v>
      </c>
      <c r="Z15" s="37">
        <v>446500</v>
      </c>
      <c r="AA15" s="34">
        <f t="shared" si="3"/>
        <v>1.4925373134328358E-2</v>
      </c>
      <c r="AB15" s="37">
        <v>1257683.3499999999</v>
      </c>
      <c r="AC15" s="34">
        <f t="shared" si="4"/>
        <v>2.8278031447722014E-4</v>
      </c>
      <c r="AD15" s="40">
        <f t="shared" si="5"/>
        <v>3122752.7522839997</v>
      </c>
      <c r="AE15" s="27">
        <f t="shared" si="6"/>
        <v>7.8328155011255928E-4</v>
      </c>
      <c r="AF15" s="14">
        <f t="shared" si="7"/>
        <v>0.57845537161955707</v>
      </c>
      <c r="AG15" s="40">
        <f t="shared" si="8"/>
        <v>4380436.1022839993</v>
      </c>
      <c r="AH15" s="27">
        <f t="shared" si="9"/>
        <v>5.1935855442216414E-4</v>
      </c>
      <c r="AI15" s="30">
        <f t="shared" si="10"/>
        <v>0.63805790953404107</v>
      </c>
    </row>
    <row r="16" spans="1:35" x14ac:dyDescent="0.2">
      <c r="A16" s="5" t="s">
        <v>28</v>
      </c>
      <c r="B16" s="37">
        <v>7396977015.6499996</v>
      </c>
      <c r="C16" s="38">
        <v>4068494388.1699996</v>
      </c>
      <c r="D16" s="37">
        <v>248843507.02000001</v>
      </c>
      <c r="E16" s="39">
        <v>34335698.760000005</v>
      </c>
      <c r="F16" s="39">
        <f t="shared" si="11"/>
        <v>6624291.4962066719</v>
      </c>
      <c r="G16" s="39">
        <f t="shared" si="12"/>
        <v>289803497.27620673</v>
      </c>
      <c r="H16" s="14">
        <f t="shared" si="0"/>
        <v>7.8231974297927331E-3</v>
      </c>
      <c r="I16" s="44">
        <v>19561821.129999999</v>
      </c>
      <c r="J16" s="40">
        <v>0</v>
      </c>
      <c r="K16" s="39">
        <v>2224629.91</v>
      </c>
      <c r="L16" s="39">
        <f t="shared" si="13"/>
        <v>21786451.039999999</v>
      </c>
      <c r="M16" s="39">
        <v>0</v>
      </c>
      <c r="N16" s="39">
        <v>0</v>
      </c>
      <c r="O16" s="39">
        <v>0</v>
      </c>
      <c r="P16" s="39">
        <f t="shared" si="14"/>
        <v>19561821.129999999</v>
      </c>
      <c r="Q16" s="39">
        <f t="shared" si="15"/>
        <v>2224629.91</v>
      </c>
      <c r="R16" s="39">
        <f t="shared" si="16"/>
        <v>21786451.039999999</v>
      </c>
      <c r="S16" s="14">
        <f t="shared" si="1"/>
        <v>7.7459868233349877E-3</v>
      </c>
      <c r="T16" s="40">
        <v>7408807.2200000007</v>
      </c>
      <c r="U16" s="39">
        <f t="shared" si="17"/>
        <v>7333237.3863560008</v>
      </c>
      <c r="V16" s="39">
        <v>877323.43000000017</v>
      </c>
      <c r="W16" s="39">
        <f t="shared" si="18"/>
        <v>698349.45028000022</v>
      </c>
      <c r="X16" s="39">
        <f t="shared" si="19"/>
        <v>8031586.8366360012</v>
      </c>
      <c r="Y16" s="14">
        <f t="shared" si="2"/>
        <v>7.0192097311383688E-3</v>
      </c>
      <c r="Z16" s="37">
        <v>446500</v>
      </c>
      <c r="AA16" s="34">
        <f t="shared" si="3"/>
        <v>1.4925373134328358E-2</v>
      </c>
      <c r="AB16" s="37">
        <v>34800290.520000003</v>
      </c>
      <c r="AC16" s="34">
        <f t="shared" si="4"/>
        <v>7.8245745219925403E-3</v>
      </c>
      <c r="AD16" s="40">
        <f t="shared" si="5"/>
        <v>30264537.876635998</v>
      </c>
      <c r="AE16" s="27">
        <f t="shared" si="6"/>
        <v>7.5912683526139727E-3</v>
      </c>
      <c r="AF16" s="14">
        <f t="shared" si="7"/>
        <v>0.12162076575381001</v>
      </c>
      <c r="AG16" s="40">
        <f t="shared" si="8"/>
        <v>65064828.396636002</v>
      </c>
      <c r="AH16" s="27">
        <f t="shared" si="9"/>
        <v>7.7142947484574887E-3</v>
      </c>
      <c r="AI16" s="30">
        <f t="shared" si="10"/>
        <v>0.22451360666163331</v>
      </c>
    </row>
    <row r="17" spans="1:35" x14ac:dyDescent="0.2">
      <c r="A17" s="5" t="s">
        <v>31</v>
      </c>
      <c r="B17" s="37">
        <v>4060161188.7200003</v>
      </c>
      <c r="C17" s="38">
        <v>2246826363.8499994</v>
      </c>
      <c r="D17" s="37">
        <v>135770914.68000001</v>
      </c>
      <c r="E17" s="39">
        <v>1134639.48</v>
      </c>
      <c r="F17" s="39">
        <f t="shared" si="11"/>
        <v>218902.85999889052</v>
      </c>
      <c r="G17" s="39">
        <f t="shared" si="12"/>
        <v>137124457.01999888</v>
      </c>
      <c r="H17" s="14">
        <f t="shared" si="0"/>
        <v>3.7016520152555583E-3</v>
      </c>
      <c r="I17" s="44">
        <v>11165269.760000002</v>
      </c>
      <c r="J17" s="40">
        <v>-2105043</v>
      </c>
      <c r="K17" s="39">
        <v>815868.26</v>
      </c>
      <c r="L17" s="39">
        <f t="shared" si="13"/>
        <v>9876095.0200000014</v>
      </c>
      <c r="M17" s="39">
        <v>0</v>
      </c>
      <c r="N17" s="39">
        <v>0</v>
      </c>
      <c r="O17" s="39">
        <v>0</v>
      </c>
      <c r="P17" s="39">
        <f t="shared" si="14"/>
        <v>9060226.7600000016</v>
      </c>
      <c r="Q17" s="39">
        <f t="shared" si="15"/>
        <v>815868.26</v>
      </c>
      <c r="R17" s="39">
        <f t="shared" si="16"/>
        <v>9876095.0200000014</v>
      </c>
      <c r="S17" s="14">
        <f t="shared" si="1"/>
        <v>3.5113613387728845E-3</v>
      </c>
      <c r="T17" s="40">
        <v>5691590.3800000008</v>
      </c>
      <c r="U17" s="39">
        <f t="shared" si="17"/>
        <v>5633536.1581240008</v>
      </c>
      <c r="V17" s="39">
        <v>546118.78</v>
      </c>
      <c r="W17" s="39">
        <f t="shared" si="18"/>
        <v>434710.54888000002</v>
      </c>
      <c r="X17" s="39">
        <f t="shared" si="19"/>
        <v>6068246.7070040004</v>
      </c>
      <c r="Y17" s="14">
        <f t="shared" si="2"/>
        <v>5.3033475455257981E-3</v>
      </c>
      <c r="Z17" s="37">
        <v>446500</v>
      </c>
      <c r="AA17" s="34">
        <f t="shared" si="3"/>
        <v>1.4925373134328358E-2</v>
      </c>
      <c r="AB17" s="37">
        <v>0</v>
      </c>
      <c r="AC17" s="34">
        <f t="shared" si="4"/>
        <v>0</v>
      </c>
      <c r="AD17" s="40">
        <f t="shared" si="5"/>
        <v>16390841.727004003</v>
      </c>
      <c r="AE17" s="27">
        <f t="shared" si="6"/>
        <v>4.1113225842766624E-3</v>
      </c>
      <c r="AF17" s="14">
        <f t="shared" si="7"/>
        <v>0.12072424911945066</v>
      </c>
      <c r="AG17" s="40">
        <f t="shared" si="8"/>
        <v>16390841.727004003</v>
      </c>
      <c r="AH17" s="27">
        <f t="shared" si="9"/>
        <v>1.9433507683540173E-3</v>
      </c>
      <c r="AI17" s="30">
        <f t="shared" si="10"/>
        <v>0.11953259165586694</v>
      </c>
    </row>
    <row r="18" spans="1:35" x14ac:dyDescent="0.2">
      <c r="A18" s="5" t="s">
        <v>27</v>
      </c>
      <c r="B18" s="37">
        <v>7005767114.3299999</v>
      </c>
      <c r="C18" s="38">
        <v>2809485685.2199998</v>
      </c>
      <c r="D18" s="37">
        <v>170881166.12999997</v>
      </c>
      <c r="E18" s="39">
        <v>35976081.249999993</v>
      </c>
      <c r="F18" s="39">
        <f t="shared" si="11"/>
        <v>6940765.9578154813</v>
      </c>
      <c r="G18" s="39">
        <f t="shared" si="12"/>
        <v>213798013.33781543</v>
      </c>
      <c r="H18" s="14">
        <f t="shared" si="0"/>
        <v>5.7714419741632002E-3</v>
      </c>
      <c r="I18" s="44">
        <v>13863323.99</v>
      </c>
      <c r="J18" s="40">
        <v>-2498481.9600000004</v>
      </c>
      <c r="K18" s="39">
        <v>1231449.4100000001</v>
      </c>
      <c r="L18" s="39">
        <f t="shared" si="13"/>
        <v>12596291.439999999</v>
      </c>
      <c r="M18" s="39">
        <v>0</v>
      </c>
      <c r="N18" s="39">
        <v>0</v>
      </c>
      <c r="O18" s="39">
        <v>0</v>
      </c>
      <c r="P18" s="39">
        <f t="shared" si="14"/>
        <v>11364842.029999999</v>
      </c>
      <c r="Q18" s="39">
        <f t="shared" si="15"/>
        <v>1231449.4100000001</v>
      </c>
      <c r="R18" s="39">
        <f t="shared" si="16"/>
        <v>12596291.439999999</v>
      </c>
      <c r="S18" s="14">
        <f t="shared" si="1"/>
        <v>4.4785039719405029E-3</v>
      </c>
      <c r="T18" s="40">
        <v>8068267.3499999996</v>
      </c>
      <c r="U18" s="39">
        <f t="shared" si="17"/>
        <v>7985971.0230299998</v>
      </c>
      <c r="V18" s="39">
        <v>832016.14000000013</v>
      </c>
      <c r="W18" s="39">
        <f t="shared" si="18"/>
        <v>662284.84744000016</v>
      </c>
      <c r="X18" s="39">
        <f t="shared" si="19"/>
        <v>8648255.8704700004</v>
      </c>
      <c r="Y18" s="14">
        <f t="shared" si="2"/>
        <v>7.5581479722633682E-3</v>
      </c>
      <c r="Z18" s="37">
        <v>446500</v>
      </c>
      <c r="AA18" s="34">
        <f t="shared" si="3"/>
        <v>1.4925373134328358E-2</v>
      </c>
      <c r="AB18" s="37">
        <v>36683475.850000001</v>
      </c>
      <c r="AC18" s="34">
        <f t="shared" si="4"/>
        <v>8.2479940892757411E-3</v>
      </c>
      <c r="AD18" s="40">
        <f t="shared" si="5"/>
        <v>21691047.31047</v>
      </c>
      <c r="AE18" s="27">
        <f t="shared" si="6"/>
        <v>5.4407756581058399E-3</v>
      </c>
      <c r="AF18" s="14">
        <f t="shared" si="7"/>
        <v>0.1269364424512896</v>
      </c>
      <c r="AG18" s="40">
        <f t="shared" si="8"/>
        <v>58374523.160470001</v>
      </c>
      <c r="AH18" s="27">
        <f t="shared" si="9"/>
        <v>6.9210707006768383E-3</v>
      </c>
      <c r="AI18" s="30">
        <f t="shared" si="10"/>
        <v>0.27303585402467834</v>
      </c>
    </row>
    <row r="19" spans="1:35" x14ac:dyDescent="0.2">
      <c r="A19" s="5" t="s">
        <v>22</v>
      </c>
      <c r="B19" s="37">
        <v>23663777898.450001</v>
      </c>
      <c r="C19" s="38">
        <v>13365605068.620001</v>
      </c>
      <c r="D19" s="37">
        <v>810705492.25999999</v>
      </c>
      <c r="E19" s="39">
        <v>112982241.04000001</v>
      </c>
      <c r="F19" s="39">
        <f t="shared" si="11"/>
        <v>21797351.606996812</v>
      </c>
      <c r="G19" s="39">
        <f t="shared" si="12"/>
        <v>945485084.90699673</v>
      </c>
      <c r="H19" s="14">
        <f t="shared" si="0"/>
        <v>2.552321333480009E-2</v>
      </c>
      <c r="I19" s="44">
        <v>63661815.280000001</v>
      </c>
      <c r="J19" s="40">
        <v>0</v>
      </c>
      <c r="K19" s="39">
        <v>6672488.3799999999</v>
      </c>
      <c r="L19" s="39">
        <f t="shared" si="13"/>
        <v>70334303.659999996</v>
      </c>
      <c r="M19" s="39">
        <v>0</v>
      </c>
      <c r="N19" s="39">
        <v>0</v>
      </c>
      <c r="O19" s="39">
        <v>0</v>
      </c>
      <c r="P19" s="39">
        <f t="shared" si="14"/>
        <v>63661815.280000001</v>
      </c>
      <c r="Q19" s="39">
        <f t="shared" si="15"/>
        <v>6672488.3799999999</v>
      </c>
      <c r="R19" s="39">
        <f t="shared" si="16"/>
        <v>70334303.659999996</v>
      </c>
      <c r="S19" s="14">
        <f t="shared" si="1"/>
        <v>2.5006761696915725E-2</v>
      </c>
      <c r="T19" s="40">
        <v>17317986.609999999</v>
      </c>
      <c r="U19" s="39">
        <f t="shared" si="17"/>
        <v>17141343.146577999</v>
      </c>
      <c r="V19" s="39">
        <v>1919775.83</v>
      </c>
      <c r="W19" s="39">
        <f t="shared" si="18"/>
        <v>1528141.5606800001</v>
      </c>
      <c r="X19" s="39">
        <f t="shared" si="19"/>
        <v>18669484.707258001</v>
      </c>
      <c r="Y19" s="14">
        <f t="shared" si="2"/>
        <v>1.6316206423214373E-2</v>
      </c>
      <c r="Z19" s="37">
        <v>446500</v>
      </c>
      <c r="AA19" s="34">
        <f t="shared" si="3"/>
        <v>1.4925373134328358E-2</v>
      </c>
      <c r="AB19" s="37">
        <v>113915740.53</v>
      </c>
      <c r="AC19" s="34">
        <f t="shared" si="4"/>
        <v>2.5613067813117521E-2</v>
      </c>
      <c r="AD19" s="40">
        <f t="shared" si="5"/>
        <v>89450288.367257997</v>
      </c>
      <c r="AE19" s="27">
        <f t="shared" si="6"/>
        <v>2.2436858146734639E-2</v>
      </c>
      <c r="AF19" s="14">
        <f t="shared" si="7"/>
        <v>0.1103363542263638</v>
      </c>
      <c r="AG19" s="40">
        <f t="shared" si="8"/>
        <v>203366028.89725798</v>
      </c>
      <c r="AH19" s="27">
        <f t="shared" si="9"/>
        <v>2.4111728677330732E-2</v>
      </c>
      <c r="AI19" s="30">
        <f t="shared" si="10"/>
        <v>0.21509173665839712</v>
      </c>
    </row>
    <row r="20" spans="1:35" x14ac:dyDescent="0.2">
      <c r="A20" s="5" t="s">
        <v>37</v>
      </c>
      <c r="B20" s="37">
        <v>3558131053.0300002</v>
      </c>
      <c r="C20" s="38">
        <v>1604268102.6099997</v>
      </c>
      <c r="D20" s="37">
        <v>96143868.899999991</v>
      </c>
      <c r="E20" s="39">
        <v>11176239.789999999</v>
      </c>
      <c r="F20" s="39">
        <f t="shared" si="11"/>
        <v>2156201.0640281965</v>
      </c>
      <c r="G20" s="39">
        <f t="shared" si="12"/>
        <v>109476309.7540282</v>
      </c>
      <c r="H20" s="14">
        <f t="shared" si="0"/>
        <v>2.9552948571722523E-3</v>
      </c>
      <c r="I20" s="44">
        <v>6941510.5199999996</v>
      </c>
      <c r="J20" s="40">
        <v>-1330701</v>
      </c>
      <c r="K20" s="39">
        <v>1393962.3199999998</v>
      </c>
      <c r="L20" s="39">
        <f t="shared" si="13"/>
        <v>7004771.8399999999</v>
      </c>
      <c r="M20" s="39">
        <v>0</v>
      </c>
      <c r="N20" s="39">
        <v>0</v>
      </c>
      <c r="O20" s="39">
        <v>563247.30000000005</v>
      </c>
      <c r="P20" s="39">
        <f t="shared" si="14"/>
        <v>6174056.8199999994</v>
      </c>
      <c r="Q20" s="39">
        <f t="shared" si="15"/>
        <v>1393962.3199999998</v>
      </c>
      <c r="R20" s="39">
        <f t="shared" si="16"/>
        <v>7568019.1399999987</v>
      </c>
      <c r="S20" s="14">
        <f t="shared" si="1"/>
        <v>2.6907446481098363E-3</v>
      </c>
      <c r="T20" s="40">
        <v>2636057.12</v>
      </c>
      <c r="U20" s="39">
        <f t="shared" si="17"/>
        <v>2609169.3373760004</v>
      </c>
      <c r="V20" s="39">
        <v>650725.91999999993</v>
      </c>
      <c r="W20" s="39">
        <f t="shared" si="18"/>
        <v>517977.83231999999</v>
      </c>
      <c r="X20" s="39">
        <f t="shared" si="19"/>
        <v>3127147.1696960004</v>
      </c>
      <c r="Y20" s="14">
        <f t="shared" si="2"/>
        <v>2.7329719880642778E-3</v>
      </c>
      <c r="Z20" s="37">
        <v>446500</v>
      </c>
      <c r="AA20" s="34">
        <f t="shared" si="3"/>
        <v>1.4925373134328358E-2</v>
      </c>
      <c r="AB20" s="37">
        <v>11339264.1</v>
      </c>
      <c r="AC20" s="34">
        <f t="shared" si="4"/>
        <v>2.5495452954340638E-3</v>
      </c>
      <c r="AD20" s="40">
        <f t="shared" si="5"/>
        <v>11141666.309696</v>
      </c>
      <c r="AE20" s="27">
        <f t="shared" si="6"/>
        <v>2.7946694311653513E-3</v>
      </c>
      <c r="AF20" s="14">
        <f t="shared" si="7"/>
        <v>0.11588535428384453</v>
      </c>
      <c r="AG20" s="40">
        <f t="shared" si="8"/>
        <v>22480930.409695998</v>
      </c>
      <c r="AH20" s="27">
        <f t="shared" si="9"/>
        <v>2.6654112163757362E-3</v>
      </c>
      <c r="AI20" s="30">
        <f t="shared" si="10"/>
        <v>0.205349727810576</v>
      </c>
    </row>
    <row r="21" spans="1:35" x14ac:dyDescent="0.2">
      <c r="A21" s="42" t="s">
        <v>118</v>
      </c>
      <c r="B21" s="37">
        <v>805964499.73000002</v>
      </c>
      <c r="C21" s="38">
        <v>348151485.79000002</v>
      </c>
      <c r="D21" s="37">
        <v>22289350.23</v>
      </c>
      <c r="E21" s="39">
        <v>4381670.7299999995</v>
      </c>
      <c r="F21" s="39">
        <f t="shared" si="11"/>
        <v>845343.62789000291</v>
      </c>
      <c r="G21" s="39">
        <f t="shared" si="12"/>
        <v>27516364.587890003</v>
      </c>
      <c r="H21" s="14">
        <f t="shared" si="0"/>
        <v>7.427997065061453E-4</v>
      </c>
      <c r="I21" s="44">
        <v>1528637.5799999996</v>
      </c>
      <c r="J21" s="40">
        <v>-575322.96000000008</v>
      </c>
      <c r="K21" s="39">
        <v>380723.26</v>
      </c>
      <c r="L21" s="39">
        <f t="shared" si="13"/>
        <v>1334037.8799999994</v>
      </c>
      <c r="M21" s="39">
        <v>2316109.1900000004</v>
      </c>
      <c r="N21" s="39">
        <v>0</v>
      </c>
      <c r="O21" s="39">
        <v>368112.3</v>
      </c>
      <c r="P21" s="39">
        <f t="shared" si="14"/>
        <v>3637536.11</v>
      </c>
      <c r="Q21" s="39">
        <f t="shared" si="15"/>
        <v>380723.26</v>
      </c>
      <c r="R21" s="39">
        <f t="shared" si="16"/>
        <v>4018259.37</v>
      </c>
      <c r="S21" s="14">
        <f t="shared" si="1"/>
        <v>1.4286578422348843E-3</v>
      </c>
      <c r="T21" s="40">
        <v>1126191.75</v>
      </c>
      <c r="U21" s="39">
        <f t="shared" si="17"/>
        <v>1114704.59415</v>
      </c>
      <c r="V21" s="39">
        <v>476543.86</v>
      </c>
      <c r="W21" s="39">
        <f t="shared" si="18"/>
        <v>379328.91256000003</v>
      </c>
      <c r="X21" s="39">
        <f t="shared" si="19"/>
        <v>1494033.5067100001</v>
      </c>
      <c r="Y21" s="14">
        <f t="shared" si="2"/>
        <v>1.3057114045146806E-3</v>
      </c>
      <c r="Z21" s="37">
        <v>446500</v>
      </c>
      <c r="AA21" s="34">
        <f t="shared" si="3"/>
        <v>1.4925373134328358E-2</v>
      </c>
      <c r="AB21" s="37">
        <v>4383312.3</v>
      </c>
      <c r="AC21" s="34">
        <f t="shared" si="4"/>
        <v>9.855536615364013E-4</v>
      </c>
      <c r="AD21" s="40">
        <f t="shared" si="5"/>
        <v>5958792.8767100004</v>
      </c>
      <c r="AE21" s="27">
        <f t="shared" si="6"/>
        <v>1.4946468361465098E-3</v>
      </c>
      <c r="AF21" s="14">
        <f t="shared" si="7"/>
        <v>0.26733811507389105</v>
      </c>
      <c r="AG21" s="40">
        <f t="shared" si="8"/>
        <v>10342105.17671</v>
      </c>
      <c r="AH21" s="27">
        <f t="shared" si="9"/>
        <v>1.2261931617852985E-3</v>
      </c>
      <c r="AI21" s="30">
        <f t="shared" si="10"/>
        <v>0.37585289087431184</v>
      </c>
    </row>
    <row r="22" spans="1:35" x14ac:dyDescent="0.2">
      <c r="A22" s="5" t="s">
        <v>59</v>
      </c>
      <c r="B22" s="37">
        <v>330538890.13999999</v>
      </c>
      <c r="C22" s="38">
        <v>92803403.639999986</v>
      </c>
      <c r="D22" s="37">
        <v>5972243.8100000005</v>
      </c>
      <c r="E22" s="39">
        <v>934102.95</v>
      </c>
      <c r="F22" s="39">
        <f t="shared" si="11"/>
        <v>180213.90132520389</v>
      </c>
      <c r="G22" s="39">
        <f t="shared" si="12"/>
        <v>7086560.6613252042</v>
      </c>
      <c r="H22" s="14">
        <f t="shared" si="0"/>
        <v>1.913005318183277E-4</v>
      </c>
      <c r="I22" s="44">
        <v>449045.19</v>
      </c>
      <c r="J22" s="40">
        <v>0</v>
      </c>
      <c r="K22" s="39">
        <v>58889.69</v>
      </c>
      <c r="L22" s="39">
        <f t="shared" si="13"/>
        <v>507934.88</v>
      </c>
      <c r="M22" s="39">
        <v>1145809.2800000003</v>
      </c>
      <c r="N22" s="39">
        <v>25748.730000000003</v>
      </c>
      <c r="O22" s="39">
        <v>649151.69999999995</v>
      </c>
      <c r="P22" s="39">
        <f t="shared" si="14"/>
        <v>2269754.9000000004</v>
      </c>
      <c r="Q22" s="39">
        <f t="shared" si="15"/>
        <v>58889.69</v>
      </c>
      <c r="R22" s="39">
        <f t="shared" si="16"/>
        <v>2328644.5900000003</v>
      </c>
      <c r="S22" s="14">
        <f t="shared" si="1"/>
        <v>8.2792972004724951E-4</v>
      </c>
      <c r="T22" s="40">
        <v>490094.08999999991</v>
      </c>
      <c r="U22" s="39">
        <f t="shared" si="17"/>
        <v>485095.13028199994</v>
      </c>
      <c r="V22" s="39">
        <v>116327.25</v>
      </c>
      <c r="W22" s="39">
        <f t="shared" si="18"/>
        <v>92596.491000000009</v>
      </c>
      <c r="X22" s="39">
        <f t="shared" si="19"/>
        <v>577691.62128199998</v>
      </c>
      <c r="Y22" s="14">
        <f t="shared" si="2"/>
        <v>5.0487390999785428E-4</v>
      </c>
      <c r="Z22" s="37">
        <v>446500</v>
      </c>
      <c r="AA22" s="34">
        <f t="shared" si="3"/>
        <v>1.4925373134328358E-2</v>
      </c>
      <c r="AB22" s="37">
        <v>922788.41000000015</v>
      </c>
      <c r="AC22" s="34">
        <f t="shared" si="4"/>
        <v>2.074817932317654E-4</v>
      </c>
      <c r="AD22" s="40">
        <f t="shared" si="5"/>
        <v>3352836.2112820004</v>
      </c>
      <c r="AE22" s="27">
        <f t="shared" si="6"/>
        <v>8.4099349297687964E-4</v>
      </c>
      <c r="AF22" s="14">
        <f t="shared" si="7"/>
        <v>0.5614031037493763</v>
      </c>
      <c r="AG22" s="40">
        <f t="shared" si="8"/>
        <v>4275624.6212820001</v>
      </c>
      <c r="AH22" s="27">
        <f t="shared" si="9"/>
        <v>5.0693176905445571E-4</v>
      </c>
      <c r="AI22" s="30">
        <f t="shared" si="10"/>
        <v>0.60334269691871201</v>
      </c>
    </row>
    <row r="23" spans="1:35" x14ac:dyDescent="0.2">
      <c r="A23" s="5" t="s">
        <v>13</v>
      </c>
      <c r="B23" s="37">
        <v>72612368329.869995</v>
      </c>
      <c r="C23" s="38">
        <v>25178465270.130001</v>
      </c>
      <c r="D23" s="37">
        <v>1505642708.4099998</v>
      </c>
      <c r="E23" s="39">
        <v>295661471.88999999</v>
      </c>
      <c r="F23" s="39">
        <f t="shared" si="11"/>
        <v>57041150.893323906</v>
      </c>
      <c r="G23" s="39">
        <f t="shared" si="12"/>
        <v>1858345331.1933236</v>
      </c>
      <c r="H23" s="14">
        <f t="shared" si="0"/>
        <v>5.0165724552325965E-2</v>
      </c>
      <c r="I23" s="44">
        <v>124811650.46999998</v>
      </c>
      <c r="J23" s="40">
        <v>0</v>
      </c>
      <c r="K23" s="39">
        <v>5935409.46</v>
      </c>
      <c r="L23" s="39">
        <f t="shared" si="13"/>
        <v>130747059.92999998</v>
      </c>
      <c r="M23" s="39">
        <v>0</v>
      </c>
      <c r="N23" s="39">
        <v>0</v>
      </c>
      <c r="O23" s="39">
        <v>0</v>
      </c>
      <c r="P23" s="39">
        <f t="shared" si="14"/>
        <v>124811650.46999998</v>
      </c>
      <c r="Q23" s="39">
        <f t="shared" si="15"/>
        <v>5935409.46</v>
      </c>
      <c r="R23" s="39">
        <f t="shared" si="16"/>
        <v>130747059.92999998</v>
      </c>
      <c r="S23" s="14">
        <f t="shared" si="1"/>
        <v>4.6486001852625275E-2</v>
      </c>
      <c r="T23" s="40">
        <v>35941587.869999997</v>
      </c>
      <c r="U23" s="39">
        <f t="shared" si="17"/>
        <v>35574983.673726</v>
      </c>
      <c r="V23" s="39">
        <v>48352120.380000003</v>
      </c>
      <c r="W23" s="39">
        <f t="shared" si="18"/>
        <v>38488287.822480001</v>
      </c>
      <c r="X23" s="39">
        <f t="shared" si="19"/>
        <v>74063271.496206</v>
      </c>
      <c r="Y23" s="14">
        <f t="shared" si="2"/>
        <v>6.4727636839428837E-2</v>
      </c>
      <c r="Z23" s="37">
        <v>446500</v>
      </c>
      <c r="AA23" s="34">
        <f t="shared" si="3"/>
        <v>1.4925373134328358E-2</v>
      </c>
      <c r="AB23" s="37">
        <v>298405540.75</v>
      </c>
      <c r="AC23" s="34">
        <f t="shared" si="4"/>
        <v>6.7094163769465462E-2</v>
      </c>
      <c r="AD23" s="40">
        <f t="shared" si="5"/>
        <v>205256831.42620599</v>
      </c>
      <c r="AE23" s="27">
        <f t="shared" si="6"/>
        <v>5.1484668125941109E-2</v>
      </c>
      <c r="AF23" s="14">
        <f t="shared" si="7"/>
        <v>0.13632505924527263</v>
      </c>
      <c r="AG23" s="40">
        <f t="shared" si="8"/>
        <v>503662372.17620599</v>
      </c>
      <c r="AH23" s="27">
        <f t="shared" si="9"/>
        <v>5.9715826329228144E-2</v>
      </c>
      <c r="AI23" s="30">
        <f t="shared" si="10"/>
        <v>0.27102732937843294</v>
      </c>
    </row>
    <row r="24" spans="1:35" x14ac:dyDescent="0.2">
      <c r="A24" s="5" t="s">
        <v>18</v>
      </c>
      <c r="B24" s="37">
        <v>14107887098.279999</v>
      </c>
      <c r="C24" s="38">
        <v>7869757966.8199997</v>
      </c>
      <c r="D24" s="37">
        <v>477522594.01999998</v>
      </c>
      <c r="E24" s="39">
        <v>96835790.189999998</v>
      </c>
      <c r="F24" s="39">
        <f t="shared" si="11"/>
        <v>18682261.455280498</v>
      </c>
      <c r="G24" s="39">
        <f t="shared" si="12"/>
        <v>593040645.66528058</v>
      </c>
      <c r="H24" s="14">
        <f t="shared" si="0"/>
        <v>1.6009034047333955E-2</v>
      </c>
      <c r="I24" s="44">
        <v>34953260.259999998</v>
      </c>
      <c r="J24" s="40">
        <v>0</v>
      </c>
      <c r="K24" s="39">
        <v>6621901.9699999997</v>
      </c>
      <c r="L24" s="39">
        <f t="shared" si="13"/>
        <v>41575162.229999997</v>
      </c>
      <c r="M24" s="39">
        <v>0</v>
      </c>
      <c r="N24" s="39">
        <v>0</v>
      </c>
      <c r="O24" s="39">
        <v>0</v>
      </c>
      <c r="P24" s="39">
        <f t="shared" si="14"/>
        <v>34953260.259999998</v>
      </c>
      <c r="Q24" s="39">
        <f t="shared" si="15"/>
        <v>6621901.9699999997</v>
      </c>
      <c r="R24" s="39">
        <f t="shared" si="16"/>
        <v>41575162.229999997</v>
      </c>
      <c r="S24" s="14">
        <f t="shared" si="1"/>
        <v>1.4781694284228609E-2</v>
      </c>
      <c r="T24" s="40">
        <v>12820345.860000001</v>
      </c>
      <c r="U24" s="39">
        <f t="shared" si="17"/>
        <v>12689578.332228001</v>
      </c>
      <c r="V24" s="39">
        <v>3163567.39</v>
      </c>
      <c r="W24" s="39">
        <f t="shared" si="18"/>
        <v>2518199.6424400001</v>
      </c>
      <c r="X24" s="39">
        <f t="shared" si="19"/>
        <v>15207777.974668002</v>
      </c>
      <c r="Y24" s="14">
        <f t="shared" si="2"/>
        <v>1.3290845921239119E-2</v>
      </c>
      <c r="Z24" s="37">
        <v>446500</v>
      </c>
      <c r="AA24" s="34">
        <f t="shared" si="3"/>
        <v>1.4925373134328358E-2</v>
      </c>
      <c r="AB24" s="37">
        <v>98230014.270000011</v>
      </c>
      <c r="AC24" s="34">
        <f t="shared" si="4"/>
        <v>2.208625432337355E-2</v>
      </c>
      <c r="AD24" s="40">
        <f t="shared" si="5"/>
        <v>57229440.204668</v>
      </c>
      <c r="AE24" s="27">
        <f t="shared" si="6"/>
        <v>1.4354887559637828E-2</v>
      </c>
      <c r="AF24" s="14">
        <f t="shared" si="7"/>
        <v>0.11984655997716219</v>
      </c>
      <c r="AG24" s="40">
        <f t="shared" si="8"/>
        <v>155459454.47466803</v>
      </c>
      <c r="AH24" s="27">
        <f t="shared" si="9"/>
        <v>1.8431771554691476E-2</v>
      </c>
      <c r="AI24" s="30">
        <f t="shared" si="10"/>
        <v>0.26213962838967236</v>
      </c>
    </row>
    <row r="25" spans="1:35" x14ac:dyDescent="0.2">
      <c r="A25" s="5" t="s">
        <v>42</v>
      </c>
      <c r="B25" s="37">
        <v>2734485973.9299998</v>
      </c>
      <c r="C25" s="38">
        <v>1541884382.7</v>
      </c>
      <c r="D25" s="37">
        <v>93788422.839999989</v>
      </c>
      <c r="E25" s="39">
        <v>13794511.210000001</v>
      </c>
      <c r="F25" s="39">
        <f t="shared" si="11"/>
        <v>2661336.9351080186</v>
      </c>
      <c r="G25" s="39">
        <f t="shared" si="12"/>
        <v>110244270.985108</v>
      </c>
      <c r="H25" s="14">
        <f t="shared" si="0"/>
        <v>2.9760258434634148E-3</v>
      </c>
      <c r="I25" s="44">
        <v>3751849.53</v>
      </c>
      <c r="J25" s="40">
        <v>0</v>
      </c>
      <c r="K25" s="39">
        <v>4515298.49</v>
      </c>
      <c r="L25" s="39">
        <f t="shared" si="13"/>
        <v>8267148.0199999996</v>
      </c>
      <c r="M25" s="39">
        <v>0</v>
      </c>
      <c r="N25" s="39">
        <v>0</v>
      </c>
      <c r="O25" s="39">
        <v>0</v>
      </c>
      <c r="P25" s="39">
        <f t="shared" si="14"/>
        <v>3751849.53</v>
      </c>
      <c r="Q25" s="39">
        <f t="shared" si="15"/>
        <v>4515298.49</v>
      </c>
      <c r="R25" s="39">
        <f t="shared" si="16"/>
        <v>8267148.0199999996</v>
      </c>
      <c r="S25" s="14">
        <f t="shared" si="1"/>
        <v>2.9393139576476854E-3</v>
      </c>
      <c r="T25" s="40">
        <v>2293696.8900000006</v>
      </c>
      <c r="U25" s="39">
        <f t="shared" si="17"/>
        <v>2270301.1817220007</v>
      </c>
      <c r="V25" s="39">
        <v>2260815.2199999997</v>
      </c>
      <c r="W25" s="39">
        <f t="shared" si="18"/>
        <v>1799608.9151199998</v>
      </c>
      <c r="X25" s="39">
        <f t="shared" si="19"/>
        <v>4069910.0968420003</v>
      </c>
      <c r="Y25" s="14">
        <f t="shared" si="2"/>
        <v>3.5569001665151736E-3</v>
      </c>
      <c r="Z25" s="37">
        <v>446500</v>
      </c>
      <c r="AA25" s="34">
        <f t="shared" si="3"/>
        <v>1.4925373134328358E-2</v>
      </c>
      <c r="AB25" s="37">
        <v>14191918.65</v>
      </c>
      <c r="AC25" s="34">
        <f t="shared" si="4"/>
        <v>3.1909424728268259E-3</v>
      </c>
      <c r="AD25" s="40">
        <f t="shared" si="5"/>
        <v>12783558.116842</v>
      </c>
      <c r="AE25" s="27">
        <f t="shared" si="6"/>
        <v>3.2065059298691939E-3</v>
      </c>
      <c r="AF25" s="14">
        <f t="shared" si="7"/>
        <v>0.13630209070313865</v>
      </c>
      <c r="AG25" s="40">
        <f t="shared" si="8"/>
        <v>26975476.766842</v>
      </c>
      <c r="AH25" s="27">
        <f t="shared" si="9"/>
        <v>3.1982990486200268E-3</v>
      </c>
      <c r="AI25" s="30">
        <f t="shared" si="10"/>
        <v>0.24468824117387375</v>
      </c>
    </row>
    <row r="26" spans="1:35" x14ac:dyDescent="0.2">
      <c r="A26" s="5" t="s">
        <v>61</v>
      </c>
      <c r="B26" s="37">
        <v>442768947.09000003</v>
      </c>
      <c r="C26" s="38">
        <v>286371534.13</v>
      </c>
      <c r="D26" s="37">
        <v>17605495.719999995</v>
      </c>
      <c r="E26" s="39">
        <v>2835992.34</v>
      </c>
      <c r="F26" s="39">
        <f t="shared" si="11"/>
        <v>547140.16663772881</v>
      </c>
      <c r="G26" s="39">
        <f t="shared" si="12"/>
        <v>20988628.226637725</v>
      </c>
      <c r="H26" s="14">
        <f t="shared" si="0"/>
        <v>5.6658454415066286E-4</v>
      </c>
      <c r="I26" s="44">
        <v>1096926.6200000001</v>
      </c>
      <c r="J26" s="40">
        <v>-166763.04000000004</v>
      </c>
      <c r="K26" s="39">
        <v>465083.59000000008</v>
      </c>
      <c r="L26" s="39">
        <f t="shared" si="13"/>
        <v>1395247.1700000002</v>
      </c>
      <c r="M26" s="39">
        <v>0</v>
      </c>
      <c r="N26" s="39">
        <v>19211.82</v>
      </c>
      <c r="O26" s="39">
        <v>249971.00000000003</v>
      </c>
      <c r="P26" s="39">
        <f t="shared" si="14"/>
        <v>1199346.4000000001</v>
      </c>
      <c r="Q26" s="39">
        <f t="shared" si="15"/>
        <v>465083.59000000008</v>
      </c>
      <c r="R26" s="39">
        <f t="shared" si="16"/>
        <v>1664429.9900000002</v>
      </c>
      <c r="S26" s="14">
        <f t="shared" si="1"/>
        <v>5.9177388493576266E-4</v>
      </c>
      <c r="T26" s="40">
        <v>389139.92</v>
      </c>
      <c r="U26" s="39">
        <f t="shared" si="17"/>
        <v>385170.69281599997</v>
      </c>
      <c r="V26" s="39">
        <v>200490.41999999998</v>
      </c>
      <c r="W26" s="39">
        <f t="shared" si="18"/>
        <v>159590.37432</v>
      </c>
      <c r="X26" s="39">
        <f t="shared" si="19"/>
        <v>544761.06713599991</v>
      </c>
      <c r="Y26" s="14">
        <f t="shared" si="2"/>
        <v>4.7609423409881394E-4</v>
      </c>
      <c r="Z26" s="37">
        <v>446500</v>
      </c>
      <c r="AA26" s="34">
        <f t="shared" si="3"/>
        <v>1.4925373134328358E-2</v>
      </c>
      <c r="AB26" s="37">
        <v>2860157.3699999996</v>
      </c>
      <c r="AC26" s="34">
        <f t="shared" si="4"/>
        <v>6.4308412808592797E-4</v>
      </c>
      <c r="AD26" s="40">
        <f t="shared" si="5"/>
        <v>2655691.0571360001</v>
      </c>
      <c r="AE26" s="27">
        <f t="shared" si="6"/>
        <v>6.6612824416922237E-4</v>
      </c>
      <c r="AF26" s="14">
        <f t="shared" si="7"/>
        <v>0.15084443513391743</v>
      </c>
      <c r="AG26" s="40">
        <f t="shared" si="8"/>
        <v>5515848.4271360002</v>
      </c>
      <c r="AH26" s="27">
        <f t="shared" si="9"/>
        <v>6.5397668146224949E-4</v>
      </c>
      <c r="AI26" s="30">
        <f t="shared" si="10"/>
        <v>0.26280175948495571</v>
      </c>
    </row>
    <row r="27" spans="1:35" x14ac:dyDescent="0.2">
      <c r="A27" s="5" t="s">
        <v>39</v>
      </c>
      <c r="B27" s="37">
        <v>2240010574.77</v>
      </c>
      <c r="C27" s="38">
        <v>527820481.45999998</v>
      </c>
      <c r="D27" s="37">
        <v>33202602.309999999</v>
      </c>
      <c r="E27" s="39">
        <v>5289018.0200000005</v>
      </c>
      <c r="F27" s="39">
        <f t="shared" si="11"/>
        <v>1020395.6336541977</v>
      </c>
      <c r="G27" s="39">
        <f t="shared" si="12"/>
        <v>39512015.963654198</v>
      </c>
      <c r="H27" s="14">
        <f t="shared" si="0"/>
        <v>1.0666203294233583E-3</v>
      </c>
      <c r="I27" s="44">
        <v>1951205.28</v>
      </c>
      <c r="J27" s="40">
        <v>0</v>
      </c>
      <c r="K27" s="39">
        <v>905839.25</v>
      </c>
      <c r="L27" s="39">
        <f t="shared" si="13"/>
        <v>2857044.5300000003</v>
      </c>
      <c r="M27" s="39">
        <v>2865885.84</v>
      </c>
      <c r="N27" s="39">
        <v>0</v>
      </c>
      <c r="O27" s="39">
        <v>601824.21</v>
      </c>
      <c r="P27" s="39">
        <f t="shared" si="14"/>
        <v>5418915.3300000001</v>
      </c>
      <c r="Q27" s="39">
        <f t="shared" si="15"/>
        <v>905839.25</v>
      </c>
      <c r="R27" s="39">
        <f t="shared" si="16"/>
        <v>6324754.5800000001</v>
      </c>
      <c r="S27" s="14">
        <f t="shared" si="1"/>
        <v>2.2487125391629464E-3</v>
      </c>
      <c r="T27" s="40">
        <v>1273018.0499999998</v>
      </c>
      <c r="U27" s="39">
        <f t="shared" si="17"/>
        <v>1260033.2658899999</v>
      </c>
      <c r="V27" s="39">
        <v>1162170.8599999999</v>
      </c>
      <c r="W27" s="39">
        <f t="shared" si="18"/>
        <v>925088.00455999991</v>
      </c>
      <c r="X27" s="39">
        <f t="shared" si="19"/>
        <v>2185121.2704499997</v>
      </c>
      <c r="Y27" s="14">
        <f t="shared" si="2"/>
        <v>1.9096879355517573E-3</v>
      </c>
      <c r="Z27" s="37">
        <v>446500</v>
      </c>
      <c r="AA27" s="34">
        <f t="shared" si="3"/>
        <v>1.4925373134328358E-2</v>
      </c>
      <c r="AB27" s="37">
        <v>5386552.2699999996</v>
      </c>
      <c r="AC27" s="34">
        <f t="shared" si="4"/>
        <v>1.2111243619934893E-3</v>
      </c>
      <c r="AD27" s="40">
        <f t="shared" si="5"/>
        <v>8956375.8504499998</v>
      </c>
      <c r="AE27" s="27">
        <f t="shared" si="6"/>
        <v>2.2465319914937516E-3</v>
      </c>
      <c r="AF27" s="14">
        <f t="shared" si="7"/>
        <v>0.26974921323418399</v>
      </c>
      <c r="AG27" s="40">
        <f t="shared" si="8"/>
        <v>14342928.120449999</v>
      </c>
      <c r="AH27" s="27">
        <f t="shared" si="9"/>
        <v>1.7005435625311093E-3</v>
      </c>
      <c r="AI27" s="30">
        <f t="shared" si="10"/>
        <v>0.36300167861957705</v>
      </c>
    </row>
    <row r="28" spans="1:35" x14ac:dyDescent="0.2">
      <c r="A28" s="5" t="s">
        <v>60</v>
      </c>
      <c r="B28" s="37">
        <v>306145313.05000001</v>
      </c>
      <c r="C28" s="38">
        <v>123605743.94</v>
      </c>
      <c r="D28" s="37">
        <v>8195072.5800000001</v>
      </c>
      <c r="E28" s="39">
        <v>1169180.1199999999</v>
      </c>
      <c r="F28" s="39">
        <f t="shared" si="11"/>
        <v>225566.69024230144</v>
      </c>
      <c r="G28" s="39">
        <f t="shared" si="12"/>
        <v>9589819.3902423009</v>
      </c>
      <c r="H28" s="14">
        <f t="shared" si="0"/>
        <v>2.5887558677187701E-4</v>
      </c>
      <c r="I28" s="44">
        <v>617853.88</v>
      </c>
      <c r="J28" s="40">
        <v>0</v>
      </c>
      <c r="K28" s="39">
        <v>117159.75</v>
      </c>
      <c r="L28" s="39">
        <f t="shared" si="13"/>
        <v>735013.63</v>
      </c>
      <c r="M28" s="39">
        <v>1294054.3299999998</v>
      </c>
      <c r="N28" s="39">
        <v>0</v>
      </c>
      <c r="O28" s="39">
        <v>406801.73</v>
      </c>
      <c r="P28" s="39">
        <f t="shared" si="14"/>
        <v>2318709.94</v>
      </c>
      <c r="Q28" s="39">
        <f t="shared" si="15"/>
        <v>117159.75</v>
      </c>
      <c r="R28" s="39">
        <f t="shared" si="16"/>
        <v>2435869.69</v>
      </c>
      <c r="S28" s="14">
        <f t="shared" si="1"/>
        <v>8.660526896950299E-4</v>
      </c>
      <c r="T28" s="40">
        <v>552245.31999999995</v>
      </c>
      <c r="U28" s="39">
        <f t="shared" si="17"/>
        <v>546612.41773599992</v>
      </c>
      <c r="V28" s="39">
        <v>134654.46000000002</v>
      </c>
      <c r="W28" s="39">
        <f t="shared" si="18"/>
        <v>107184.95016000002</v>
      </c>
      <c r="X28" s="39">
        <f t="shared" si="19"/>
        <v>653797.36789599992</v>
      </c>
      <c r="Y28" s="14">
        <f t="shared" si="2"/>
        <v>5.7138656908930325E-4</v>
      </c>
      <c r="Z28" s="37">
        <v>446500</v>
      </c>
      <c r="AA28" s="34">
        <f t="shared" si="3"/>
        <v>1.4925373134328358E-2</v>
      </c>
      <c r="AB28" s="37">
        <v>1206659.7399999998</v>
      </c>
      <c r="AC28" s="34">
        <f t="shared" si="4"/>
        <v>2.7130805281329416E-4</v>
      </c>
      <c r="AD28" s="40">
        <f t="shared" si="5"/>
        <v>3536167.0578959999</v>
      </c>
      <c r="AE28" s="27">
        <f t="shared" si="6"/>
        <v>8.8697845596001428E-4</v>
      </c>
      <c r="AF28" s="14">
        <f t="shared" si="7"/>
        <v>0.43149917506844093</v>
      </c>
      <c r="AG28" s="40">
        <f t="shared" si="8"/>
        <v>4742826.7978959996</v>
      </c>
      <c r="AH28" s="27">
        <f t="shared" si="9"/>
        <v>5.6232475765269547E-4</v>
      </c>
      <c r="AI28" s="30">
        <f t="shared" si="10"/>
        <v>0.49456893867280277</v>
      </c>
    </row>
    <row r="29" spans="1:35" x14ac:dyDescent="0.2">
      <c r="A29" s="5" t="s">
        <v>62</v>
      </c>
      <c r="B29" s="37">
        <v>261387911.85999998</v>
      </c>
      <c r="C29" s="38">
        <v>78872779.459999993</v>
      </c>
      <c r="D29" s="37">
        <v>4981019.04</v>
      </c>
      <c r="E29" s="39">
        <v>694348.35999999987</v>
      </c>
      <c r="F29" s="39">
        <f t="shared" si="11"/>
        <v>133958.71069067615</v>
      </c>
      <c r="G29" s="39">
        <f t="shared" si="12"/>
        <v>5809326.1106906766</v>
      </c>
      <c r="H29" s="14">
        <f t="shared" si="0"/>
        <v>1.5682179657986625E-4</v>
      </c>
      <c r="I29" s="44">
        <v>376551.75</v>
      </c>
      <c r="J29" s="40">
        <v>0</v>
      </c>
      <c r="K29" s="39">
        <v>55944.219999999994</v>
      </c>
      <c r="L29" s="39">
        <f t="shared" si="13"/>
        <v>432495.97</v>
      </c>
      <c r="M29" s="39">
        <v>1037913.8999999999</v>
      </c>
      <c r="N29" s="39">
        <v>14700.410000000002</v>
      </c>
      <c r="O29" s="39">
        <v>395406.9599999999</v>
      </c>
      <c r="P29" s="39">
        <f t="shared" si="14"/>
        <v>1824573.0199999998</v>
      </c>
      <c r="Q29" s="39">
        <f t="shared" si="15"/>
        <v>55944.219999999994</v>
      </c>
      <c r="R29" s="39">
        <f t="shared" si="16"/>
        <v>1880517.2399999998</v>
      </c>
      <c r="S29" s="14">
        <f t="shared" si="1"/>
        <v>6.6860186339437304E-4</v>
      </c>
      <c r="T29" s="40">
        <v>405952.11</v>
      </c>
      <c r="U29" s="39">
        <f t="shared" si="17"/>
        <v>401811.39847800002</v>
      </c>
      <c r="V29" s="39">
        <v>96811.27</v>
      </c>
      <c r="W29" s="39">
        <f t="shared" si="18"/>
        <v>77061.77092000001</v>
      </c>
      <c r="X29" s="39">
        <f t="shared" si="19"/>
        <v>478873.169398</v>
      </c>
      <c r="Y29" s="14">
        <f t="shared" si="2"/>
        <v>4.1851146964967466E-4</v>
      </c>
      <c r="Z29" s="37">
        <v>446500</v>
      </c>
      <c r="AA29" s="34">
        <f t="shared" si="3"/>
        <v>1.4925373134328358E-2</v>
      </c>
      <c r="AB29" s="37">
        <v>698685.91</v>
      </c>
      <c r="AC29" s="34">
        <f t="shared" si="4"/>
        <v>1.5709408997948712E-4</v>
      </c>
      <c r="AD29" s="40">
        <f t="shared" si="5"/>
        <v>2805890.4093979998</v>
      </c>
      <c r="AE29" s="27">
        <f t="shared" si="6"/>
        <v>7.038028187507779E-4</v>
      </c>
      <c r="AF29" s="14">
        <f t="shared" si="7"/>
        <v>0.56331653962077599</v>
      </c>
      <c r="AG29" s="40">
        <f t="shared" si="8"/>
        <v>3504576.3193979999</v>
      </c>
      <c r="AH29" s="27">
        <f t="shared" si="9"/>
        <v>4.1551380926562549E-4</v>
      </c>
      <c r="AI29" s="30">
        <f t="shared" si="10"/>
        <v>0.60326727276485037</v>
      </c>
    </row>
    <row r="30" spans="1:35" x14ac:dyDescent="0.2">
      <c r="A30" s="5" t="s">
        <v>54</v>
      </c>
      <c r="B30" s="37">
        <v>505804882.15999997</v>
      </c>
      <c r="C30" s="38">
        <v>290178298.31</v>
      </c>
      <c r="D30" s="37">
        <v>18319127.199999999</v>
      </c>
      <c r="E30" s="39">
        <v>2866890.53</v>
      </c>
      <c r="F30" s="39">
        <f t="shared" si="11"/>
        <v>553101.26906630734</v>
      </c>
      <c r="G30" s="39">
        <f t="shared" si="12"/>
        <v>21739118.999066308</v>
      </c>
      <c r="H30" s="14">
        <f t="shared" si="0"/>
        <v>5.8684391830290332E-4</v>
      </c>
      <c r="I30" s="44">
        <v>1019103.3799999999</v>
      </c>
      <c r="J30" s="40">
        <v>-186860.04000000004</v>
      </c>
      <c r="K30" s="39">
        <v>499545.37</v>
      </c>
      <c r="L30" s="39">
        <f t="shared" si="13"/>
        <v>1331788.71</v>
      </c>
      <c r="M30" s="39">
        <v>0</v>
      </c>
      <c r="N30" s="39">
        <v>16695.18</v>
      </c>
      <c r="O30" s="39">
        <v>307265.14000000007</v>
      </c>
      <c r="P30" s="39">
        <f t="shared" si="14"/>
        <v>1156203.6599999999</v>
      </c>
      <c r="Q30" s="39">
        <f t="shared" si="15"/>
        <v>499545.37</v>
      </c>
      <c r="R30" s="39">
        <f t="shared" si="16"/>
        <v>1655749.0299999998</v>
      </c>
      <c r="S30" s="14">
        <f t="shared" si="1"/>
        <v>5.8868744365854671E-4</v>
      </c>
      <c r="T30" s="40">
        <v>446626.67</v>
      </c>
      <c r="U30" s="39">
        <f t="shared" si="17"/>
        <v>442071.07796600001</v>
      </c>
      <c r="V30" s="39">
        <v>281422.59000000003</v>
      </c>
      <c r="W30" s="39">
        <f t="shared" si="18"/>
        <v>224012.38164000004</v>
      </c>
      <c r="X30" s="39">
        <f t="shared" si="19"/>
        <v>666083.45960599999</v>
      </c>
      <c r="Y30" s="14">
        <f t="shared" si="2"/>
        <v>5.8212400569337681E-4</v>
      </c>
      <c r="Z30" s="37">
        <v>446500</v>
      </c>
      <c r="AA30" s="34">
        <f t="shared" si="3"/>
        <v>1.4925373134328358E-2</v>
      </c>
      <c r="AB30" s="37">
        <v>2862391.45</v>
      </c>
      <c r="AC30" s="34">
        <f t="shared" si="4"/>
        <v>6.4358644358924392E-4</v>
      </c>
      <c r="AD30" s="40">
        <f t="shared" si="5"/>
        <v>2768332.4896059996</v>
      </c>
      <c r="AE30" s="27">
        <f t="shared" si="6"/>
        <v>6.9438214796210785E-4</v>
      </c>
      <c r="AF30" s="14">
        <f t="shared" si="7"/>
        <v>0.15111705155942143</v>
      </c>
      <c r="AG30" s="40">
        <f t="shared" si="8"/>
        <v>5630723.9396059997</v>
      </c>
      <c r="AH30" s="27">
        <f t="shared" si="9"/>
        <v>6.6759669068092436E-4</v>
      </c>
      <c r="AI30" s="30">
        <f t="shared" si="10"/>
        <v>0.25901343747406869</v>
      </c>
    </row>
    <row r="31" spans="1:35" x14ac:dyDescent="0.2">
      <c r="A31" s="5" t="s">
        <v>56</v>
      </c>
      <c r="B31" s="37">
        <v>330116340.80999994</v>
      </c>
      <c r="C31" s="38">
        <v>101551450.22</v>
      </c>
      <c r="D31" s="37">
        <v>6902499.2600000007</v>
      </c>
      <c r="E31" s="39">
        <v>1289295.97</v>
      </c>
      <c r="F31" s="39">
        <f t="shared" si="11"/>
        <v>248740.30931661549</v>
      </c>
      <c r="G31" s="39">
        <f t="shared" si="12"/>
        <v>8440535.5393166151</v>
      </c>
      <c r="H31" s="14">
        <f t="shared" si="0"/>
        <v>2.2785085948884192E-4</v>
      </c>
      <c r="I31" s="44">
        <v>473143.61</v>
      </c>
      <c r="J31" s="40">
        <v>0</v>
      </c>
      <c r="K31" s="39">
        <v>140769.26</v>
      </c>
      <c r="L31" s="39">
        <f t="shared" si="13"/>
        <v>613912.87</v>
      </c>
      <c r="M31" s="39">
        <v>845715.95</v>
      </c>
      <c r="N31" s="39">
        <v>35216.520000000004</v>
      </c>
      <c r="O31" s="39">
        <v>432767.79000000004</v>
      </c>
      <c r="P31" s="39">
        <f t="shared" si="14"/>
        <v>1786843.87</v>
      </c>
      <c r="Q31" s="39">
        <f t="shared" si="15"/>
        <v>140769.26</v>
      </c>
      <c r="R31" s="39">
        <f t="shared" si="16"/>
        <v>1927613.1300000001</v>
      </c>
      <c r="S31" s="14">
        <f t="shared" si="1"/>
        <v>6.8534640534402124E-4</v>
      </c>
      <c r="T31" s="40">
        <v>388548.25</v>
      </c>
      <c r="U31" s="39">
        <f t="shared" si="17"/>
        <v>384585.05784999998</v>
      </c>
      <c r="V31" s="39">
        <v>213682.53000000003</v>
      </c>
      <c r="W31" s="39">
        <f t="shared" si="18"/>
        <v>170091.29388000004</v>
      </c>
      <c r="X31" s="39">
        <f t="shared" si="19"/>
        <v>554676.35172999999</v>
      </c>
      <c r="Y31" s="14">
        <f t="shared" si="2"/>
        <v>4.84759702520539E-4</v>
      </c>
      <c r="Z31" s="37">
        <v>446500</v>
      </c>
      <c r="AA31" s="34">
        <f t="shared" si="3"/>
        <v>1.4925373134328358E-2</v>
      </c>
      <c r="AB31" s="37">
        <v>1058930.74</v>
      </c>
      <c r="AC31" s="34">
        <f t="shared" si="4"/>
        <v>2.380923367291103E-4</v>
      </c>
      <c r="AD31" s="40">
        <f t="shared" si="5"/>
        <v>2928789.4817300001</v>
      </c>
      <c r="AE31" s="27">
        <f t="shared" si="6"/>
        <v>7.346296512027536E-4</v>
      </c>
      <c r="AF31" s="14">
        <f t="shared" si="7"/>
        <v>0.42430855425111624</v>
      </c>
      <c r="AG31" s="40">
        <f t="shared" si="8"/>
        <v>3987720.2217300003</v>
      </c>
      <c r="AH31" s="27">
        <f t="shared" si="9"/>
        <v>4.727968999976639E-4</v>
      </c>
      <c r="AI31" s="30">
        <f t="shared" si="10"/>
        <v>0.47244872119250203</v>
      </c>
    </row>
    <row r="32" spans="1:35" x14ac:dyDescent="0.2">
      <c r="A32" s="5" t="s">
        <v>48</v>
      </c>
      <c r="B32" s="37">
        <v>821020841.28000009</v>
      </c>
      <c r="C32" s="38">
        <v>235188337.10000002</v>
      </c>
      <c r="D32" s="37">
        <v>15199681.389999999</v>
      </c>
      <c r="E32" s="39">
        <v>2127603.09</v>
      </c>
      <c r="F32" s="39">
        <f t="shared" si="11"/>
        <v>410472.58583270595</v>
      </c>
      <c r="G32" s="39">
        <f t="shared" si="12"/>
        <v>17737757.065832704</v>
      </c>
      <c r="H32" s="14">
        <f t="shared" si="0"/>
        <v>4.7882781537123703E-4</v>
      </c>
      <c r="I32" s="44">
        <v>905757.82</v>
      </c>
      <c r="J32" s="40">
        <v>0</v>
      </c>
      <c r="K32" s="39">
        <v>400450.48</v>
      </c>
      <c r="L32" s="39">
        <f t="shared" si="13"/>
        <v>1306208.2999999998</v>
      </c>
      <c r="M32" s="39">
        <v>1925406.3699999996</v>
      </c>
      <c r="N32" s="39">
        <v>0</v>
      </c>
      <c r="O32" s="39">
        <v>381000.12</v>
      </c>
      <c r="P32" s="39">
        <f t="shared" si="14"/>
        <v>3212164.3099999996</v>
      </c>
      <c r="Q32" s="39">
        <f t="shared" si="15"/>
        <v>400450.48</v>
      </c>
      <c r="R32" s="39">
        <f t="shared" si="16"/>
        <v>3612614.7899999996</v>
      </c>
      <c r="S32" s="14">
        <f t="shared" si="1"/>
        <v>1.2844343720667362E-3</v>
      </c>
      <c r="T32" s="40">
        <v>734127.66000000015</v>
      </c>
      <c r="U32" s="39">
        <f t="shared" si="17"/>
        <v>726639.55786800012</v>
      </c>
      <c r="V32" s="39">
        <v>691305.15999999992</v>
      </c>
      <c r="W32" s="39">
        <f t="shared" si="18"/>
        <v>550278.90735999995</v>
      </c>
      <c r="X32" s="39">
        <f t="shared" si="19"/>
        <v>1276918.4652280002</v>
      </c>
      <c r="Y32" s="14">
        <f t="shared" si="2"/>
        <v>1.1159635946553185E-3</v>
      </c>
      <c r="Z32" s="37">
        <v>446500</v>
      </c>
      <c r="AA32" s="34">
        <f t="shared" si="3"/>
        <v>1.4925373134328358E-2</v>
      </c>
      <c r="AB32" s="37">
        <v>2145068.25</v>
      </c>
      <c r="AC32" s="34">
        <f t="shared" si="4"/>
        <v>4.823019039809189E-4</v>
      </c>
      <c r="AD32" s="40">
        <f t="shared" si="5"/>
        <v>5336033.2552279998</v>
      </c>
      <c r="AE32" s="27">
        <f t="shared" si="6"/>
        <v>1.3384397456859681E-3</v>
      </c>
      <c r="AF32" s="14">
        <f t="shared" si="7"/>
        <v>0.35106217810187929</v>
      </c>
      <c r="AG32" s="40">
        <f t="shared" si="8"/>
        <v>7481101.5052279998</v>
      </c>
      <c r="AH32" s="27">
        <f t="shared" si="9"/>
        <v>8.8698338989919761E-4</v>
      </c>
      <c r="AI32" s="30">
        <f t="shared" si="10"/>
        <v>0.42176141422290908</v>
      </c>
    </row>
    <row r="33" spans="1:35" x14ac:dyDescent="0.2">
      <c r="A33" s="5" t="s">
        <v>46</v>
      </c>
      <c r="B33" s="37">
        <v>1442083020.8300002</v>
      </c>
      <c r="C33" s="38">
        <v>518292489.86000001</v>
      </c>
      <c r="D33" s="37">
        <v>32650445.98</v>
      </c>
      <c r="E33" s="39">
        <v>4314336.290000001</v>
      </c>
      <c r="F33" s="39">
        <f t="shared" si="11"/>
        <v>832352.98041806463</v>
      </c>
      <c r="G33" s="39">
        <f t="shared" si="12"/>
        <v>37797135.250418067</v>
      </c>
      <c r="H33" s="14">
        <f t="shared" si="0"/>
        <v>1.0203274084811256E-3</v>
      </c>
      <c r="I33" s="44">
        <v>2022742.01</v>
      </c>
      <c r="J33" s="40">
        <v>0</v>
      </c>
      <c r="K33" s="39">
        <v>731540.76</v>
      </c>
      <c r="L33" s="39">
        <f t="shared" si="13"/>
        <v>2754282.77</v>
      </c>
      <c r="M33" s="39">
        <v>2558129.5199999996</v>
      </c>
      <c r="N33" s="39">
        <v>0</v>
      </c>
      <c r="O33" s="39">
        <v>335395.03999999998</v>
      </c>
      <c r="P33" s="39">
        <f t="shared" si="14"/>
        <v>4916266.5699999994</v>
      </c>
      <c r="Q33" s="39">
        <f t="shared" si="15"/>
        <v>731540.76</v>
      </c>
      <c r="R33" s="39">
        <f t="shared" si="16"/>
        <v>5647807.3299999991</v>
      </c>
      <c r="S33" s="14">
        <f t="shared" si="1"/>
        <v>2.0080297189566838E-3</v>
      </c>
      <c r="T33" s="40">
        <v>1289573.7999999998</v>
      </c>
      <c r="U33" s="39">
        <f t="shared" si="17"/>
        <v>1276420.1472399998</v>
      </c>
      <c r="V33" s="39">
        <v>681071.12</v>
      </c>
      <c r="W33" s="39">
        <f t="shared" si="18"/>
        <v>542132.61152000003</v>
      </c>
      <c r="X33" s="39">
        <f t="shared" si="19"/>
        <v>1818552.7587599999</v>
      </c>
      <c r="Y33" s="14">
        <f t="shared" si="2"/>
        <v>1.5893251832440134E-3</v>
      </c>
      <c r="Z33" s="37">
        <v>446500</v>
      </c>
      <c r="AA33" s="34">
        <f t="shared" si="3"/>
        <v>1.4925373134328358E-2</v>
      </c>
      <c r="AB33" s="37">
        <v>4353255.7</v>
      </c>
      <c r="AC33" s="34">
        <f t="shared" si="4"/>
        <v>9.7879566891439845E-4</v>
      </c>
      <c r="AD33" s="40">
        <f t="shared" si="5"/>
        <v>7912860.0887599988</v>
      </c>
      <c r="AE33" s="27">
        <f t="shared" si="6"/>
        <v>1.9847864393408936E-3</v>
      </c>
      <c r="AF33" s="14">
        <f t="shared" si="7"/>
        <v>0.24235075054126409</v>
      </c>
      <c r="AG33" s="40">
        <f t="shared" si="8"/>
        <v>12266115.788759999</v>
      </c>
      <c r="AH33" s="27">
        <f t="shared" si="9"/>
        <v>1.4543100311641649E-3</v>
      </c>
      <c r="AI33" s="30">
        <f t="shared" si="10"/>
        <v>0.32452501247761434</v>
      </c>
    </row>
    <row r="34" spans="1:35" x14ac:dyDescent="0.2">
      <c r="A34" s="5" t="s">
        <v>29</v>
      </c>
      <c r="B34" s="37">
        <v>5282093686.7799997</v>
      </c>
      <c r="C34" s="38">
        <v>2622358382.6700001</v>
      </c>
      <c r="D34" s="37">
        <v>157328350.23000002</v>
      </c>
      <c r="E34" s="39">
        <v>12906374.82</v>
      </c>
      <c r="F34" s="39">
        <f t="shared" si="11"/>
        <v>2489991.2352033318</v>
      </c>
      <c r="G34" s="39">
        <f t="shared" si="12"/>
        <v>172724716.28520334</v>
      </c>
      <c r="H34" s="14">
        <f t="shared" si="0"/>
        <v>4.662675120225411E-3</v>
      </c>
      <c r="I34" s="44">
        <v>13226368.1</v>
      </c>
      <c r="J34" s="40">
        <v>0</v>
      </c>
      <c r="K34" s="39">
        <v>627663.99</v>
      </c>
      <c r="L34" s="39">
        <f t="shared" si="13"/>
        <v>13854032.09</v>
      </c>
      <c r="M34" s="39">
        <v>0</v>
      </c>
      <c r="N34" s="39">
        <v>0</v>
      </c>
      <c r="O34" s="39">
        <v>0</v>
      </c>
      <c r="P34" s="39">
        <f t="shared" si="14"/>
        <v>13226368.1</v>
      </c>
      <c r="Q34" s="39">
        <f t="shared" si="15"/>
        <v>627663.99</v>
      </c>
      <c r="R34" s="39">
        <f t="shared" si="16"/>
        <v>13854032.09</v>
      </c>
      <c r="S34" s="14">
        <f t="shared" si="1"/>
        <v>4.9256829312021846E-3</v>
      </c>
      <c r="T34" s="40">
        <v>7180093.2899999991</v>
      </c>
      <c r="U34" s="39">
        <f t="shared" si="17"/>
        <v>7106856.3384419996</v>
      </c>
      <c r="V34" s="39">
        <v>436676.31</v>
      </c>
      <c r="W34" s="39">
        <f t="shared" si="18"/>
        <v>347594.34276000003</v>
      </c>
      <c r="X34" s="39">
        <f t="shared" si="19"/>
        <v>7454450.681202</v>
      </c>
      <c r="Y34" s="14">
        <f t="shared" si="2"/>
        <v>6.5148212708237337E-3</v>
      </c>
      <c r="Z34" s="37">
        <v>446500</v>
      </c>
      <c r="AA34" s="34">
        <f t="shared" si="3"/>
        <v>1.4925373134328358E-2</v>
      </c>
      <c r="AB34" s="37">
        <v>13146958.07</v>
      </c>
      <c r="AC34" s="34">
        <f t="shared" si="4"/>
        <v>2.9559912178637239E-3</v>
      </c>
      <c r="AD34" s="40">
        <f t="shared" si="5"/>
        <v>21754982.771201998</v>
      </c>
      <c r="AE34" s="27">
        <f t="shared" si="6"/>
        <v>5.4568126199667144E-3</v>
      </c>
      <c r="AF34" s="14">
        <f t="shared" si="7"/>
        <v>0.13827757514394673</v>
      </c>
      <c r="AG34" s="40">
        <f t="shared" si="8"/>
        <v>34901940.841201998</v>
      </c>
      <c r="AH34" s="27">
        <f t="shared" si="9"/>
        <v>4.1380860532044227E-3</v>
      </c>
      <c r="AI34" s="30">
        <f t="shared" si="10"/>
        <v>0.20206685870927618</v>
      </c>
    </row>
    <row r="35" spans="1:35" x14ac:dyDescent="0.2">
      <c r="A35" s="5" t="s">
        <v>35</v>
      </c>
      <c r="B35" s="37">
        <v>3021622832.6899996</v>
      </c>
      <c r="C35" s="38">
        <v>1505230213.6099999</v>
      </c>
      <c r="D35" s="37">
        <v>91583966</v>
      </c>
      <c r="E35" s="39">
        <v>18508147.670000002</v>
      </c>
      <c r="F35" s="39">
        <f t="shared" si="11"/>
        <v>3570725.7941040467</v>
      </c>
      <c r="G35" s="39">
        <f t="shared" si="12"/>
        <v>113662839.46410404</v>
      </c>
      <c r="H35" s="14">
        <f t="shared" si="0"/>
        <v>3.0683095335838372E-3</v>
      </c>
      <c r="I35" s="44">
        <v>6301151.5199999996</v>
      </c>
      <c r="J35" s="40">
        <v>0</v>
      </c>
      <c r="K35" s="39">
        <v>1674231.95</v>
      </c>
      <c r="L35" s="39">
        <f t="shared" si="13"/>
        <v>7975383.4699999997</v>
      </c>
      <c r="M35" s="39">
        <v>0</v>
      </c>
      <c r="N35" s="39">
        <v>0</v>
      </c>
      <c r="O35" s="39">
        <v>370016.48</v>
      </c>
      <c r="P35" s="39">
        <f t="shared" si="14"/>
        <v>6671168</v>
      </c>
      <c r="Q35" s="39">
        <f t="shared" si="15"/>
        <v>1674231.95</v>
      </c>
      <c r="R35" s="39">
        <f t="shared" si="16"/>
        <v>8345399.9500000002</v>
      </c>
      <c r="S35" s="14">
        <f t="shared" si="1"/>
        <v>2.9671357638504335E-3</v>
      </c>
      <c r="T35" s="40">
        <v>3554791.0800000005</v>
      </c>
      <c r="U35" s="39">
        <f t="shared" si="17"/>
        <v>3518532.2109840005</v>
      </c>
      <c r="V35" s="39">
        <v>1318245.2799999998</v>
      </c>
      <c r="W35" s="39">
        <f t="shared" si="18"/>
        <v>1049323.2428799998</v>
      </c>
      <c r="X35" s="39">
        <f t="shared" si="19"/>
        <v>4567855.4538640007</v>
      </c>
      <c r="Y35" s="14">
        <f t="shared" si="2"/>
        <v>3.9920797850235305E-3</v>
      </c>
      <c r="Z35" s="37">
        <v>446500</v>
      </c>
      <c r="AA35" s="34">
        <f t="shared" si="3"/>
        <v>1.4925373134328358E-2</v>
      </c>
      <c r="AB35" s="37">
        <v>18798324.599999998</v>
      </c>
      <c r="AC35" s="34">
        <f t="shared" si="4"/>
        <v>4.2266570055434572E-3</v>
      </c>
      <c r="AD35" s="40">
        <f t="shared" si="5"/>
        <v>13359755.403864</v>
      </c>
      <c r="AE35" s="27">
        <f t="shared" si="6"/>
        <v>3.3510337679502401E-3</v>
      </c>
      <c r="AF35" s="14">
        <f t="shared" si="7"/>
        <v>0.14587439250953602</v>
      </c>
      <c r="AG35" s="40">
        <f t="shared" si="8"/>
        <v>32158080.003863998</v>
      </c>
      <c r="AH35" s="27">
        <f t="shared" si="9"/>
        <v>3.8127651114670418E-3</v>
      </c>
      <c r="AI35" s="30">
        <f t="shared" si="10"/>
        <v>0.28292518606329442</v>
      </c>
    </row>
    <row r="36" spans="1:35" x14ac:dyDescent="0.2">
      <c r="A36" s="5" t="s">
        <v>10</v>
      </c>
      <c r="B36" s="37">
        <v>109064233125.84</v>
      </c>
      <c r="C36" s="38">
        <v>37462718435.480011</v>
      </c>
      <c r="D36" s="37">
        <v>2246555008.8899999</v>
      </c>
      <c r="E36" s="39">
        <v>438404538.16999996</v>
      </c>
      <c r="F36" s="39">
        <f t="shared" si="11"/>
        <v>84580176.288159624</v>
      </c>
      <c r="G36" s="39">
        <f t="shared" si="12"/>
        <v>2769539723.3481598</v>
      </c>
      <c r="H36" s="14">
        <f t="shared" si="0"/>
        <v>7.4763266313367105E-2</v>
      </c>
      <c r="I36" s="44">
        <v>144983641.09999999</v>
      </c>
      <c r="J36" s="40">
        <v>0</v>
      </c>
      <c r="K36" s="39">
        <v>50461578.890000008</v>
      </c>
      <c r="L36" s="39">
        <f t="shared" si="13"/>
        <v>195445219.99000001</v>
      </c>
      <c r="M36" s="39">
        <v>0</v>
      </c>
      <c r="N36" s="39">
        <v>0</v>
      </c>
      <c r="O36" s="39">
        <v>0</v>
      </c>
      <c r="P36" s="39">
        <f t="shared" si="14"/>
        <v>144983641.09999999</v>
      </c>
      <c r="Q36" s="39">
        <f t="shared" si="15"/>
        <v>50461578.890000008</v>
      </c>
      <c r="R36" s="39">
        <f t="shared" si="16"/>
        <v>195445219.99000001</v>
      </c>
      <c r="S36" s="14">
        <f t="shared" si="1"/>
        <v>6.9488880770291264E-2</v>
      </c>
      <c r="T36" s="40">
        <v>54750895.200000003</v>
      </c>
      <c r="U36" s="39">
        <f t="shared" si="17"/>
        <v>54192436.068960004</v>
      </c>
      <c r="V36" s="39">
        <v>22784921.029999997</v>
      </c>
      <c r="W36" s="39">
        <f t="shared" si="18"/>
        <v>18136797.139879998</v>
      </c>
      <c r="X36" s="39">
        <f t="shared" si="19"/>
        <v>72329233.208839998</v>
      </c>
      <c r="Y36" s="14">
        <f t="shared" si="2"/>
        <v>6.3212173124920334E-2</v>
      </c>
      <c r="Z36" s="37">
        <v>446500</v>
      </c>
      <c r="AA36" s="34">
        <f t="shared" si="3"/>
        <v>1.4925373134328358E-2</v>
      </c>
      <c r="AB36" s="37">
        <v>443198701.12999994</v>
      </c>
      <c r="AC36" s="34">
        <f t="shared" si="4"/>
        <v>9.964977916057878E-2</v>
      </c>
      <c r="AD36" s="40">
        <f t="shared" si="5"/>
        <v>268220953.19884002</v>
      </c>
      <c r="AE36" s="27">
        <f t="shared" si="6"/>
        <v>6.727798857613454E-2</v>
      </c>
      <c r="AF36" s="14">
        <f t="shared" si="7"/>
        <v>0.11939211465441271</v>
      </c>
      <c r="AG36" s="40">
        <f t="shared" si="8"/>
        <v>711419654.32884002</v>
      </c>
      <c r="AH36" s="27">
        <f t="shared" si="9"/>
        <v>8.4348196077347365E-2</v>
      </c>
      <c r="AI36" s="30">
        <f t="shared" si="10"/>
        <v>0.25687288336445613</v>
      </c>
    </row>
    <row r="37" spans="1:35" x14ac:dyDescent="0.2">
      <c r="A37" s="5" t="s">
        <v>53</v>
      </c>
      <c r="B37" s="37">
        <v>254966871.23000002</v>
      </c>
      <c r="C37" s="38">
        <v>127052873.18000001</v>
      </c>
      <c r="D37" s="37">
        <v>8675800.8100000005</v>
      </c>
      <c r="E37" s="39">
        <v>1564479.7400000002</v>
      </c>
      <c r="F37" s="39">
        <f t="shared" si="11"/>
        <v>301830.75376182108</v>
      </c>
      <c r="G37" s="39">
        <f t="shared" si="12"/>
        <v>10542111.303761821</v>
      </c>
      <c r="H37" s="14">
        <f t="shared" si="0"/>
        <v>2.845825493181498E-4</v>
      </c>
      <c r="I37" s="44">
        <v>580874.31000000017</v>
      </c>
      <c r="J37" s="40">
        <v>0</v>
      </c>
      <c r="K37" s="39">
        <v>141986.34</v>
      </c>
      <c r="L37" s="39">
        <f t="shared" si="13"/>
        <v>722860.65000000014</v>
      </c>
      <c r="M37" s="39">
        <v>1444047.59</v>
      </c>
      <c r="N37" s="39">
        <v>22848.560000000005</v>
      </c>
      <c r="O37" s="39">
        <v>735341.75</v>
      </c>
      <c r="P37" s="39">
        <f t="shared" si="14"/>
        <v>2783112.2100000004</v>
      </c>
      <c r="Q37" s="39">
        <f t="shared" si="15"/>
        <v>141986.34</v>
      </c>
      <c r="R37" s="39">
        <f t="shared" si="16"/>
        <v>2925098.5500000003</v>
      </c>
      <c r="S37" s="14">
        <f t="shared" si="1"/>
        <v>1.0399938376221317E-3</v>
      </c>
      <c r="T37" s="40">
        <v>573458.39000000013</v>
      </c>
      <c r="U37" s="39">
        <f t="shared" si="17"/>
        <v>567609.11442200013</v>
      </c>
      <c r="V37" s="39">
        <v>245399.34</v>
      </c>
      <c r="W37" s="39">
        <f t="shared" si="18"/>
        <v>195337.87463999999</v>
      </c>
      <c r="X37" s="39">
        <f t="shared" si="19"/>
        <v>762946.98906200007</v>
      </c>
      <c r="Y37" s="14">
        <f t="shared" si="2"/>
        <v>6.6677794051091276E-4</v>
      </c>
      <c r="Z37" s="37">
        <v>446500</v>
      </c>
      <c r="AA37" s="34">
        <f t="shared" si="3"/>
        <v>1.4925373134328358E-2</v>
      </c>
      <c r="AB37" s="37">
        <v>1598980.2000000002</v>
      </c>
      <c r="AC37" s="34">
        <f t="shared" si="4"/>
        <v>3.5951825536916627E-4</v>
      </c>
      <c r="AD37" s="40">
        <f t="shared" si="5"/>
        <v>4134545.5390620003</v>
      </c>
      <c r="AE37" s="27">
        <f t="shared" si="6"/>
        <v>1.0370700134612909E-3</v>
      </c>
      <c r="AF37" s="14">
        <f t="shared" si="7"/>
        <v>0.47656068063439094</v>
      </c>
      <c r="AG37" s="40">
        <f t="shared" si="8"/>
        <v>5733525.7390620001</v>
      </c>
      <c r="AH37" s="27">
        <f t="shared" si="9"/>
        <v>6.7978520175853753E-4</v>
      </c>
      <c r="AI37" s="30">
        <f t="shared" si="10"/>
        <v>0.54386882986295759</v>
      </c>
    </row>
    <row r="38" spans="1:35" x14ac:dyDescent="0.2">
      <c r="A38" s="5" t="s">
        <v>33</v>
      </c>
      <c r="B38" s="37">
        <v>6222122299.4799995</v>
      </c>
      <c r="C38" s="38">
        <v>3264596232.1700001</v>
      </c>
      <c r="D38" s="37">
        <v>204159889.13</v>
      </c>
      <c r="E38" s="39">
        <v>27891966.770000003</v>
      </c>
      <c r="F38" s="39">
        <f t="shared" si="11"/>
        <v>5381120.0866613751</v>
      </c>
      <c r="G38" s="39">
        <f t="shared" si="12"/>
        <v>237432975.98666137</v>
      </c>
      <c r="H38" s="14">
        <f t="shared" si="0"/>
        <v>6.4094638779205347E-3</v>
      </c>
      <c r="I38" s="44">
        <v>13047525.710000001</v>
      </c>
      <c r="J38" s="40">
        <v>-1727669.0399999998</v>
      </c>
      <c r="K38" s="39">
        <v>4911755.68</v>
      </c>
      <c r="L38" s="39">
        <f t="shared" si="13"/>
        <v>16231612.350000001</v>
      </c>
      <c r="M38" s="39">
        <v>0</v>
      </c>
      <c r="N38" s="39">
        <v>0</v>
      </c>
      <c r="O38" s="39">
        <v>0</v>
      </c>
      <c r="P38" s="39">
        <f t="shared" si="14"/>
        <v>11319856.670000002</v>
      </c>
      <c r="Q38" s="39">
        <f t="shared" si="15"/>
        <v>4911755.68</v>
      </c>
      <c r="R38" s="39">
        <f t="shared" si="16"/>
        <v>16231612.350000001</v>
      </c>
      <c r="S38" s="14">
        <f t="shared" si="1"/>
        <v>5.7710113112842939E-3</v>
      </c>
      <c r="T38" s="40">
        <v>5571031.1899999995</v>
      </c>
      <c r="U38" s="39">
        <f t="shared" si="17"/>
        <v>5514206.6718619997</v>
      </c>
      <c r="V38" s="39">
        <v>2609043.88</v>
      </c>
      <c r="W38" s="39">
        <f t="shared" si="18"/>
        <v>2076798.92848</v>
      </c>
      <c r="X38" s="39">
        <f t="shared" si="19"/>
        <v>7591005.6003419999</v>
      </c>
      <c r="Y38" s="14">
        <f t="shared" si="2"/>
        <v>6.6341635174754256E-3</v>
      </c>
      <c r="Z38" s="37">
        <v>446500</v>
      </c>
      <c r="AA38" s="34">
        <f t="shared" si="3"/>
        <v>1.4925373134328358E-2</v>
      </c>
      <c r="AB38" s="37">
        <v>28453316.490000006</v>
      </c>
      <c r="AC38" s="34">
        <f t="shared" si="4"/>
        <v>6.3975068008669091E-3</v>
      </c>
      <c r="AD38" s="40">
        <f t="shared" si="5"/>
        <v>24269117.950342</v>
      </c>
      <c r="AE38" s="27">
        <f t="shared" si="6"/>
        <v>6.0874343362934263E-3</v>
      </c>
      <c r="AF38" s="14">
        <f t="shared" si="7"/>
        <v>0.11887309526744745</v>
      </c>
      <c r="AG38" s="40">
        <f t="shared" si="8"/>
        <v>52722434.440342009</v>
      </c>
      <c r="AH38" s="27">
        <f t="shared" si="9"/>
        <v>6.2509409330902465E-3</v>
      </c>
      <c r="AI38" s="30">
        <f t="shared" si="10"/>
        <v>0.22205186209393205</v>
      </c>
    </row>
    <row r="39" spans="1:35" x14ac:dyDescent="0.2">
      <c r="A39" s="5" t="s">
        <v>40</v>
      </c>
      <c r="B39" s="37">
        <v>1584251264.4599998</v>
      </c>
      <c r="C39" s="38">
        <v>620651754.20000005</v>
      </c>
      <c r="D39" s="37">
        <v>38019763.049999997</v>
      </c>
      <c r="E39" s="39">
        <v>7713877.8999999994</v>
      </c>
      <c r="F39" s="39">
        <f t="shared" si="11"/>
        <v>1488217.1506955104</v>
      </c>
      <c r="G39" s="39">
        <f t="shared" si="12"/>
        <v>47221858.100695506</v>
      </c>
      <c r="H39" s="14">
        <f t="shared" si="0"/>
        <v>1.2747462414896421E-3</v>
      </c>
      <c r="I39" s="44">
        <v>2388815.4999999995</v>
      </c>
      <c r="J39" s="40">
        <v>0</v>
      </c>
      <c r="K39" s="39">
        <v>901186.07000000007</v>
      </c>
      <c r="L39" s="39">
        <f t="shared" si="13"/>
        <v>3290001.5699999994</v>
      </c>
      <c r="M39" s="39">
        <v>2067096.1600000001</v>
      </c>
      <c r="N39" s="39">
        <v>85471.369999999981</v>
      </c>
      <c r="O39" s="39">
        <v>538579.52</v>
      </c>
      <c r="P39" s="39">
        <f t="shared" si="14"/>
        <v>5079962.5500000007</v>
      </c>
      <c r="Q39" s="39">
        <f t="shared" si="15"/>
        <v>901186.07000000007</v>
      </c>
      <c r="R39" s="39">
        <f t="shared" si="16"/>
        <v>5981148.620000001</v>
      </c>
      <c r="S39" s="14">
        <f t="shared" si="1"/>
        <v>2.1265463711306813E-3</v>
      </c>
      <c r="T39" s="40">
        <v>1362146.19</v>
      </c>
      <c r="U39" s="39">
        <f t="shared" si="17"/>
        <v>1348252.298862</v>
      </c>
      <c r="V39" s="39">
        <v>877885.99</v>
      </c>
      <c r="W39" s="39">
        <f t="shared" si="18"/>
        <v>698797.24803999998</v>
      </c>
      <c r="X39" s="39">
        <f t="shared" si="19"/>
        <v>2047049.546902</v>
      </c>
      <c r="Y39" s="14">
        <f t="shared" si="2"/>
        <v>1.7890200768538498E-3</v>
      </c>
      <c r="Z39" s="37">
        <v>446500</v>
      </c>
      <c r="AA39" s="34">
        <f t="shared" si="3"/>
        <v>1.4925373134328358E-2</v>
      </c>
      <c r="AB39" s="37">
        <v>7812869.5099999988</v>
      </c>
      <c r="AC39" s="34">
        <f t="shared" si="4"/>
        <v>1.7566629128128992E-3</v>
      </c>
      <c r="AD39" s="40">
        <f t="shared" si="5"/>
        <v>8474698.1669020019</v>
      </c>
      <c r="AE39" s="27">
        <f t="shared" si="6"/>
        <v>2.1257125502657671E-3</v>
      </c>
      <c r="AF39" s="14">
        <f t="shared" si="7"/>
        <v>0.22290244565061809</v>
      </c>
      <c r="AG39" s="40">
        <f t="shared" si="8"/>
        <v>16287567.676902</v>
      </c>
      <c r="AH39" s="27">
        <f t="shared" si="9"/>
        <v>1.9311062657250823E-3</v>
      </c>
      <c r="AI39" s="30">
        <f t="shared" si="10"/>
        <v>0.34491585744403624</v>
      </c>
    </row>
    <row r="40" spans="1:35" x14ac:dyDescent="0.2">
      <c r="A40" s="5" t="s">
        <v>55</v>
      </c>
      <c r="B40" s="37">
        <v>260829211.53000003</v>
      </c>
      <c r="C40" s="38">
        <v>94756751.700000003</v>
      </c>
      <c r="D40" s="37">
        <v>28416611.179999996</v>
      </c>
      <c r="E40" s="39">
        <v>1338499.1599999999</v>
      </c>
      <c r="F40" s="39">
        <f t="shared" si="11"/>
        <v>258232.9448205985</v>
      </c>
      <c r="G40" s="39">
        <f t="shared" si="12"/>
        <v>30013343.284820594</v>
      </c>
      <c r="H40" s="14">
        <f t="shared" si="0"/>
        <v>8.102052330359261E-4</v>
      </c>
      <c r="I40" s="44">
        <v>2014656.3199999998</v>
      </c>
      <c r="J40" s="40">
        <v>-195050.04000000004</v>
      </c>
      <c r="K40" s="39">
        <v>384670.16000000003</v>
      </c>
      <c r="L40" s="39">
        <f t="shared" si="13"/>
        <v>2204276.44</v>
      </c>
      <c r="M40" s="39">
        <v>0</v>
      </c>
      <c r="N40" s="39">
        <v>0</v>
      </c>
      <c r="O40" s="39">
        <v>344050.41000000003</v>
      </c>
      <c r="P40" s="39">
        <f t="shared" si="14"/>
        <v>2163656.69</v>
      </c>
      <c r="Q40" s="39">
        <f t="shared" si="15"/>
        <v>384670.16000000003</v>
      </c>
      <c r="R40" s="39">
        <f t="shared" si="16"/>
        <v>2548326.85</v>
      </c>
      <c r="S40" s="14">
        <f t="shared" si="1"/>
        <v>9.0603587364501551E-4</v>
      </c>
      <c r="T40" s="40">
        <v>595199.32999999996</v>
      </c>
      <c r="U40" s="39">
        <f t="shared" si="17"/>
        <v>589128.29683399992</v>
      </c>
      <c r="V40" s="39">
        <v>171849.77999999997</v>
      </c>
      <c r="W40" s="39">
        <f t="shared" si="18"/>
        <v>136792.42487999998</v>
      </c>
      <c r="X40" s="39">
        <f t="shared" si="19"/>
        <v>725920.72171399987</v>
      </c>
      <c r="Y40" s="14">
        <f t="shared" si="2"/>
        <v>6.3441881380741944E-4</v>
      </c>
      <c r="Z40" s="37">
        <v>446500</v>
      </c>
      <c r="AA40" s="34">
        <f t="shared" si="3"/>
        <v>1.4925373134328358E-2</v>
      </c>
      <c r="AB40" s="37">
        <v>1369848.19</v>
      </c>
      <c r="AC40" s="34">
        <f t="shared" si="4"/>
        <v>3.0799970593094905E-4</v>
      </c>
      <c r="AD40" s="40">
        <f t="shared" si="5"/>
        <v>3720747.5717139998</v>
      </c>
      <c r="AE40" s="27">
        <f t="shared" si="6"/>
        <v>9.33276873559099E-4</v>
      </c>
      <c r="AF40" s="14">
        <f t="shared" si="7"/>
        <v>0.13093565408435168</v>
      </c>
      <c r="AG40" s="40">
        <f t="shared" si="8"/>
        <v>5090595.7617140003</v>
      </c>
      <c r="AH40" s="27">
        <f t="shared" si="9"/>
        <v>6.035573614629041E-4</v>
      </c>
      <c r="AI40" s="30">
        <f t="shared" si="10"/>
        <v>0.16961108642263775</v>
      </c>
    </row>
    <row r="41" spans="1:35" x14ac:dyDescent="0.2">
      <c r="A41" s="5" t="s">
        <v>64</v>
      </c>
      <c r="B41" s="37">
        <v>128563799.98999999</v>
      </c>
      <c r="C41" s="38">
        <v>38545610.209999993</v>
      </c>
      <c r="D41" s="37">
        <v>2705902.6799999997</v>
      </c>
      <c r="E41" s="39">
        <v>400753.2</v>
      </c>
      <c r="F41" s="39">
        <f t="shared" ref="F41:F72" si="20">(E41/E$76)*F$76</f>
        <v>77316.207641309447</v>
      </c>
      <c r="G41" s="39">
        <f t="shared" si="12"/>
        <v>3183972.0876413095</v>
      </c>
      <c r="H41" s="14">
        <f t="shared" ref="H41:H72" si="21">(G41/G$76)</f>
        <v>8.5950799375023086E-5</v>
      </c>
      <c r="I41" s="44">
        <v>200800.05</v>
      </c>
      <c r="J41" s="40">
        <v>0</v>
      </c>
      <c r="K41" s="39">
        <v>35555.380000000005</v>
      </c>
      <c r="L41" s="39">
        <f t="shared" si="13"/>
        <v>236355.43</v>
      </c>
      <c r="M41" s="39">
        <v>588125.69999999995</v>
      </c>
      <c r="N41" s="39">
        <v>21436.749999999996</v>
      </c>
      <c r="O41" s="39">
        <v>636168.67999999993</v>
      </c>
      <c r="P41" s="39">
        <f t="shared" si="14"/>
        <v>1446531.18</v>
      </c>
      <c r="Q41" s="39">
        <f t="shared" si="15"/>
        <v>35555.380000000005</v>
      </c>
      <c r="R41" s="39">
        <f t="shared" si="16"/>
        <v>1482086.56</v>
      </c>
      <c r="S41" s="14">
        <f t="shared" ref="S41:S72" si="22">(R41/R$76)</f>
        <v>5.2694323383483386E-4</v>
      </c>
      <c r="T41" s="40">
        <v>229116.84000000003</v>
      </c>
      <c r="U41" s="39">
        <f t="shared" si="17"/>
        <v>226779.84823200002</v>
      </c>
      <c r="V41" s="39">
        <v>77653.950000000012</v>
      </c>
      <c r="W41" s="39">
        <f t="shared" si="18"/>
        <v>61812.544200000011</v>
      </c>
      <c r="X41" s="39">
        <f t="shared" si="19"/>
        <v>288592.39243200002</v>
      </c>
      <c r="Y41" s="14">
        <f t="shared" ref="Y41:Y72" si="23">(X41/X$76)</f>
        <v>2.5221548001585825E-4</v>
      </c>
      <c r="Z41" s="37">
        <v>446500</v>
      </c>
      <c r="AA41" s="34">
        <f t="shared" ref="AA41:AA72" si="24">(Z41/Z$76)</f>
        <v>1.4925373134328358E-2</v>
      </c>
      <c r="AB41" s="37">
        <v>409268.98000000004</v>
      </c>
      <c r="AC41" s="34">
        <f t="shared" ref="AC41:AC72" si="25">(AB41/AB$76)</f>
        <v>9.2020945391517786E-5</v>
      </c>
      <c r="AD41" s="40">
        <f t="shared" ref="AD41:AD76" si="26">(R41+X41+Z41)</f>
        <v>2217178.9524320001</v>
      </c>
      <c r="AE41" s="27">
        <f t="shared" ref="AE41:AE72" si="27">(AD41/AD$76)</f>
        <v>5.56136045502694E-4</v>
      </c>
      <c r="AF41" s="14">
        <f t="shared" ref="AF41:AF76" si="28">(AD41/D41)</f>
        <v>0.81938606618032561</v>
      </c>
      <c r="AG41" s="40">
        <f t="shared" ref="AG41:AG76" si="29">(R41+X41+Z41+AB41)</f>
        <v>2626447.9324320001</v>
      </c>
      <c r="AH41" s="27">
        <f t="shared" ref="AH41:AH72" si="30">(AG41/AG$76)</f>
        <v>3.114000911328732E-4</v>
      </c>
      <c r="AI41" s="30">
        <f t="shared" ref="AI41:AI76" si="31">(AG41/G41)</f>
        <v>0.82489665742568619</v>
      </c>
    </row>
    <row r="42" spans="1:35" x14ac:dyDescent="0.2">
      <c r="A42" s="5" t="s">
        <v>23</v>
      </c>
      <c r="B42" s="37">
        <v>13111078275.370001</v>
      </c>
      <c r="C42" s="38">
        <v>6941818075.6499996</v>
      </c>
      <c r="D42" s="37">
        <v>416502803.84999996</v>
      </c>
      <c r="E42" s="39">
        <v>54488361.039999999</v>
      </c>
      <c r="F42" s="39">
        <f t="shared" si="20"/>
        <v>10512288.950414559</v>
      </c>
      <c r="G42" s="39">
        <f t="shared" si="12"/>
        <v>481503453.84041452</v>
      </c>
      <c r="H42" s="14">
        <f t="shared" si="21"/>
        <v>1.2998106019854173E-2</v>
      </c>
      <c r="I42" s="44">
        <v>21956698.900000002</v>
      </c>
      <c r="J42" s="40">
        <v>0</v>
      </c>
      <c r="K42" s="39">
        <v>14534386.949999999</v>
      </c>
      <c r="L42" s="39">
        <f t="shared" si="13"/>
        <v>36491085.850000001</v>
      </c>
      <c r="M42" s="39">
        <v>0</v>
      </c>
      <c r="N42" s="39">
        <v>0</v>
      </c>
      <c r="O42" s="39">
        <v>0</v>
      </c>
      <c r="P42" s="39">
        <f t="shared" si="14"/>
        <v>21956698.900000002</v>
      </c>
      <c r="Q42" s="39">
        <f t="shared" si="15"/>
        <v>14534386.949999999</v>
      </c>
      <c r="R42" s="39">
        <f t="shared" si="16"/>
        <v>36491085.850000001</v>
      </c>
      <c r="S42" s="14">
        <f t="shared" si="22"/>
        <v>1.297409429577686E-2</v>
      </c>
      <c r="T42" s="40">
        <v>10762690.939999999</v>
      </c>
      <c r="U42" s="39">
        <f t="shared" si="17"/>
        <v>10652911.492411999</v>
      </c>
      <c r="V42" s="39">
        <v>9014022.120000001</v>
      </c>
      <c r="W42" s="39">
        <f t="shared" si="18"/>
        <v>7175161.607520001</v>
      </c>
      <c r="X42" s="39">
        <f t="shared" si="19"/>
        <v>17828073.099932</v>
      </c>
      <c r="Y42" s="14">
        <f t="shared" si="23"/>
        <v>1.5580854286436734E-2</v>
      </c>
      <c r="Z42" s="37">
        <v>446500</v>
      </c>
      <c r="AA42" s="34">
        <f t="shared" si="24"/>
        <v>1.4925373134328358E-2</v>
      </c>
      <c r="AB42" s="37">
        <v>55365049.460000001</v>
      </c>
      <c r="AC42" s="34">
        <f t="shared" si="25"/>
        <v>1.2448400543225487E-2</v>
      </c>
      <c r="AD42" s="40">
        <f t="shared" si="26"/>
        <v>54765658.949932002</v>
      </c>
      <c r="AE42" s="27">
        <f t="shared" si="27"/>
        <v>1.3736896141989925E-2</v>
      </c>
      <c r="AF42" s="14">
        <f t="shared" si="28"/>
        <v>0.13148929237378051</v>
      </c>
      <c r="AG42" s="40">
        <f t="shared" si="29"/>
        <v>110130708.409932</v>
      </c>
      <c r="AH42" s="27">
        <f t="shared" si="30"/>
        <v>1.3057450030477091E-2</v>
      </c>
      <c r="AI42" s="30">
        <f t="shared" si="31"/>
        <v>0.2287225720429262</v>
      </c>
    </row>
    <row r="43" spans="1:35" x14ac:dyDescent="0.2">
      <c r="A43" s="5" t="s">
        <v>2</v>
      </c>
      <c r="B43" s="37">
        <v>38781632127.529999</v>
      </c>
      <c r="C43" s="38">
        <v>21325380909.049999</v>
      </c>
      <c r="D43" s="37">
        <v>1284552298.6499999</v>
      </c>
      <c r="E43" s="39">
        <v>97165176.639999986</v>
      </c>
      <c r="F43" s="39">
        <f t="shared" si="20"/>
        <v>18745809.073022369</v>
      </c>
      <c r="G43" s="39">
        <f t="shared" si="12"/>
        <v>1400463284.3630223</v>
      </c>
      <c r="H43" s="14">
        <f t="shared" si="21"/>
        <v>3.7805274504005774E-2</v>
      </c>
      <c r="I43" s="44">
        <v>69154214.890000001</v>
      </c>
      <c r="J43" s="40">
        <v>0</v>
      </c>
      <c r="K43" s="39">
        <v>42397187.789999992</v>
      </c>
      <c r="L43" s="39">
        <f t="shared" si="13"/>
        <v>111551402.67999999</v>
      </c>
      <c r="M43" s="39">
        <v>0</v>
      </c>
      <c r="N43" s="39">
        <v>0</v>
      </c>
      <c r="O43" s="39">
        <v>0</v>
      </c>
      <c r="P43" s="39">
        <f t="shared" si="14"/>
        <v>69154214.890000001</v>
      </c>
      <c r="Q43" s="39">
        <f t="shared" si="15"/>
        <v>42397187.789999992</v>
      </c>
      <c r="R43" s="39">
        <f t="shared" si="16"/>
        <v>111551402.67999999</v>
      </c>
      <c r="S43" s="14">
        <f t="shared" si="22"/>
        <v>3.9661149661198568E-2</v>
      </c>
      <c r="T43" s="40">
        <v>25260766.350000001</v>
      </c>
      <c r="U43" s="39">
        <f t="shared" si="17"/>
        <v>25003106.533230003</v>
      </c>
      <c r="V43" s="39">
        <v>16154424.130000001</v>
      </c>
      <c r="W43" s="39">
        <f t="shared" si="18"/>
        <v>12858921.607480001</v>
      </c>
      <c r="X43" s="39">
        <f t="shared" si="19"/>
        <v>37862028.140710004</v>
      </c>
      <c r="Y43" s="14">
        <f t="shared" si="23"/>
        <v>3.3089540307730723E-2</v>
      </c>
      <c r="Z43" s="37">
        <v>446500</v>
      </c>
      <c r="AA43" s="34">
        <f t="shared" si="24"/>
        <v>1.4925373134328358E-2</v>
      </c>
      <c r="AB43" s="37">
        <v>97486024.299999982</v>
      </c>
      <c r="AC43" s="34">
        <f t="shared" si="25"/>
        <v>2.1918973968040465E-2</v>
      </c>
      <c r="AD43" s="40">
        <f t="shared" si="26"/>
        <v>149859930.82071</v>
      </c>
      <c r="AE43" s="27">
        <f t="shared" si="27"/>
        <v>3.7589437340869322E-2</v>
      </c>
      <c r="AF43" s="14">
        <f t="shared" si="28"/>
        <v>0.11666316036972982</v>
      </c>
      <c r="AG43" s="40">
        <f t="shared" si="29"/>
        <v>247345955.12070999</v>
      </c>
      <c r="AH43" s="27">
        <f t="shared" si="30"/>
        <v>2.9326129794857766E-2</v>
      </c>
      <c r="AI43" s="30">
        <f t="shared" si="31"/>
        <v>0.17661723651199554</v>
      </c>
    </row>
    <row r="44" spans="1:35" x14ac:dyDescent="0.2">
      <c r="A44" s="5" t="s">
        <v>21</v>
      </c>
      <c r="B44" s="37">
        <v>10270770779.85</v>
      </c>
      <c r="C44" s="38">
        <v>5322666017.3599997</v>
      </c>
      <c r="D44" s="37">
        <v>318366497.53000003</v>
      </c>
      <c r="E44" s="39">
        <v>67876920.049999997</v>
      </c>
      <c r="F44" s="39">
        <f t="shared" si="20"/>
        <v>13095306.649175502</v>
      </c>
      <c r="G44" s="39">
        <f t="shared" si="12"/>
        <v>399338724.22917557</v>
      </c>
      <c r="H44" s="14">
        <f t="shared" si="21"/>
        <v>1.0780082746996196E-2</v>
      </c>
      <c r="I44" s="44">
        <v>15197262.779999999</v>
      </c>
      <c r="J44" s="40">
        <v>0</v>
      </c>
      <c r="K44" s="39">
        <v>12887447.98</v>
      </c>
      <c r="L44" s="39">
        <f t="shared" si="13"/>
        <v>28084710.759999998</v>
      </c>
      <c r="M44" s="39">
        <v>0</v>
      </c>
      <c r="N44" s="39">
        <v>0</v>
      </c>
      <c r="O44" s="39">
        <v>0</v>
      </c>
      <c r="P44" s="39">
        <f t="shared" si="14"/>
        <v>15197262.779999999</v>
      </c>
      <c r="Q44" s="39">
        <f t="shared" si="15"/>
        <v>12887447.98</v>
      </c>
      <c r="R44" s="39">
        <f t="shared" si="16"/>
        <v>28084710.759999998</v>
      </c>
      <c r="S44" s="14">
        <f t="shared" si="22"/>
        <v>9.9852793410327902E-3</v>
      </c>
      <c r="T44" s="40">
        <v>7967713.5999999987</v>
      </c>
      <c r="U44" s="39">
        <f t="shared" si="17"/>
        <v>7886442.9212799985</v>
      </c>
      <c r="V44" s="39">
        <v>9173176.9699999988</v>
      </c>
      <c r="W44" s="39">
        <f t="shared" si="18"/>
        <v>7301848.8681199998</v>
      </c>
      <c r="X44" s="39">
        <f t="shared" si="19"/>
        <v>15188291.789399998</v>
      </c>
      <c r="Y44" s="14">
        <f t="shared" si="23"/>
        <v>1.3273815958911871E-2</v>
      </c>
      <c r="Z44" s="37">
        <v>446500</v>
      </c>
      <c r="AA44" s="34">
        <f t="shared" si="24"/>
        <v>1.4925373134328358E-2</v>
      </c>
      <c r="AB44" s="37">
        <v>69186007.439999998</v>
      </c>
      <c r="AC44" s="34">
        <f t="shared" si="25"/>
        <v>1.5555935396064912E-2</v>
      </c>
      <c r="AD44" s="40">
        <f t="shared" si="26"/>
        <v>43719502.549399994</v>
      </c>
      <c r="AE44" s="27">
        <f t="shared" si="27"/>
        <v>1.0966183506522332E-2</v>
      </c>
      <c r="AF44" s="14">
        <f t="shared" si="28"/>
        <v>0.1373244449041949</v>
      </c>
      <c r="AG44" s="40">
        <f t="shared" si="29"/>
        <v>112905509.9894</v>
      </c>
      <c r="AH44" s="27">
        <f t="shared" si="30"/>
        <v>1.3386439405843033E-2</v>
      </c>
      <c r="AI44" s="30">
        <f t="shared" si="31"/>
        <v>0.28273118317622742</v>
      </c>
    </row>
    <row r="45" spans="1:35" x14ac:dyDescent="0.2">
      <c r="A45" s="5" t="s">
        <v>45</v>
      </c>
      <c r="B45" s="37">
        <v>1191923206.4000001</v>
      </c>
      <c r="C45" s="38">
        <v>517934524.01000005</v>
      </c>
      <c r="D45" s="37">
        <v>37678609.579999998</v>
      </c>
      <c r="E45" s="39">
        <v>4481398.78</v>
      </c>
      <c r="F45" s="39">
        <f t="shared" si="20"/>
        <v>864583.88503944781</v>
      </c>
      <c r="G45" s="39">
        <f t="shared" si="12"/>
        <v>43024592.245039448</v>
      </c>
      <c r="H45" s="14">
        <f t="shared" si="21"/>
        <v>1.1614417446055695E-3</v>
      </c>
      <c r="I45" s="44">
        <v>2590699.42</v>
      </c>
      <c r="J45" s="40">
        <v>-727658.04</v>
      </c>
      <c r="K45" s="39">
        <v>638184.44999999995</v>
      </c>
      <c r="L45" s="39">
        <f t="shared" si="13"/>
        <v>2501225.83</v>
      </c>
      <c r="M45" s="39">
        <v>2363060.3799999994</v>
      </c>
      <c r="N45" s="39">
        <v>0</v>
      </c>
      <c r="O45" s="39">
        <v>389491.04</v>
      </c>
      <c r="P45" s="39">
        <f t="shared" si="14"/>
        <v>4615592.8</v>
      </c>
      <c r="Q45" s="39">
        <f>K45</f>
        <v>638184.44999999995</v>
      </c>
      <c r="R45" s="39">
        <f t="shared" si="16"/>
        <v>5253777.25</v>
      </c>
      <c r="S45" s="14">
        <f t="shared" si="22"/>
        <v>1.8679356851889141E-3</v>
      </c>
      <c r="T45" s="40">
        <v>1388253.3499999999</v>
      </c>
      <c r="U45" s="39">
        <f t="shared" si="17"/>
        <v>1374093.1658299998</v>
      </c>
      <c r="V45" s="39">
        <v>439995.92</v>
      </c>
      <c r="W45" s="39">
        <f t="shared" si="18"/>
        <v>350236.75232000003</v>
      </c>
      <c r="X45" s="39">
        <f t="shared" si="19"/>
        <v>1724329.9181499998</v>
      </c>
      <c r="Y45" s="14">
        <f t="shared" si="23"/>
        <v>1.5069790798951234E-3</v>
      </c>
      <c r="Z45" s="37">
        <v>446500</v>
      </c>
      <c r="AA45" s="34">
        <f t="shared" si="24"/>
        <v>1.4925373134328358E-2</v>
      </c>
      <c r="AB45" s="37">
        <v>4527686.7699999996</v>
      </c>
      <c r="AC45" s="34">
        <f t="shared" si="25"/>
        <v>1.0180151376536464E-3</v>
      </c>
      <c r="AD45" s="40">
        <f t="shared" si="26"/>
        <v>7424607.1681500003</v>
      </c>
      <c r="AE45" s="27">
        <f t="shared" si="27"/>
        <v>1.8623177282901498E-3</v>
      </c>
      <c r="AF45" s="14">
        <f t="shared" si="28"/>
        <v>0.19705098598147369</v>
      </c>
      <c r="AG45" s="40">
        <f t="shared" si="29"/>
        <v>11952293.93815</v>
      </c>
      <c r="AH45" s="27">
        <f t="shared" si="30"/>
        <v>1.4171023059803836E-3</v>
      </c>
      <c r="AI45" s="30">
        <f t="shared" si="31"/>
        <v>0.27780144597484357</v>
      </c>
    </row>
    <row r="46" spans="1:35" x14ac:dyDescent="0.2">
      <c r="A46" s="5" t="s">
        <v>63</v>
      </c>
      <c r="B46" s="37">
        <v>197852818.57999998</v>
      </c>
      <c r="C46" s="38">
        <v>28875538.68</v>
      </c>
      <c r="D46" s="37">
        <v>2815991.16</v>
      </c>
      <c r="E46" s="39">
        <v>496594.82</v>
      </c>
      <c r="F46" s="39">
        <f t="shared" si="20"/>
        <v>95806.666588610373</v>
      </c>
      <c r="G46" s="39">
        <f t="shared" si="12"/>
        <v>3408392.6465886105</v>
      </c>
      <c r="H46" s="14">
        <f t="shared" si="21"/>
        <v>9.2008995209270941E-5</v>
      </c>
      <c r="I46" s="44">
        <v>218102.24000000002</v>
      </c>
      <c r="J46" s="40">
        <v>-121968.96000000001</v>
      </c>
      <c r="K46" s="39">
        <v>30505.489999999998</v>
      </c>
      <c r="L46" s="39">
        <f t="shared" si="13"/>
        <v>126638.77000000002</v>
      </c>
      <c r="M46" s="39">
        <v>548032.3600000001</v>
      </c>
      <c r="N46" s="39">
        <v>26838.210000000006</v>
      </c>
      <c r="O46" s="39">
        <v>619926.89000000013</v>
      </c>
      <c r="P46" s="39">
        <f t="shared" si="14"/>
        <v>1290930.7400000002</v>
      </c>
      <c r="Q46" s="39">
        <f t="shared" si="15"/>
        <v>30505.489999999998</v>
      </c>
      <c r="R46" s="39">
        <f>SUM(P46:Q46)</f>
        <v>1321436.2300000002</v>
      </c>
      <c r="S46" s="14">
        <f t="shared" si="22"/>
        <v>4.698253793912762E-4</v>
      </c>
      <c r="T46" s="40">
        <v>218360.54</v>
      </c>
      <c r="U46" s="39">
        <f t="shared" si="17"/>
        <v>216133.26249200001</v>
      </c>
      <c r="V46" s="39">
        <v>50870.520000000004</v>
      </c>
      <c r="W46" s="39">
        <f t="shared" si="18"/>
        <v>40492.933920000003</v>
      </c>
      <c r="X46" s="39">
        <f t="shared" si="19"/>
        <v>256626.19641200002</v>
      </c>
      <c r="Y46" s="14">
        <f t="shared" si="23"/>
        <v>2.2427860543117902E-4</v>
      </c>
      <c r="Z46" s="37">
        <v>446500</v>
      </c>
      <c r="AA46" s="34">
        <f t="shared" si="24"/>
        <v>1.4925373134328358E-2</v>
      </c>
      <c r="AB46" s="37">
        <v>492085.87000000005</v>
      </c>
      <c r="AC46" s="34">
        <f t="shared" si="25"/>
        <v>1.1064167866132322E-4</v>
      </c>
      <c r="AD46" s="40">
        <f t="shared" si="26"/>
        <v>2024562.4264120003</v>
      </c>
      <c r="AE46" s="27">
        <f t="shared" si="27"/>
        <v>5.0782195116144582E-4</v>
      </c>
      <c r="AF46" s="14">
        <f t="shared" si="28"/>
        <v>0.71895198222568291</v>
      </c>
      <c r="AG46" s="40">
        <f t="shared" si="29"/>
        <v>2516648.2964120004</v>
      </c>
      <c r="AH46" s="27">
        <f t="shared" si="30"/>
        <v>2.9838189410685259E-4</v>
      </c>
      <c r="AI46" s="30">
        <f t="shared" si="31"/>
        <v>0.73836806886990014</v>
      </c>
    </row>
    <row r="47" spans="1:35" x14ac:dyDescent="0.2">
      <c r="A47" s="5" t="s">
        <v>3</v>
      </c>
      <c r="B47" s="37">
        <v>411884154.88999999</v>
      </c>
      <c r="C47" s="38">
        <v>117603125.73000002</v>
      </c>
      <c r="D47" s="37">
        <v>8221841.9799999995</v>
      </c>
      <c r="E47" s="39">
        <v>1790277</v>
      </c>
      <c r="F47" s="39">
        <f t="shared" si="20"/>
        <v>345393.19528193551</v>
      </c>
      <c r="G47" s="39">
        <f t="shared" si="12"/>
        <v>10357512.175281936</v>
      </c>
      <c r="H47" s="14">
        <f t="shared" si="21"/>
        <v>2.7959932640662846E-4</v>
      </c>
      <c r="I47" s="44">
        <v>569830.34000000008</v>
      </c>
      <c r="J47" s="40">
        <v>0</v>
      </c>
      <c r="K47" s="39">
        <v>139264.34</v>
      </c>
      <c r="L47" s="39">
        <f t="shared" si="13"/>
        <v>709094.68</v>
      </c>
      <c r="M47" s="39">
        <v>1349589.83</v>
      </c>
      <c r="N47" s="39">
        <v>20470.03</v>
      </c>
      <c r="O47" s="39">
        <v>649151.69999999995</v>
      </c>
      <c r="P47" s="39">
        <f t="shared" si="14"/>
        <v>2589041.9000000004</v>
      </c>
      <c r="Q47" s="39">
        <f t="shared" si="15"/>
        <v>139264.34</v>
      </c>
      <c r="R47" s="39">
        <f t="shared" si="16"/>
        <v>2728306.24</v>
      </c>
      <c r="S47" s="14">
        <f t="shared" si="22"/>
        <v>9.7002601048980339E-4</v>
      </c>
      <c r="T47" s="40">
        <v>545888.38</v>
      </c>
      <c r="U47" s="39">
        <f t="shared" si="17"/>
        <v>540320.318524</v>
      </c>
      <c r="V47" s="39">
        <v>226502.58000000005</v>
      </c>
      <c r="W47" s="39">
        <f t="shared" si="18"/>
        <v>180296.05368000004</v>
      </c>
      <c r="X47" s="39">
        <f t="shared" si="19"/>
        <v>720616.37220400001</v>
      </c>
      <c r="Y47" s="14">
        <f t="shared" si="23"/>
        <v>6.2978307463715797E-4</v>
      </c>
      <c r="Z47" s="37">
        <v>446500</v>
      </c>
      <c r="AA47" s="34">
        <f t="shared" si="24"/>
        <v>1.4925373134328358E-2</v>
      </c>
      <c r="AB47" s="37">
        <v>1806740.38</v>
      </c>
      <c r="AC47" s="34">
        <f t="shared" si="25"/>
        <v>4.062315151386017E-4</v>
      </c>
      <c r="AD47" s="40">
        <f t="shared" si="26"/>
        <v>3895422.6122040004</v>
      </c>
      <c r="AE47" s="27">
        <f t="shared" si="27"/>
        <v>9.7709069659741377E-4</v>
      </c>
      <c r="AF47" s="14">
        <f t="shared" si="28"/>
        <v>0.47378952571452859</v>
      </c>
      <c r="AG47" s="40">
        <f t="shared" si="29"/>
        <v>5702162.9922040002</v>
      </c>
      <c r="AH47" s="27">
        <f t="shared" si="30"/>
        <v>6.7606673389585469E-4</v>
      </c>
      <c r="AI47" s="30">
        <f t="shared" si="31"/>
        <v>0.55053403710324722</v>
      </c>
    </row>
    <row r="48" spans="1:35" x14ac:dyDescent="0.2">
      <c r="A48" s="5" t="s">
        <v>19</v>
      </c>
      <c r="B48" s="37">
        <v>18001062149.82</v>
      </c>
      <c r="C48" s="38">
        <v>8672975439.5200005</v>
      </c>
      <c r="D48" s="37">
        <v>519713286.24000001</v>
      </c>
      <c r="E48" s="39">
        <v>74293618.199999988</v>
      </c>
      <c r="F48" s="39">
        <f t="shared" si="20"/>
        <v>14333262.494660968</v>
      </c>
      <c r="G48" s="39">
        <f t="shared" si="12"/>
        <v>608340166.93466103</v>
      </c>
      <c r="H48" s="14">
        <f t="shared" si="21"/>
        <v>1.6422042091048486E-2</v>
      </c>
      <c r="I48" s="44">
        <v>36694033.32</v>
      </c>
      <c r="J48" s="40">
        <v>0</v>
      </c>
      <c r="K48" s="39">
        <v>8058903.6700000018</v>
      </c>
      <c r="L48" s="39">
        <f t="shared" si="13"/>
        <v>44752936.990000002</v>
      </c>
      <c r="M48" s="39">
        <v>0</v>
      </c>
      <c r="N48" s="39">
        <v>0</v>
      </c>
      <c r="O48" s="39">
        <v>0</v>
      </c>
      <c r="P48" s="39">
        <f t="shared" si="14"/>
        <v>36694033.32</v>
      </c>
      <c r="Q48" s="39">
        <f t="shared" si="15"/>
        <v>8058903.6700000018</v>
      </c>
      <c r="R48" s="39">
        <f t="shared" si="16"/>
        <v>44752936.990000002</v>
      </c>
      <c r="S48" s="14">
        <f t="shared" si="22"/>
        <v>1.591152499292427E-2</v>
      </c>
      <c r="T48" s="40">
        <v>14904579.67</v>
      </c>
      <c r="U48" s="39">
        <f t="shared" si="17"/>
        <v>14752552.957366001</v>
      </c>
      <c r="V48" s="39">
        <v>3817021.4499999997</v>
      </c>
      <c r="W48" s="39">
        <f t="shared" si="18"/>
        <v>3038349.0742000001</v>
      </c>
      <c r="X48" s="39">
        <f t="shared" si="19"/>
        <v>17790902.031566001</v>
      </c>
      <c r="Y48" s="14">
        <f t="shared" si="23"/>
        <v>1.5548368610803958E-2</v>
      </c>
      <c r="Z48" s="37">
        <v>446500</v>
      </c>
      <c r="AA48" s="34">
        <f t="shared" si="24"/>
        <v>1.4925373134328358E-2</v>
      </c>
      <c r="AB48" s="37">
        <v>74250477.859999999</v>
      </c>
      <c r="AC48" s="34">
        <f t="shared" si="25"/>
        <v>1.6694642160393295E-2</v>
      </c>
      <c r="AD48" s="40">
        <f t="shared" si="26"/>
        <v>62990339.021566004</v>
      </c>
      <c r="AE48" s="27">
        <f t="shared" si="27"/>
        <v>1.5799896535145439E-2</v>
      </c>
      <c r="AF48" s="14">
        <f t="shared" si="28"/>
        <v>0.12120209486520131</v>
      </c>
      <c r="AG48" s="40">
        <f t="shared" si="29"/>
        <v>137240816.88156599</v>
      </c>
      <c r="AH48" s="27">
        <f t="shared" si="30"/>
        <v>1.6271711445844963E-2</v>
      </c>
      <c r="AI48" s="30">
        <f t="shared" si="31"/>
        <v>0.22559880859602419</v>
      </c>
    </row>
    <row r="49" spans="1:35" x14ac:dyDescent="0.2">
      <c r="A49" s="5" t="s">
        <v>20</v>
      </c>
      <c r="B49" s="37">
        <v>17258372054.400002</v>
      </c>
      <c r="C49" s="38">
        <v>7448627215.7699986</v>
      </c>
      <c r="D49" s="37">
        <v>447934546.91000009</v>
      </c>
      <c r="E49" s="39">
        <v>57233193.380000018</v>
      </c>
      <c r="F49" s="39">
        <f t="shared" si="20"/>
        <v>11041841.870116817</v>
      </c>
      <c r="G49" s="39">
        <f t="shared" si="12"/>
        <v>516209582.16011691</v>
      </c>
      <c r="H49" s="14">
        <f t="shared" si="21"/>
        <v>1.3934992207980392E-2</v>
      </c>
      <c r="I49" s="44">
        <v>32330017.740000002</v>
      </c>
      <c r="J49" s="40">
        <v>0</v>
      </c>
      <c r="K49" s="39">
        <v>6696483.2199999988</v>
      </c>
      <c r="L49" s="39">
        <f t="shared" si="13"/>
        <v>39026500.960000001</v>
      </c>
      <c r="M49" s="39">
        <v>0</v>
      </c>
      <c r="N49" s="39">
        <v>0</v>
      </c>
      <c r="O49" s="39">
        <v>0</v>
      </c>
      <c r="P49" s="39">
        <f t="shared" si="14"/>
        <v>32330017.740000002</v>
      </c>
      <c r="Q49" s="39">
        <f t="shared" si="15"/>
        <v>6696483.2199999988</v>
      </c>
      <c r="R49" s="39">
        <f t="shared" si="16"/>
        <v>39026500.960000001</v>
      </c>
      <c r="S49" s="14">
        <f t="shared" si="22"/>
        <v>1.3875539510405283E-2</v>
      </c>
      <c r="T49" s="40">
        <v>13567809.969999999</v>
      </c>
      <c r="U49" s="39">
        <f t="shared" si="17"/>
        <v>13429418.308305999</v>
      </c>
      <c r="V49" s="39">
        <v>3375944.56</v>
      </c>
      <c r="W49" s="39">
        <f t="shared" si="18"/>
        <v>2687251.8697600001</v>
      </c>
      <c r="X49" s="39">
        <f t="shared" si="19"/>
        <v>16116670.178066</v>
      </c>
      <c r="Y49" s="14">
        <f t="shared" si="23"/>
        <v>1.4085172762050459E-2</v>
      </c>
      <c r="Z49" s="37">
        <v>446500</v>
      </c>
      <c r="AA49" s="34">
        <f t="shared" si="24"/>
        <v>1.4925373134328358E-2</v>
      </c>
      <c r="AB49" s="37">
        <v>58207680.049999997</v>
      </c>
      <c r="AC49" s="34">
        <f t="shared" si="25"/>
        <v>1.3087543911214548E-2</v>
      </c>
      <c r="AD49" s="40">
        <f t="shared" si="26"/>
        <v>55589671.138066001</v>
      </c>
      <c r="AE49" s="27">
        <f t="shared" si="27"/>
        <v>1.3943583508948825E-2</v>
      </c>
      <c r="AF49" s="14">
        <f t="shared" si="28"/>
        <v>0.12410221877625167</v>
      </c>
      <c r="AG49" s="40">
        <f t="shared" si="29"/>
        <v>113797351.18806601</v>
      </c>
      <c r="AH49" s="27">
        <f t="shared" si="30"/>
        <v>1.3492178958914428E-2</v>
      </c>
      <c r="AI49" s="30">
        <f t="shared" si="31"/>
        <v>0.22044796361949082</v>
      </c>
    </row>
    <row r="50" spans="1:35" x14ac:dyDescent="0.2">
      <c r="A50" s="5" t="s">
        <v>30</v>
      </c>
      <c r="B50" s="37">
        <v>9505241896.4700012</v>
      </c>
      <c r="C50" s="38">
        <v>4590085319.3300009</v>
      </c>
      <c r="D50" s="37">
        <v>279646672.62</v>
      </c>
      <c r="E50" s="39">
        <v>20919271.469999999</v>
      </c>
      <c r="F50" s="39">
        <f t="shared" si="20"/>
        <v>4035897.2471821578</v>
      </c>
      <c r="G50" s="39">
        <f t="shared" si="12"/>
        <v>304601841.33718216</v>
      </c>
      <c r="H50" s="14">
        <f t="shared" si="21"/>
        <v>8.2226762777400809E-3</v>
      </c>
      <c r="I50" s="44">
        <v>20782040.439999998</v>
      </c>
      <c r="J50" s="40">
        <v>0</v>
      </c>
      <c r="K50" s="39">
        <v>3729833.3199999994</v>
      </c>
      <c r="L50" s="39">
        <f t="shared" si="13"/>
        <v>24511873.759999998</v>
      </c>
      <c r="M50" s="39">
        <v>0</v>
      </c>
      <c r="N50" s="39">
        <v>0</v>
      </c>
      <c r="O50" s="39">
        <v>0</v>
      </c>
      <c r="P50" s="39">
        <f t="shared" si="14"/>
        <v>20782040.439999998</v>
      </c>
      <c r="Q50" s="39">
        <f t="shared" si="15"/>
        <v>3729833.3199999994</v>
      </c>
      <c r="R50" s="39">
        <f t="shared" si="16"/>
        <v>24511873.759999998</v>
      </c>
      <c r="S50" s="14">
        <f t="shared" si="22"/>
        <v>8.7149876228859446E-3</v>
      </c>
      <c r="T50" s="40">
        <v>6702832.9000000004</v>
      </c>
      <c r="U50" s="39">
        <f t="shared" si="17"/>
        <v>6634464.0044200001</v>
      </c>
      <c r="V50" s="39">
        <v>1003086.8800000001</v>
      </c>
      <c r="W50" s="39">
        <f t="shared" si="18"/>
        <v>798457.15648000012</v>
      </c>
      <c r="X50" s="39">
        <f t="shared" si="19"/>
        <v>7432921.1609000005</v>
      </c>
      <c r="Y50" s="14">
        <f t="shared" si="23"/>
        <v>6.4960055347202273E-3</v>
      </c>
      <c r="Z50" s="37">
        <v>446500</v>
      </c>
      <c r="AA50" s="34">
        <f t="shared" si="24"/>
        <v>1.4925373134328358E-2</v>
      </c>
      <c r="AB50" s="37">
        <v>21120372.259999994</v>
      </c>
      <c r="AC50" s="34">
        <f t="shared" si="25"/>
        <v>4.7487513526824985E-3</v>
      </c>
      <c r="AD50" s="40">
        <f t="shared" si="26"/>
        <v>32391294.920899998</v>
      </c>
      <c r="AE50" s="27">
        <f t="shared" si="27"/>
        <v>8.1247238281156754E-3</v>
      </c>
      <c r="AF50" s="14">
        <f t="shared" si="28"/>
        <v>0.11582935930339194</v>
      </c>
      <c r="AG50" s="40">
        <f t="shared" si="29"/>
        <v>53511667.180899993</v>
      </c>
      <c r="AH50" s="27">
        <f t="shared" si="30"/>
        <v>6.3445148982543805E-3</v>
      </c>
      <c r="AI50" s="30">
        <f t="shared" si="31"/>
        <v>0.17567742514617532</v>
      </c>
    </row>
    <row r="51" spans="1:35" x14ac:dyDescent="0.2">
      <c r="A51" s="5" t="s">
        <v>65</v>
      </c>
      <c r="B51" s="37">
        <v>216325056775.74002</v>
      </c>
      <c r="C51" s="38">
        <v>71766807581.509995</v>
      </c>
      <c r="D51" s="37">
        <v>4330974942.500001</v>
      </c>
      <c r="E51" s="39">
        <v>625183691.15999997</v>
      </c>
      <c r="F51" s="39">
        <f t="shared" si="20"/>
        <v>120614962.22534677</v>
      </c>
      <c r="G51" s="39">
        <f t="shared" si="12"/>
        <v>5076773595.8853474</v>
      </c>
      <c r="H51" s="14">
        <f t="shared" si="21"/>
        <v>0.13704666272235028</v>
      </c>
      <c r="I51" s="44">
        <v>220764875.47</v>
      </c>
      <c r="J51" s="40">
        <v>0</v>
      </c>
      <c r="K51" s="39">
        <v>155349556.78999999</v>
      </c>
      <c r="L51" s="39">
        <f t="shared" si="13"/>
        <v>376114432.25999999</v>
      </c>
      <c r="M51" s="39">
        <v>0</v>
      </c>
      <c r="N51" s="39">
        <v>0</v>
      </c>
      <c r="O51" s="39">
        <v>0</v>
      </c>
      <c r="P51" s="39">
        <f t="shared" si="14"/>
        <v>220764875.47</v>
      </c>
      <c r="Q51" s="39">
        <f t="shared" si="15"/>
        <v>155349556.78999999</v>
      </c>
      <c r="R51" s="39">
        <f t="shared" si="16"/>
        <v>376114432.25999999</v>
      </c>
      <c r="S51" s="14">
        <f t="shared" si="22"/>
        <v>0.13372427803881912</v>
      </c>
      <c r="T51" s="40">
        <v>85547942.540000007</v>
      </c>
      <c r="U51" s="39">
        <f t="shared" si="17"/>
        <v>84675353.526092008</v>
      </c>
      <c r="V51" s="39">
        <v>116717006.16999997</v>
      </c>
      <c r="W51" s="39">
        <f t="shared" si="18"/>
        <v>92906736.911319986</v>
      </c>
      <c r="X51" s="39">
        <f t="shared" si="19"/>
        <v>177582090.43741199</v>
      </c>
      <c r="Y51" s="14">
        <f t="shared" si="23"/>
        <v>0.15519796556121929</v>
      </c>
      <c r="Z51" s="37">
        <v>446500</v>
      </c>
      <c r="AA51" s="34">
        <f t="shared" si="24"/>
        <v>1.4925373134328358E-2</v>
      </c>
      <c r="AB51" s="37">
        <v>631230194.57000005</v>
      </c>
      <c r="AC51" s="34">
        <f t="shared" si="25"/>
        <v>0.14192719727745581</v>
      </c>
      <c r="AD51" s="40">
        <f t="shared" si="26"/>
        <v>554143022.69741201</v>
      </c>
      <c r="AE51" s="27">
        <f t="shared" si="27"/>
        <v>0.13899595652746485</v>
      </c>
      <c r="AF51" s="14">
        <f t="shared" si="28"/>
        <v>0.1279487944526273</v>
      </c>
      <c r="AG51" s="40">
        <f t="shared" si="29"/>
        <v>1185373217.2674122</v>
      </c>
      <c r="AH51" s="27">
        <f t="shared" si="30"/>
        <v>0.14054165069312527</v>
      </c>
      <c r="AI51" s="30">
        <f t="shared" si="31"/>
        <v>0.23348947808666123</v>
      </c>
    </row>
    <row r="52" spans="1:35" x14ac:dyDescent="0.2">
      <c r="A52" s="5" t="s">
        <v>34</v>
      </c>
      <c r="B52" s="37">
        <v>7324092495.4200001</v>
      </c>
      <c r="C52" s="38">
        <v>5486726112.999999</v>
      </c>
      <c r="D52" s="37">
        <v>337528895.78000003</v>
      </c>
      <c r="E52" s="39">
        <v>79566904.530000001</v>
      </c>
      <c r="F52" s="39">
        <f t="shared" si="20"/>
        <v>15350623.056828305</v>
      </c>
      <c r="G52" s="39">
        <f t="shared" si="12"/>
        <v>432446423.36682838</v>
      </c>
      <c r="H52" s="14">
        <f t="shared" si="21"/>
        <v>1.1673819603985126E-2</v>
      </c>
      <c r="I52" s="44">
        <v>17760454.650000002</v>
      </c>
      <c r="J52" s="40">
        <v>-694268.04000000074</v>
      </c>
      <c r="K52" s="39">
        <v>11503538.640000001</v>
      </c>
      <c r="L52" s="39">
        <f t="shared" si="13"/>
        <v>28569725.250000004</v>
      </c>
      <c r="M52" s="39">
        <v>0</v>
      </c>
      <c r="N52" s="39">
        <v>0</v>
      </c>
      <c r="O52" s="39">
        <v>0</v>
      </c>
      <c r="P52" s="39">
        <f t="shared" si="14"/>
        <v>17066186.610000003</v>
      </c>
      <c r="Q52" s="39">
        <f t="shared" si="15"/>
        <v>11503538.640000001</v>
      </c>
      <c r="R52" s="39">
        <f t="shared" si="16"/>
        <v>28569725.250000004</v>
      </c>
      <c r="S52" s="14">
        <f t="shared" si="22"/>
        <v>1.0157722105656035E-2</v>
      </c>
      <c r="T52" s="40">
        <v>3665682.5200000005</v>
      </c>
      <c r="U52" s="39">
        <f t="shared" si="17"/>
        <v>3628292.5582960006</v>
      </c>
      <c r="V52" s="39">
        <v>2751183.3499999996</v>
      </c>
      <c r="W52" s="39">
        <f t="shared" si="18"/>
        <v>2189941.9465999999</v>
      </c>
      <c r="X52" s="39">
        <f t="shared" si="19"/>
        <v>5818234.504896</v>
      </c>
      <c r="Y52" s="14">
        <f t="shared" si="23"/>
        <v>5.0848492440525566E-3</v>
      </c>
      <c r="Z52" s="37">
        <v>446500</v>
      </c>
      <c r="AA52" s="34">
        <f t="shared" si="24"/>
        <v>1.4925373134328358E-2</v>
      </c>
      <c r="AB52" s="37">
        <v>80150780.109999985</v>
      </c>
      <c r="AC52" s="34">
        <f t="shared" si="25"/>
        <v>1.8021279207600483E-2</v>
      </c>
      <c r="AD52" s="40">
        <f t="shared" si="26"/>
        <v>34834459.754896</v>
      </c>
      <c r="AE52" s="27">
        <f t="shared" si="27"/>
        <v>8.7375440191965088E-3</v>
      </c>
      <c r="AF52" s="14">
        <f t="shared" si="28"/>
        <v>0.10320437802635114</v>
      </c>
      <c r="AG52" s="40">
        <f t="shared" si="29"/>
        <v>114985239.86489598</v>
      </c>
      <c r="AH52" s="27">
        <f t="shared" si="30"/>
        <v>1.3633018850561561E-2</v>
      </c>
      <c r="AI52" s="30">
        <f t="shared" si="31"/>
        <v>0.26589476441884741</v>
      </c>
    </row>
    <row r="53" spans="1:35" x14ac:dyDescent="0.2">
      <c r="A53" s="5" t="s">
        <v>38</v>
      </c>
      <c r="B53" s="37">
        <v>3031476701.8900003</v>
      </c>
      <c r="C53" s="38">
        <v>1571442391.5</v>
      </c>
      <c r="D53" s="37">
        <v>97910127.409999996</v>
      </c>
      <c r="E53" s="39">
        <v>14956705.040000001</v>
      </c>
      <c r="F53" s="39">
        <f t="shared" si="20"/>
        <v>2885555.7797229304</v>
      </c>
      <c r="G53" s="39">
        <f t="shared" si="12"/>
        <v>115752388.22972293</v>
      </c>
      <c r="H53" s="14">
        <f t="shared" si="21"/>
        <v>3.1247165565709903E-3</v>
      </c>
      <c r="I53" s="44">
        <v>7081991.3399999999</v>
      </c>
      <c r="J53" s="40">
        <v>0</v>
      </c>
      <c r="K53" s="39">
        <v>1531250.68</v>
      </c>
      <c r="L53" s="39">
        <f t="shared" si="13"/>
        <v>8613242.0199999996</v>
      </c>
      <c r="M53" s="39">
        <v>0</v>
      </c>
      <c r="N53" s="39">
        <v>0</v>
      </c>
      <c r="O53" s="39">
        <v>0</v>
      </c>
      <c r="P53" s="39">
        <f t="shared" si="14"/>
        <v>7081991.3399999999</v>
      </c>
      <c r="Q53" s="39">
        <f t="shared" si="15"/>
        <v>1531250.68</v>
      </c>
      <c r="R53" s="39">
        <f t="shared" si="16"/>
        <v>8613242.0199999996</v>
      </c>
      <c r="S53" s="14">
        <f t="shared" si="22"/>
        <v>3.0623647270783408E-3</v>
      </c>
      <c r="T53" s="40">
        <v>3184654.1300000004</v>
      </c>
      <c r="U53" s="39">
        <f t="shared" si="17"/>
        <v>3152170.6578740003</v>
      </c>
      <c r="V53" s="39">
        <v>691528.58</v>
      </c>
      <c r="W53" s="39">
        <f t="shared" si="18"/>
        <v>550456.74968000001</v>
      </c>
      <c r="X53" s="39">
        <f t="shared" si="19"/>
        <v>3702627.4075540002</v>
      </c>
      <c r="Y53" s="14">
        <f t="shared" si="23"/>
        <v>3.2359132583030478E-3</v>
      </c>
      <c r="Z53" s="37">
        <v>446500</v>
      </c>
      <c r="AA53" s="34">
        <f t="shared" si="24"/>
        <v>1.4925373134328358E-2</v>
      </c>
      <c r="AB53" s="37">
        <v>15291077.51</v>
      </c>
      <c r="AC53" s="34">
        <f t="shared" si="25"/>
        <v>3.4380797892993886E-3</v>
      </c>
      <c r="AD53" s="40">
        <f t="shared" si="26"/>
        <v>12762369.427554</v>
      </c>
      <c r="AE53" s="27">
        <f t="shared" si="27"/>
        <v>3.201191160911511E-3</v>
      </c>
      <c r="AF53" s="14">
        <f t="shared" si="28"/>
        <v>0.13034779716005684</v>
      </c>
      <c r="AG53" s="40">
        <f t="shared" si="29"/>
        <v>28053446.937554002</v>
      </c>
      <c r="AH53" s="27">
        <f t="shared" si="30"/>
        <v>3.3261066496210519E-3</v>
      </c>
      <c r="AI53" s="30">
        <f t="shared" si="31"/>
        <v>0.24235739207280071</v>
      </c>
    </row>
    <row r="54" spans="1:35" x14ac:dyDescent="0.2">
      <c r="A54" s="5" t="s">
        <v>24</v>
      </c>
      <c r="B54" s="37">
        <v>16072919639.41</v>
      </c>
      <c r="C54" s="38">
        <v>6433509428.9200001</v>
      </c>
      <c r="D54" s="37">
        <v>390153483.11999995</v>
      </c>
      <c r="E54" s="39">
        <v>56232021.690000005</v>
      </c>
      <c r="F54" s="39">
        <f t="shared" si="20"/>
        <v>10848688.582086572</v>
      </c>
      <c r="G54" s="39">
        <f t="shared" si="12"/>
        <v>457234193.39208651</v>
      </c>
      <c r="H54" s="14">
        <f t="shared" si="21"/>
        <v>1.2342961352012656E-2</v>
      </c>
      <c r="I54" s="44">
        <v>22845450.890000004</v>
      </c>
      <c r="J54" s="40">
        <v>0</v>
      </c>
      <c r="K54" s="39">
        <v>11446816.219999999</v>
      </c>
      <c r="L54" s="39">
        <f t="shared" si="13"/>
        <v>34292267.109999999</v>
      </c>
      <c r="M54" s="39">
        <v>0</v>
      </c>
      <c r="N54" s="39">
        <v>0</v>
      </c>
      <c r="O54" s="39">
        <v>0</v>
      </c>
      <c r="P54" s="39">
        <f t="shared" si="14"/>
        <v>22845450.890000004</v>
      </c>
      <c r="Q54" s="39">
        <f t="shared" si="15"/>
        <v>11446816.219999999</v>
      </c>
      <c r="R54" s="39">
        <f t="shared" si="16"/>
        <v>34292267.109999999</v>
      </c>
      <c r="S54" s="14">
        <f t="shared" si="22"/>
        <v>1.2192323049249778E-2</v>
      </c>
      <c r="T54" s="40">
        <v>7621210.1500000004</v>
      </c>
      <c r="U54" s="39">
        <f t="shared" si="17"/>
        <v>7543473.8064700002</v>
      </c>
      <c r="V54" s="39">
        <v>4978309.75</v>
      </c>
      <c r="W54" s="39">
        <f t="shared" si="18"/>
        <v>3962734.5610000002</v>
      </c>
      <c r="X54" s="39">
        <f t="shared" si="19"/>
        <v>11506208.36747</v>
      </c>
      <c r="Y54" s="14">
        <f t="shared" si="23"/>
        <v>1.0055857128138708E-2</v>
      </c>
      <c r="Z54" s="37">
        <v>446500</v>
      </c>
      <c r="AA54" s="34">
        <f t="shared" si="24"/>
        <v>1.4925373134328358E-2</v>
      </c>
      <c r="AB54" s="37">
        <v>56650211.840000004</v>
      </c>
      <c r="AC54" s="34">
        <f t="shared" si="25"/>
        <v>1.2737359303767792E-2</v>
      </c>
      <c r="AD54" s="40">
        <f t="shared" si="26"/>
        <v>46244975.477469996</v>
      </c>
      <c r="AE54" s="27">
        <f t="shared" si="27"/>
        <v>1.1599649075776619E-2</v>
      </c>
      <c r="AF54" s="14">
        <f t="shared" si="28"/>
        <v>0.11853021305270874</v>
      </c>
      <c r="AG54" s="40">
        <f t="shared" si="29"/>
        <v>102895187.31747</v>
      </c>
      <c r="AH54" s="27">
        <f t="shared" si="30"/>
        <v>1.2199583442008244E-2</v>
      </c>
      <c r="AI54" s="30">
        <f t="shared" si="31"/>
        <v>0.22503826005251434</v>
      </c>
    </row>
    <row r="55" spans="1:35" x14ac:dyDescent="0.2">
      <c r="A55" s="5" t="s">
        <v>4</v>
      </c>
      <c r="B55" s="37">
        <v>1995551654.0300002</v>
      </c>
      <c r="C55" s="38">
        <v>688897366.99000001</v>
      </c>
      <c r="D55" s="37">
        <v>41165607.989999995</v>
      </c>
      <c r="E55" s="39">
        <v>6189233.3900000006</v>
      </c>
      <c r="F55" s="39">
        <f t="shared" si="20"/>
        <v>1194071.6977974614</v>
      </c>
      <c r="G55" s="39">
        <f t="shared" si="12"/>
        <v>48548913.077797458</v>
      </c>
      <c r="H55" s="14">
        <f t="shared" si="21"/>
        <v>1.3105698708924401E-3</v>
      </c>
      <c r="I55" s="44">
        <v>3113128.81</v>
      </c>
      <c r="J55" s="40">
        <v>0</v>
      </c>
      <c r="K55" s="39">
        <v>467644.52999999997</v>
      </c>
      <c r="L55" s="39">
        <f t="shared" si="13"/>
        <v>3580773.34</v>
      </c>
      <c r="M55" s="39">
        <v>0</v>
      </c>
      <c r="N55" s="39">
        <v>0</v>
      </c>
      <c r="O55" s="39">
        <v>346214.23000000004</v>
      </c>
      <c r="P55" s="39">
        <f t="shared" si="14"/>
        <v>3459343.04</v>
      </c>
      <c r="Q55" s="39">
        <f t="shared" si="15"/>
        <v>467644.52999999997</v>
      </c>
      <c r="R55" s="39">
        <f t="shared" si="16"/>
        <v>3926987.57</v>
      </c>
      <c r="S55" s="14">
        <f t="shared" si="22"/>
        <v>1.3962069323164201E-3</v>
      </c>
      <c r="T55" s="40">
        <v>1491703.8199999998</v>
      </c>
      <c r="U55" s="39">
        <f t="shared" si="17"/>
        <v>1476488.4410359999</v>
      </c>
      <c r="V55" s="39">
        <v>296924.76999999996</v>
      </c>
      <c r="W55" s="39">
        <f t="shared" si="18"/>
        <v>236352.11691999997</v>
      </c>
      <c r="X55" s="39">
        <f t="shared" si="19"/>
        <v>1712840.5579559999</v>
      </c>
      <c r="Y55" s="14">
        <f t="shared" si="23"/>
        <v>1.4969379472374509E-3</v>
      </c>
      <c r="Z55" s="37">
        <v>446500</v>
      </c>
      <c r="AA55" s="34">
        <f t="shared" si="24"/>
        <v>1.4925373134328358E-2</v>
      </c>
      <c r="AB55" s="37">
        <v>6293162.1099999994</v>
      </c>
      <c r="AC55" s="34">
        <f t="shared" si="25"/>
        <v>1.4149685296556771E-3</v>
      </c>
      <c r="AD55" s="40">
        <f t="shared" si="26"/>
        <v>6086328.1279559992</v>
      </c>
      <c r="AE55" s="27">
        <f t="shared" si="27"/>
        <v>1.5266365635486859E-3</v>
      </c>
      <c r="AF55" s="14">
        <f t="shared" si="28"/>
        <v>0.14784982963046478</v>
      </c>
      <c r="AG55" s="40">
        <f t="shared" si="29"/>
        <v>12379490.237955999</v>
      </c>
      <c r="AH55" s="27">
        <f t="shared" si="30"/>
        <v>1.4677520695064528E-3</v>
      </c>
      <c r="AI55" s="30">
        <f t="shared" si="31"/>
        <v>0.25499005957390686</v>
      </c>
    </row>
    <row r="56" spans="1:35" x14ac:dyDescent="0.2">
      <c r="A56" s="5" t="s">
        <v>12</v>
      </c>
      <c r="B56" s="37">
        <v>137062493086.08002</v>
      </c>
      <c r="C56" s="38">
        <v>61115204194.129997</v>
      </c>
      <c r="D56" s="37">
        <v>3666047473.1699996</v>
      </c>
      <c r="E56" s="39">
        <v>300852946.83000004</v>
      </c>
      <c r="F56" s="39">
        <f t="shared" si="20"/>
        <v>58042727.810053959</v>
      </c>
      <c r="G56" s="39">
        <f t="shared" si="12"/>
        <v>4024943147.8100533</v>
      </c>
      <c r="H56" s="14">
        <f t="shared" si="21"/>
        <v>0.10865267391510766</v>
      </c>
      <c r="I56" s="44">
        <v>221274200.50000006</v>
      </c>
      <c r="J56" s="40">
        <v>0</v>
      </c>
      <c r="K56" s="39">
        <v>93078086.219999999</v>
      </c>
      <c r="L56" s="39">
        <f t="shared" si="13"/>
        <v>314352286.72000003</v>
      </c>
      <c r="M56" s="39">
        <v>0</v>
      </c>
      <c r="N56" s="39">
        <v>0</v>
      </c>
      <c r="O56" s="39">
        <v>0</v>
      </c>
      <c r="P56" s="39">
        <f t="shared" si="14"/>
        <v>221274200.50000006</v>
      </c>
      <c r="Q56" s="39">
        <f t="shared" si="15"/>
        <v>93078086.219999999</v>
      </c>
      <c r="R56" s="39">
        <f t="shared" si="16"/>
        <v>314352286.72000003</v>
      </c>
      <c r="S56" s="14">
        <f t="shared" si="22"/>
        <v>0.1117652740387928</v>
      </c>
      <c r="T56" s="40">
        <v>57860557.859999999</v>
      </c>
      <c r="U56" s="39">
        <f t="shared" si="17"/>
        <v>57270380.169827998</v>
      </c>
      <c r="V56" s="39">
        <v>29580214.760000005</v>
      </c>
      <c r="W56" s="39">
        <f t="shared" si="18"/>
        <v>23545850.948960006</v>
      </c>
      <c r="X56" s="39">
        <f t="shared" si="19"/>
        <v>80816231.118788004</v>
      </c>
      <c r="Y56" s="14">
        <f t="shared" si="23"/>
        <v>7.0629389613936042E-2</v>
      </c>
      <c r="Z56" s="37">
        <v>446500</v>
      </c>
      <c r="AA56" s="34">
        <f t="shared" si="24"/>
        <v>1.4925373134328358E-2</v>
      </c>
      <c r="AB56" s="37">
        <v>298609810.05000007</v>
      </c>
      <c r="AC56" s="34">
        <f t="shared" si="25"/>
        <v>6.7140092132031495E-2</v>
      </c>
      <c r="AD56" s="40">
        <f t="shared" si="26"/>
        <v>395615017.83878803</v>
      </c>
      <c r="AE56" s="27">
        <f t="shared" si="27"/>
        <v>9.9232302075124942E-2</v>
      </c>
      <c r="AF56" s="14">
        <f t="shared" si="28"/>
        <v>0.10791322827489278</v>
      </c>
      <c r="AG56" s="40">
        <f t="shared" si="29"/>
        <v>694224827.8887881</v>
      </c>
      <c r="AH56" s="27">
        <f t="shared" si="30"/>
        <v>8.2309522302654245E-2</v>
      </c>
      <c r="AI56" s="30">
        <f t="shared" si="31"/>
        <v>0.17248065435818927</v>
      </c>
    </row>
    <row r="57" spans="1:35" x14ac:dyDescent="0.2">
      <c r="A57" s="5" t="s">
        <v>25</v>
      </c>
      <c r="B57" s="37">
        <v>22568744183.790001</v>
      </c>
      <c r="C57" s="38">
        <v>7625424445.04</v>
      </c>
      <c r="D57" s="37">
        <v>455973300.08000004</v>
      </c>
      <c r="E57" s="39">
        <v>104058665.32000001</v>
      </c>
      <c r="F57" s="39">
        <f t="shared" si="20"/>
        <v>20075750.798143711</v>
      </c>
      <c r="G57" s="39">
        <f t="shared" si="12"/>
        <v>580107716.19814384</v>
      </c>
      <c r="H57" s="14">
        <f t="shared" si="21"/>
        <v>1.5659911757513672E-2</v>
      </c>
      <c r="I57" s="44">
        <v>28858431.960000001</v>
      </c>
      <c r="J57" s="40">
        <v>0</v>
      </c>
      <c r="K57" s="39">
        <v>10619114.220000001</v>
      </c>
      <c r="L57" s="39">
        <f t="shared" si="13"/>
        <v>39477546.18</v>
      </c>
      <c r="M57" s="39">
        <v>0</v>
      </c>
      <c r="N57" s="39">
        <v>0</v>
      </c>
      <c r="O57" s="39">
        <v>0</v>
      </c>
      <c r="P57" s="39">
        <f t="shared" si="14"/>
        <v>28858431.960000001</v>
      </c>
      <c r="Q57" s="39">
        <f t="shared" si="15"/>
        <v>10619114.220000001</v>
      </c>
      <c r="R57" s="39">
        <f t="shared" si="16"/>
        <v>39477546.18</v>
      </c>
      <c r="S57" s="14">
        <f t="shared" si="22"/>
        <v>1.4035904790846489E-2</v>
      </c>
      <c r="T57" s="40">
        <v>12709150.43</v>
      </c>
      <c r="U57" s="39">
        <f t="shared" si="17"/>
        <v>12579517.095613999</v>
      </c>
      <c r="V57" s="39">
        <v>6124383.4800000004</v>
      </c>
      <c r="W57" s="39">
        <f t="shared" si="18"/>
        <v>4875009.2500800006</v>
      </c>
      <c r="X57" s="39">
        <f t="shared" si="19"/>
        <v>17454526.345693998</v>
      </c>
      <c r="Y57" s="14">
        <f t="shared" si="23"/>
        <v>1.5254392895217964E-2</v>
      </c>
      <c r="Z57" s="37">
        <v>446500</v>
      </c>
      <c r="AA57" s="34">
        <f t="shared" si="24"/>
        <v>1.4925373134328358E-2</v>
      </c>
      <c r="AB57" s="37">
        <v>104388742.06000002</v>
      </c>
      <c r="AC57" s="34">
        <f t="shared" si="25"/>
        <v>2.3470996342289357E-2</v>
      </c>
      <c r="AD57" s="40">
        <f t="shared" si="26"/>
        <v>57378572.525693998</v>
      </c>
      <c r="AE57" s="27">
        <f t="shared" si="27"/>
        <v>1.4392294490269684E-2</v>
      </c>
      <c r="AF57" s="14">
        <f t="shared" si="28"/>
        <v>0.12583757100608081</v>
      </c>
      <c r="AG57" s="40">
        <f t="shared" si="29"/>
        <v>161767314.58569402</v>
      </c>
      <c r="AH57" s="27">
        <f t="shared" si="30"/>
        <v>1.9179651681752691E-2</v>
      </c>
      <c r="AI57" s="30">
        <f t="shared" si="31"/>
        <v>0.27885737436121283</v>
      </c>
    </row>
    <row r="58" spans="1:35" x14ac:dyDescent="0.2">
      <c r="A58" s="5" t="s">
        <v>5</v>
      </c>
      <c r="B58" s="37">
        <v>88390320912.840012</v>
      </c>
      <c r="C58" s="38">
        <v>38074514620.040001</v>
      </c>
      <c r="D58" s="37">
        <v>2282879250.7199998</v>
      </c>
      <c r="E58" s="39">
        <v>319816117.02000004</v>
      </c>
      <c r="F58" s="39">
        <f t="shared" si="20"/>
        <v>61701239.841767058</v>
      </c>
      <c r="G58" s="39">
        <f t="shared" si="12"/>
        <v>2664396607.5817666</v>
      </c>
      <c r="H58" s="14">
        <f t="shared" si="21"/>
        <v>7.1924945310497757E-2</v>
      </c>
      <c r="I58" s="44">
        <v>117865159.11</v>
      </c>
      <c r="J58" s="40">
        <v>0</v>
      </c>
      <c r="K58" s="39">
        <v>81747949.180000007</v>
      </c>
      <c r="L58" s="39">
        <f t="shared" si="13"/>
        <v>199613108.29000002</v>
      </c>
      <c r="M58" s="39">
        <v>0</v>
      </c>
      <c r="N58" s="39">
        <v>0</v>
      </c>
      <c r="O58" s="39">
        <v>0</v>
      </c>
      <c r="P58" s="39">
        <f t="shared" si="14"/>
        <v>117865159.11</v>
      </c>
      <c r="Q58" s="39">
        <f t="shared" si="15"/>
        <v>81747949.180000007</v>
      </c>
      <c r="R58" s="39">
        <f t="shared" si="16"/>
        <v>199613108.29000002</v>
      </c>
      <c r="S58" s="14">
        <f t="shared" si="22"/>
        <v>7.0970737902215031E-2</v>
      </c>
      <c r="T58" s="40">
        <v>46305876.879999995</v>
      </c>
      <c r="U58" s="39">
        <f t="shared" si="17"/>
        <v>45833556.935823999</v>
      </c>
      <c r="V58" s="39">
        <v>38090929.189999998</v>
      </c>
      <c r="W58" s="39">
        <f t="shared" si="18"/>
        <v>30320379.63524</v>
      </c>
      <c r="X58" s="39">
        <f t="shared" si="19"/>
        <v>76153936.571063995</v>
      </c>
      <c r="Y58" s="14">
        <f t="shared" si="23"/>
        <v>6.6554774730916894E-2</v>
      </c>
      <c r="Z58" s="37">
        <v>446500</v>
      </c>
      <c r="AA58" s="34">
        <f t="shared" si="24"/>
        <v>1.4925373134328358E-2</v>
      </c>
      <c r="AB58" s="37">
        <v>324353119.75</v>
      </c>
      <c r="AC58" s="34">
        <f t="shared" si="25"/>
        <v>7.2928274994315909E-2</v>
      </c>
      <c r="AD58" s="40">
        <f t="shared" si="26"/>
        <v>276213544.86106402</v>
      </c>
      <c r="AE58" s="27">
        <f t="shared" si="27"/>
        <v>6.928277412376542E-2</v>
      </c>
      <c r="AF58" s="14">
        <f t="shared" si="28"/>
        <v>0.12099349747646475</v>
      </c>
      <c r="AG58" s="40">
        <f t="shared" si="29"/>
        <v>600566664.61106396</v>
      </c>
      <c r="AH58" s="27">
        <f t="shared" si="30"/>
        <v>7.1205110058313689E-2</v>
      </c>
      <c r="AI58" s="30">
        <f t="shared" si="31"/>
        <v>0.2254043797016182</v>
      </c>
    </row>
    <row r="59" spans="1:35" x14ac:dyDescent="0.2">
      <c r="A59" s="5" t="s">
        <v>17</v>
      </c>
      <c r="B59" s="37">
        <v>17869269336.810001</v>
      </c>
      <c r="C59" s="38">
        <v>9161589054.5499992</v>
      </c>
      <c r="D59" s="37">
        <v>557926853.70000005</v>
      </c>
      <c r="E59" s="39">
        <v>73629097.379999995</v>
      </c>
      <c r="F59" s="39">
        <f t="shared" si="20"/>
        <v>14205058.328852452</v>
      </c>
      <c r="G59" s="39">
        <f t="shared" si="12"/>
        <v>645761009.40885246</v>
      </c>
      <c r="H59" s="14">
        <f t="shared" si="21"/>
        <v>1.7432211538333513E-2</v>
      </c>
      <c r="I59" s="44">
        <v>44948507.059999995</v>
      </c>
      <c r="J59" s="40">
        <v>-7226559.9600000009</v>
      </c>
      <c r="K59" s="39">
        <v>4024836.06</v>
      </c>
      <c r="L59" s="39">
        <f t="shared" si="13"/>
        <v>41746783.159999996</v>
      </c>
      <c r="M59" s="39">
        <v>0</v>
      </c>
      <c r="N59" s="39">
        <v>0</v>
      </c>
      <c r="O59" s="39">
        <v>0</v>
      </c>
      <c r="P59" s="39">
        <f t="shared" si="14"/>
        <v>37721947.099999994</v>
      </c>
      <c r="Q59" s="39">
        <f t="shared" si="15"/>
        <v>4024836.06</v>
      </c>
      <c r="R59" s="39">
        <f t="shared" si="16"/>
        <v>41746783.159999996</v>
      </c>
      <c r="S59" s="14">
        <f t="shared" si="22"/>
        <v>1.4842712641920174E-2</v>
      </c>
      <c r="T59" s="40">
        <v>20628570.560000002</v>
      </c>
      <c r="U59" s="39">
        <f t="shared" si="17"/>
        <v>20418159.140288003</v>
      </c>
      <c r="V59" s="39">
        <v>2596769.8100000005</v>
      </c>
      <c r="W59" s="39">
        <f t="shared" si="18"/>
        <v>2067028.7687600006</v>
      </c>
      <c r="X59" s="39">
        <f t="shared" si="19"/>
        <v>22485187.909048002</v>
      </c>
      <c r="Y59" s="14">
        <f t="shared" si="23"/>
        <v>1.9650942334051919E-2</v>
      </c>
      <c r="Z59" s="37">
        <v>446500</v>
      </c>
      <c r="AA59" s="34">
        <f t="shared" si="24"/>
        <v>1.4925373134328358E-2</v>
      </c>
      <c r="AB59" s="37">
        <v>74987773.460000008</v>
      </c>
      <c r="AC59" s="34">
        <f t="shared" si="25"/>
        <v>1.6860417338724686E-2</v>
      </c>
      <c r="AD59" s="40">
        <f t="shared" si="26"/>
        <v>64678471.069048002</v>
      </c>
      <c r="AE59" s="27">
        <f t="shared" si="27"/>
        <v>1.6223331495207282E-2</v>
      </c>
      <c r="AF59" s="14">
        <f t="shared" si="28"/>
        <v>0.11592643487245718</v>
      </c>
      <c r="AG59" s="40">
        <f t="shared" si="29"/>
        <v>139666244.52904803</v>
      </c>
      <c r="AH59" s="27">
        <f t="shared" si="30"/>
        <v>1.655927792722681E-2</v>
      </c>
      <c r="AI59" s="30">
        <f t="shared" si="31"/>
        <v>0.21628163127548128</v>
      </c>
    </row>
    <row r="60" spans="1:35" x14ac:dyDescent="0.2">
      <c r="A60" s="5" t="s">
        <v>11</v>
      </c>
      <c r="B60" s="37">
        <v>51090113566.069992</v>
      </c>
      <c r="C60" s="38">
        <v>21597367266.629997</v>
      </c>
      <c r="D60" s="37">
        <v>1316116522.7599998</v>
      </c>
      <c r="E60" s="39">
        <v>184103646.13</v>
      </c>
      <c r="F60" s="39">
        <f t="shared" si="20"/>
        <v>35518607.790803008</v>
      </c>
      <c r="G60" s="39">
        <f t="shared" si="12"/>
        <v>1535738776.6808028</v>
      </c>
      <c r="H60" s="14">
        <f t="shared" si="21"/>
        <v>4.145701402323515E-2</v>
      </c>
      <c r="I60" s="44">
        <v>59442695.189999998</v>
      </c>
      <c r="J60" s="40">
        <v>-10549784.039999999</v>
      </c>
      <c r="K60" s="39">
        <v>56099725.879999995</v>
      </c>
      <c r="L60" s="39">
        <f t="shared" si="13"/>
        <v>104992637.03</v>
      </c>
      <c r="M60" s="39">
        <v>0</v>
      </c>
      <c r="N60" s="39">
        <v>0</v>
      </c>
      <c r="O60" s="39">
        <v>0</v>
      </c>
      <c r="P60" s="39">
        <f t="shared" si="14"/>
        <v>48892911.149999999</v>
      </c>
      <c r="Q60" s="39">
        <f t="shared" si="15"/>
        <v>56099725.879999995</v>
      </c>
      <c r="R60" s="39">
        <f t="shared" si="16"/>
        <v>104992637.03</v>
      </c>
      <c r="S60" s="14">
        <f t="shared" si="22"/>
        <v>3.7329236482270732E-2</v>
      </c>
      <c r="T60" s="40">
        <v>26842375.129999999</v>
      </c>
      <c r="U60" s="39">
        <f t="shared" si="17"/>
        <v>26568582.903673999</v>
      </c>
      <c r="V60" s="39">
        <v>32489469.34</v>
      </c>
      <c r="W60" s="39">
        <f t="shared" si="18"/>
        <v>25861617.594640002</v>
      </c>
      <c r="X60" s="39">
        <f t="shared" si="19"/>
        <v>52430200.498314001</v>
      </c>
      <c r="Y60" s="14">
        <f t="shared" si="23"/>
        <v>4.5821402548321892E-2</v>
      </c>
      <c r="Z60" s="37">
        <v>446500</v>
      </c>
      <c r="AA60" s="34">
        <f t="shared" si="24"/>
        <v>1.4925373134328358E-2</v>
      </c>
      <c r="AB60" s="37">
        <v>187419772.07999998</v>
      </c>
      <c r="AC60" s="34">
        <f t="shared" si="25"/>
        <v>4.2139877329242952E-2</v>
      </c>
      <c r="AD60" s="40">
        <f t="shared" si="26"/>
        <v>157869337.52831399</v>
      </c>
      <c r="AE60" s="27">
        <f t="shared" si="27"/>
        <v>3.9598440614287439E-2</v>
      </c>
      <c r="AF60" s="14">
        <f t="shared" si="28"/>
        <v>0.11995088185448018</v>
      </c>
      <c r="AG60" s="40">
        <f t="shared" si="29"/>
        <v>345289109.60831398</v>
      </c>
      <c r="AH60" s="27">
        <f t="shared" si="30"/>
        <v>4.0938584341040023E-2</v>
      </c>
      <c r="AI60" s="30">
        <f t="shared" si="31"/>
        <v>0.22483583461673634</v>
      </c>
    </row>
    <row r="61" spans="1:35" x14ac:dyDescent="0.2">
      <c r="A61" s="5" t="s">
        <v>14</v>
      </c>
      <c r="B61" s="37">
        <v>53547557898.019997</v>
      </c>
      <c r="C61" s="38">
        <v>13887350399.75</v>
      </c>
      <c r="D61" s="37">
        <v>830900003.65999997</v>
      </c>
      <c r="E61" s="39">
        <v>110054233.96000001</v>
      </c>
      <c r="F61" s="39">
        <f t="shared" si="20"/>
        <v>21232459.290796954</v>
      </c>
      <c r="G61" s="39">
        <f t="shared" si="12"/>
        <v>962186696.910797</v>
      </c>
      <c r="H61" s="14">
        <f t="shared" si="21"/>
        <v>2.5974070585763474E-2</v>
      </c>
      <c r="I61" s="44">
        <v>49928986.280000001</v>
      </c>
      <c r="J61" s="40">
        <v>0</v>
      </c>
      <c r="K61" s="39">
        <v>22333062.699999999</v>
      </c>
      <c r="L61" s="39">
        <f t="shared" si="13"/>
        <v>72262048.980000004</v>
      </c>
      <c r="M61" s="39">
        <v>0</v>
      </c>
      <c r="N61" s="39">
        <v>0</v>
      </c>
      <c r="O61" s="39">
        <v>0</v>
      </c>
      <c r="P61" s="39">
        <f t="shared" si="14"/>
        <v>49928986.280000001</v>
      </c>
      <c r="Q61" s="39">
        <f t="shared" si="15"/>
        <v>22333062.699999999</v>
      </c>
      <c r="R61" s="39">
        <f t="shared" si="16"/>
        <v>72262048.980000004</v>
      </c>
      <c r="S61" s="14">
        <f t="shared" si="22"/>
        <v>2.5692155101286637E-2</v>
      </c>
      <c r="T61" s="40">
        <v>23344423.740000002</v>
      </c>
      <c r="U61" s="39">
        <f t="shared" si="17"/>
        <v>23106310.617852002</v>
      </c>
      <c r="V61" s="39">
        <v>13704087.52</v>
      </c>
      <c r="W61" s="39">
        <f t="shared" si="18"/>
        <v>10908453.665920001</v>
      </c>
      <c r="X61" s="39">
        <f t="shared" si="19"/>
        <v>34014764.283772007</v>
      </c>
      <c r="Y61" s="14">
        <f t="shared" si="23"/>
        <v>2.9727221944976522E-2</v>
      </c>
      <c r="Z61" s="37">
        <v>446500</v>
      </c>
      <c r="AA61" s="34">
        <f t="shared" si="24"/>
        <v>1.4925373134328358E-2</v>
      </c>
      <c r="AB61" s="37">
        <v>111524037.88999999</v>
      </c>
      <c r="AC61" s="34">
        <f t="shared" si="25"/>
        <v>2.5075312085751644E-2</v>
      </c>
      <c r="AD61" s="40">
        <f t="shared" si="26"/>
        <v>106723313.26377201</v>
      </c>
      <c r="AE61" s="27">
        <f t="shared" si="27"/>
        <v>2.6769459152747255E-2</v>
      </c>
      <c r="AF61" s="14">
        <f t="shared" si="28"/>
        <v>0.1284430289970761</v>
      </c>
      <c r="AG61" s="40">
        <f t="shared" si="29"/>
        <v>218247351.153772</v>
      </c>
      <c r="AH61" s="27">
        <f t="shared" si="30"/>
        <v>2.5876105975518839E-2</v>
      </c>
      <c r="AI61" s="30">
        <f t="shared" si="31"/>
        <v>0.22682432822494678</v>
      </c>
    </row>
    <row r="62" spans="1:35" x14ac:dyDescent="0.2">
      <c r="A62" s="5" t="s">
        <v>36</v>
      </c>
      <c r="B62" s="37">
        <v>2449337680.3000002</v>
      </c>
      <c r="C62" s="38">
        <v>891607680.49999988</v>
      </c>
      <c r="D62" s="37">
        <v>54337300.470000006</v>
      </c>
      <c r="E62" s="39">
        <v>7055331.5999999996</v>
      </c>
      <c r="F62" s="39">
        <f t="shared" si="20"/>
        <v>1361165.6325236878</v>
      </c>
      <c r="G62" s="39">
        <f t="shared" si="12"/>
        <v>62753797.702523693</v>
      </c>
      <c r="H62" s="14">
        <f t="shared" si="21"/>
        <v>1.6940283796099756E-3</v>
      </c>
      <c r="I62" s="44">
        <v>3873307.37</v>
      </c>
      <c r="J62" s="40">
        <v>0</v>
      </c>
      <c r="K62" s="39">
        <v>871952.29000000015</v>
      </c>
      <c r="L62" s="39">
        <f t="shared" si="13"/>
        <v>4745259.66</v>
      </c>
      <c r="M62" s="39">
        <v>0</v>
      </c>
      <c r="N62" s="39">
        <v>0</v>
      </c>
      <c r="O62" s="39">
        <v>408550.11</v>
      </c>
      <c r="P62" s="39">
        <f t="shared" si="14"/>
        <v>4281857.4800000004</v>
      </c>
      <c r="Q62" s="39">
        <f t="shared" si="15"/>
        <v>871952.29000000015</v>
      </c>
      <c r="R62" s="39">
        <f t="shared" si="16"/>
        <v>5153809.7700000005</v>
      </c>
      <c r="S62" s="14">
        <f t="shared" si="22"/>
        <v>1.8323931004227997E-3</v>
      </c>
      <c r="T62" s="40">
        <v>2493148.86</v>
      </c>
      <c r="U62" s="39">
        <f t="shared" si="17"/>
        <v>2467718.741628</v>
      </c>
      <c r="V62" s="39">
        <v>734966.76</v>
      </c>
      <c r="W62" s="39">
        <f t="shared" si="18"/>
        <v>585033.54096000001</v>
      </c>
      <c r="X62" s="39">
        <f t="shared" si="19"/>
        <v>3052752.2825879999</v>
      </c>
      <c r="Y62" s="14">
        <f t="shared" si="23"/>
        <v>2.6679545355786198E-3</v>
      </c>
      <c r="Z62" s="37">
        <v>446500</v>
      </c>
      <c r="AA62" s="34">
        <f t="shared" si="24"/>
        <v>1.4925373134328358E-2</v>
      </c>
      <c r="AB62" s="37">
        <v>7252173.8900000006</v>
      </c>
      <c r="AC62" s="34">
        <f t="shared" si="25"/>
        <v>1.6305948657566989E-3</v>
      </c>
      <c r="AD62" s="40">
        <f t="shared" si="26"/>
        <v>8653062.0525880009</v>
      </c>
      <c r="AE62" s="27">
        <f t="shared" si="27"/>
        <v>2.1704516480896487E-3</v>
      </c>
      <c r="AF62" s="14">
        <f t="shared" si="28"/>
        <v>0.15924718338492755</v>
      </c>
      <c r="AG62" s="40">
        <f t="shared" si="29"/>
        <v>15905235.942588001</v>
      </c>
      <c r="AH62" s="27">
        <f t="shared" si="30"/>
        <v>1.8857757889856766E-3</v>
      </c>
      <c r="AI62" s="30">
        <f t="shared" si="31"/>
        <v>0.25345455613674134</v>
      </c>
    </row>
    <row r="63" spans="1:35" x14ac:dyDescent="0.2">
      <c r="A63" s="42" t="s">
        <v>115</v>
      </c>
      <c r="B63" s="37">
        <v>10214114948.59</v>
      </c>
      <c r="C63" s="38">
        <v>5516000991.5400009</v>
      </c>
      <c r="D63" s="37">
        <v>339426539.49000001</v>
      </c>
      <c r="E63" s="39">
        <v>28110709.920000002</v>
      </c>
      <c r="F63" s="39">
        <f t="shared" si="20"/>
        <v>5423321.5982288783</v>
      </c>
      <c r="G63" s="39">
        <f t="shared" si="12"/>
        <v>372960571.0082289</v>
      </c>
      <c r="H63" s="14">
        <f t="shared" si="21"/>
        <v>1.0068008867901117E-2</v>
      </c>
      <c r="I63" s="44">
        <v>27341182.890000001</v>
      </c>
      <c r="J63" s="40">
        <v>0</v>
      </c>
      <c r="K63" s="39">
        <v>2378133.7799999998</v>
      </c>
      <c r="L63" s="39">
        <f t="shared" si="13"/>
        <v>29719316.670000002</v>
      </c>
      <c r="M63" s="39">
        <v>0</v>
      </c>
      <c r="N63" s="39">
        <v>0</v>
      </c>
      <c r="O63" s="39">
        <v>0</v>
      </c>
      <c r="P63" s="39">
        <f t="shared" si="14"/>
        <v>27341182.890000001</v>
      </c>
      <c r="Q63" s="39">
        <f t="shared" si="15"/>
        <v>2378133.7799999998</v>
      </c>
      <c r="R63" s="39">
        <f t="shared" si="16"/>
        <v>29719316.670000002</v>
      </c>
      <c r="S63" s="14">
        <f t="shared" si="22"/>
        <v>1.0566449528731498E-2</v>
      </c>
      <c r="T63" s="40">
        <v>10356626.75</v>
      </c>
      <c r="U63" s="39">
        <f t="shared" si="17"/>
        <v>10250989.15715</v>
      </c>
      <c r="V63" s="39">
        <v>911190.66000000027</v>
      </c>
      <c r="W63" s="39">
        <f t="shared" si="18"/>
        <v>725307.76536000019</v>
      </c>
      <c r="X63" s="39">
        <f t="shared" si="19"/>
        <v>10976296.92251</v>
      </c>
      <c r="Y63" s="14">
        <f t="shared" si="23"/>
        <v>9.592740729503996E-3</v>
      </c>
      <c r="Z63" s="37">
        <v>446500</v>
      </c>
      <c r="AA63" s="34">
        <f t="shared" si="24"/>
        <v>1.4925373134328358E-2</v>
      </c>
      <c r="AB63" s="37">
        <v>28402241.719999999</v>
      </c>
      <c r="AC63" s="34">
        <f t="shared" si="25"/>
        <v>6.3860230362750873E-3</v>
      </c>
      <c r="AD63" s="40">
        <f t="shared" si="26"/>
        <v>41142113.59251</v>
      </c>
      <c r="AE63" s="27">
        <f t="shared" si="27"/>
        <v>1.0319695815199601E-2</v>
      </c>
      <c r="AF63" s="14">
        <f t="shared" si="28"/>
        <v>0.12121065622719848</v>
      </c>
      <c r="AG63" s="40">
        <f t="shared" si="29"/>
        <v>69544355.312509999</v>
      </c>
      <c r="AH63" s="27">
        <f t="shared" si="30"/>
        <v>8.2454018275701021E-3</v>
      </c>
      <c r="AI63" s="30">
        <f t="shared" si="31"/>
        <v>0.18646570366543008</v>
      </c>
    </row>
    <row r="64" spans="1:35" x14ac:dyDescent="0.2">
      <c r="A64" s="42" t="s">
        <v>116</v>
      </c>
      <c r="B64" s="37">
        <v>10667633989.540001</v>
      </c>
      <c r="C64" s="38">
        <v>5459388485.8899994</v>
      </c>
      <c r="D64" s="37">
        <v>332884154.33999997</v>
      </c>
      <c r="E64" s="39">
        <v>43347165.550000004</v>
      </c>
      <c r="F64" s="39">
        <f t="shared" si="20"/>
        <v>8362848.8863620209</v>
      </c>
      <c r="G64" s="39">
        <f t="shared" si="12"/>
        <v>384594168.776362</v>
      </c>
      <c r="H64" s="14">
        <f t="shared" si="21"/>
        <v>1.0382055913621064E-2</v>
      </c>
      <c r="I64" s="44">
        <v>14282586.93</v>
      </c>
      <c r="J64" s="40">
        <v>0</v>
      </c>
      <c r="K64" s="39">
        <v>14755264.439999999</v>
      </c>
      <c r="L64" s="39">
        <f t="shared" si="13"/>
        <v>29037851.369999997</v>
      </c>
      <c r="M64" s="39">
        <v>0</v>
      </c>
      <c r="N64" s="39">
        <v>0</v>
      </c>
      <c r="O64" s="39">
        <v>0</v>
      </c>
      <c r="P64" s="39">
        <f t="shared" si="14"/>
        <v>14282586.93</v>
      </c>
      <c r="Q64" s="39">
        <f t="shared" si="15"/>
        <v>14755264.439999999</v>
      </c>
      <c r="R64" s="39">
        <f t="shared" si="16"/>
        <v>29037851.369999997</v>
      </c>
      <c r="S64" s="14">
        <f t="shared" si="22"/>
        <v>1.0324160354387844E-2</v>
      </c>
      <c r="T64" s="40">
        <v>7516508.6599999992</v>
      </c>
      <c r="U64" s="39">
        <f t="shared" si="17"/>
        <v>7439840.2716679992</v>
      </c>
      <c r="V64" s="39">
        <v>11097206.109999999</v>
      </c>
      <c r="W64" s="39">
        <f t="shared" si="18"/>
        <v>8833376.0635599997</v>
      </c>
      <c r="X64" s="39">
        <f t="shared" si="19"/>
        <v>16273216.335228</v>
      </c>
      <c r="Y64" s="14">
        <f t="shared" si="23"/>
        <v>1.4221986362161402E-2</v>
      </c>
      <c r="Z64" s="37">
        <v>446500</v>
      </c>
      <c r="AA64" s="34">
        <f t="shared" si="24"/>
        <v>1.4925373134328358E-2</v>
      </c>
      <c r="AB64" s="37">
        <v>43910676.25</v>
      </c>
      <c r="AC64" s="34">
        <f t="shared" si="25"/>
        <v>9.8729738601392829E-3</v>
      </c>
      <c r="AD64" s="40">
        <f t="shared" si="26"/>
        <v>45757567.705228001</v>
      </c>
      <c r="AE64" s="27">
        <f t="shared" si="27"/>
        <v>1.147739235369083E-2</v>
      </c>
      <c r="AF64" s="14">
        <f t="shared" si="28"/>
        <v>0.13745793276327689</v>
      </c>
      <c r="AG64" s="40">
        <f t="shared" si="29"/>
        <v>89668243.955228001</v>
      </c>
      <c r="AH64" s="27">
        <f t="shared" si="30"/>
        <v>1.0631354611902491E-2</v>
      </c>
      <c r="AI64" s="30">
        <f t="shared" si="31"/>
        <v>0.23315029512932961</v>
      </c>
    </row>
    <row r="65" spans="1:35" x14ac:dyDescent="0.2">
      <c r="A65" s="5" t="s">
        <v>32</v>
      </c>
      <c r="B65" s="37">
        <v>4462876883.71</v>
      </c>
      <c r="C65" s="38">
        <v>2398118195.1000004</v>
      </c>
      <c r="D65" s="37">
        <v>148294509.31</v>
      </c>
      <c r="E65" s="39">
        <v>21525871.069999997</v>
      </c>
      <c r="F65" s="39">
        <f t="shared" si="20"/>
        <v>4152926.8320456971</v>
      </c>
      <c r="G65" s="39">
        <f t="shared" si="12"/>
        <v>173973307.2120457</v>
      </c>
      <c r="H65" s="14">
        <f t="shared" si="21"/>
        <v>4.696380625581773E-3</v>
      </c>
      <c r="I65" s="44">
        <v>11803121.98</v>
      </c>
      <c r="J65" s="40">
        <v>0</v>
      </c>
      <c r="K65" s="39">
        <v>1166730.3900000001</v>
      </c>
      <c r="L65" s="39">
        <f t="shared" si="13"/>
        <v>12969852.370000001</v>
      </c>
      <c r="M65" s="39">
        <v>0</v>
      </c>
      <c r="N65" s="39">
        <v>0</v>
      </c>
      <c r="O65" s="39">
        <v>0</v>
      </c>
      <c r="P65" s="39">
        <f t="shared" si="14"/>
        <v>11803121.98</v>
      </c>
      <c r="Q65" s="39">
        <f t="shared" si="15"/>
        <v>1166730.3900000001</v>
      </c>
      <c r="R65" s="39">
        <f t="shared" si="16"/>
        <v>12969852.370000001</v>
      </c>
      <c r="S65" s="14">
        <f t="shared" si="22"/>
        <v>4.6113203740327999E-3</v>
      </c>
      <c r="T65" s="40">
        <v>6574158.2199999997</v>
      </c>
      <c r="U65" s="39">
        <f t="shared" si="17"/>
        <v>6507101.8061560001</v>
      </c>
      <c r="V65" s="39">
        <v>821928.41999999993</v>
      </c>
      <c r="W65" s="39">
        <f t="shared" si="18"/>
        <v>654255.02231999999</v>
      </c>
      <c r="X65" s="39">
        <f t="shared" si="19"/>
        <v>7161356.8284760006</v>
      </c>
      <c r="Y65" s="14">
        <f t="shared" si="23"/>
        <v>6.2586717371093149E-3</v>
      </c>
      <c r="Z65" s="37">
        <v>446500</v>
      </c>
      <c r="AA65" s="34">
        <f t="shared" si="24"/>
        <v>1.4925373134328358E-2</v>
      </c>
      <c r="AB65" s="37">
        <v>21849317.030000001</v>
      </c>
      <c r="AC65" s="34">
        <f t="shared" si="25"/>
        <v>4.9126489118710868E-3</v>
      </c>
      <c r="AD65" s="40">
        <f t="shared" si="26"/>
        <v>20577709.198476002</v>
      </c>
      <c r="AE65" s="27">
        <f t="shared" si="27"/>
        <v>5.1615165327958965E-3</v>
      </c>
      <c r="AF65" s="14">
        <f t="shared" si="28"/>
        <v>0.13876244841580507</v>
      </c>
      <c r="AG65" s="40">
        <f t="shared" si="29"/>
        <v>42427026.228476003</v>
      </c>
      <c r="AH65" s="27">
        <f t="shared" si="30"/>
        <v>5.0302843132361578E-3</v>
      </c>
      <c r="AI65" s="30">
        <f t="shared" si="31"/>
        <v>0.24387089553206129</v>
      </c>
    </row>
    <row r="66" spans="1:35" x14ac:dyDescent="0.2">
      <c r="A66" s="5" t="s">
        <v>7</v>
      </c>
      <c r="B66" s="37">
        <v>21770453479.82</v>
      </c>
      <c r="C66" s="38">
        <v>12076119220.780001</v>
      </c>
      <c r="D66" s="37">
        <v>725860177.41999996</v>
      </c>
      <c r="E66" s="39">
        <v>99358695.909999996</v>
      </c>
      <c r="F66" s="39">
        <f t="shared" si="20"/>
        <v>19168998.685343705</v>
      </c>
      <c r="G66" s="39">
        <f t="shared" si="12"/>
        <v>844387872.01534367</v>
      </c>
      <c r="H66" s="14">
        <f t="shared" si="21"/>
        <v>2.2794110810204285E-2</v>
      </c>
      <c r="I66" s="44">
        <v>44842286.490000002</v>
      </c>
      <c r="J66" s="40">
        <v>0</v>
      </c>
      <c r="K66" s="39">
        <v>19096780.940000001</v>
      </c>
      <c r="L66" s="39">
        <f t="shared" si="13"/>
        <v>63939067.430000007</v>
      </c>
      <c r="M66" s="39">
        <v>0</v>
      </c>
      <c r="N66" s="39">
        <v>0</v>
      </c>
      <c r="O66" s="39">
        <v>0</v>
      </c>
      <c r="P66" s="39">
        <f t="shared" si="14"/>
        <v>44842286.490000002</v>
      </c>
      <c r="Q66" s="39">
        <f t="shared" si="15"/>
        <v>19096780.940000001</v>
      </c>
      <c r="R66" s="39">
        <f t="shared" si="16"/>
        <v>63939067.430000007</v>
      </c>
      <c r="S66" s="14">
        <f t="shared" si="22"/>
        <v>2.2732990008321581E-2</v>
      </c>
      <c r="T66" s="40">
        <v>15868574.219999999</v>
      </c>
      <c r="U66" s="39">
        <f t="shared" si="17"/>
        <v>15706714.762955999</v>
      </c>
      <c r="V66" s="39">
        <v>8068217.7400000002</v>
      </c>
      <c r="W66" s="39">
        <f t="shared" si="18"/>
        <v>6422301.3210400008</v>
      </c>
      <c r="X66" s="39">
        <f t="shared" si="19"/>
        <v>22129016.083995998</v>
      </c>
      <c r="Y66" s="14">
        <f t="shared" si="23"/>
        <v>1.9339665771746894E-2</v>
      </c>
      <c r="Z66" s="37">
        <v>446500</v>
      </c>
      <c r="AA66" s="34">
        <f t="shared" si="24"/>
        <v>1.4925373134328358E-2</v>
      </c>
      <c r="AB66" s="37">
        <v>101970538.46999998</v>
      </c>
      <c r="AC66" s="34">
        <f t="shared" si="25"/>
        <v>2.2927282082535382E-2</v>
      </c>
      <c r="AD66" s="40">
        <f t="shared" si="26"/>
        <v>86514583.513996005</v>
      </c>
      <c r="AE66" s="27">
        <f t="shared" si="27"/>
        <v>2.1700493909619114E-2</v>
      </c>
      <c r="AF66" s="14">
        <f t="shared" si="28"/>
        <v>0.11918904798098134</v>
      </c>
      <c r="AG66" s="40">
        <f t="shared" si="29"/>
        <v>188485121.98399597</v>
      </c>
      <c r="AH66" s="27">
        <f t="shared" si="30"/>
        <v>2.2347400623570782E-2</v>
      </c>
      <c r="AI66" s="30">
        <f t="shared" si="31"/>
        <v>0.22322101990182416</v>
      </c>
    </row>
    <row r="67" spans="1:35" x14ac:dyDescent="0.2">
      <c r="A67" s="5" t="s">
        <v>6</v>
      </c>
      <c r="B67" s="37">
        <v>22825706449.23</v>
      </c>
      <c r="C67" s="38">
        <v>9572830126.8600006</v>
      </c>
      <c r="D67" s="37">
        <v>574531217.91999996</v>
      </c>
      <c r="E67" s="39">
        <v>77426827.149999991</v>
      </c>
      <c r="F67" s="39">
        <f t="shared" si="20"/>
        <v>14937743.840690918</v>
      </c>
      <c r="G67" s="39">
        <f t="shared" si="12"/>
        <v>666895788.9106909</v>
      </c>
      <c r="H67" s="14">
        <f t="shared" si="21"/>
        <v>1.8002741411961759E-2</v>
      </c>
      <c r="I67" s="44">
        <v>30728636.700000003</v>
      </c>
      <c r="J67" s="40">
        <v>0</v>
      </c>
      <c r="K67" s="39">
        <v>19540077.560000002</v>
      </c>
      <c r="L67" s="39">
        <f t="shared" si="13"/>
        <v>50268714.260000005</v>
      </c>
      <c r="M67" s="39">
        <v>0</v>
      </c>
      <c r="N67" s="39">
        <v>0</v>
      </c>
      <c r="O67" s="39">
        <v>0</v>
      </c>
      <c r="P67" s="39">
        <f t="shared" si="14"/>
        <v>30728636.700000003</v>
      </c>
      <c r="Q67" s="39">
        <f t="shared" si="15"/>
        <v>19540077.560000002</v>
      </c>
      <c r="R67" s="39">
        <f t="shared" si="16"/>
        <v>50268714.260000005</v>
      </c>
      <c r="S67" s="14">
        <f t="shared" si="22"/>
        <v>1.7872612550297758E-2</v>
      </c>
      <c r="T67" s="40">
        <v>14616804.449999999</v>
      </c>
      <c r="U67" s="39">
        <f t="shared" si="17"/>
        <v>14467713.044609999</v>
      </c>
      <c r="V67" s="39">
        <v>11668911.840000002</v>
      </c>
      <c r="W67" s="39">
        <f t="shared" si="18"/>
        <v>9288453.8246400021</v>
      </c>
      <c r="X67" s="39">
        <f t="shared" si="19"/>
        <v>23756166.86925</v>
      </c>
      <c r="Y67" s="14">
        <f t="shared" si="23"/>
        <v>2.0761715095024596E-2</v>
      </c>
      <c r="Z67" s="37">
        <v>446500</v>
      </c>
      <c r="AA67" s="34">
        <f t="shared" si="24"/>
        <v>1.4925373134328358E-2</v>
      </c>
      <c r="AB67" s="37">
        <v>78539712.230000004</v>
      </c>
      <c r="AC67" s="34">
        <f t="shared" si="25"/>
        <v>1.7659043131444636E-2</v>
      </c>
      <c r="AD67" s="40">
        <f t="shared" si="26"/>
        <v>74471381.129250005</v>
      </c>
      <c r="AE67" s="27">
        <f t="shared" si="27"/>
        <v>1.8679691758266077E-2</v>
      </c>
      <c r="AF67" s="14">
        <f t="shared" si="28"/>
        <v>0.12962112206689472</v>
      </c>
      <c r="AG67" s="40">
        <f t="shared" si="29"/>
        <v>153011093.35925001</v>
      </c>
      <c r="AH67" s="27">
        <f t="shared" si="30"/>
        <v>1.8141486007792633E-2</v>
      </c>
      <c r="AI67" s="30">
        <f t="shared" si="31"/>
        <v>0.22943778608825627</v>
      </c>
    </row>
    <row r="68" spans="1:35" x14ac:dyDescent="0.2">
      <c r="A68" s="5" t="s">
        <v>41</v>
      </c>
      <c r="B68" s="37">
        <v>5694858066.8099995</v>
      </c>
      <c r="C68" s="38">
        <v>2262159130.1399999</v>
      </c>
      <c r="D68" s="37">
        <v>134877677.48000002</v>
      </c>
      <c r="E68" s="39">
        <v>18844029.77</v>
      </c>
      <c r="F68" s="39">
        <f t="shared" si="20"/>
        <v>3635526.5996536938</v>
      </c>
      <c r="G68" s="39">
        <f t="shared" si="12"/>
        <v>157357233.84965372</v>
      </c>
      <c r="H68" s="14">
        <f t="shared" si="21"/>
        <v>4.2478324760816298E-3</v>
      </c>
      <c r="I68" s="44">
        <v>9979081.8800000008</v>
      </c>
      <c r="J68" s="40">
        <v>-833814</v>
      </c>
      <c r="K68" s="39">
        <v>1739578.0500000003</v>
      </c>
      <c r="L68" s="39">
        <f t="shared" si="13"/>
        <v>10884845.930000002</v>
      </c>
      <c r="M68" s="39">
        <v>0</v>
      </c>
      <c r="N68" s="39">
        <v>0</v>
      </c>
      <c r="O68" s="39">
        <v>0</v>
      </c>
      <c r="P68" s="39">
        <f t="shared" si="14"/>
        <v>9145267.8800000008</v>
      </c>
      <c r="Q68" s="39">
        <f t="shared" si="15"/>
        <v>1739578.0500000003</v>
      </c>
      <c r="R68" s="39">
        <f t="shared" si="16"/>
        <v>10884845.930000002</v>
      </c>
      <c r="S68" s="14">
        <f t="shared" si="22"/>
        <v>3.8700141199230166E-3</v>
      </c>
      <c r="T68" s="40">
        <v>4794170.0999999996</v>
      </c>
      <c r="U68" s="39">
        <f t="shared" si="17"/>
        <v>4745269.5649799993</v>
      </c>
      <c r="V68" s="39">
        <v>859376.00000000012</v>
      </c>
      <c r="W68" s="39">
        <f t="shared" si="18"/>
        <v>684063.29600000009</v>
      </c>
      <c r="X68" s="39">
        <f t="shared" si="19"/>
        <v>5429332.8609799994</v>
      </c>
      <c r="Y68" s="14">
        <f t="shared" si="23"/>
        <v>4.7449684385585502E-3</v>
      </c>
      <c r="Z68" s="37">
        <v>446500</v>
      </c>
      <c r="AA68" s="34">
        <f t="shared" si="24"/>
        <v>1.4925373134328358E-2</v>
      </c>
      <c r="AB68" s="37">
        <v>19093806.280000001</v>
      </c>
      <c r="AC68" s="34">
        <f t="shared" si="25"/>
        <v>4.2930937619755577E-3</v>
      </c>
      <c r="AD68" s="40">
        <f t="shared" si="26"/>
        <v>16760678.79098</v>
      </c>
      <c r="AE68" s="27">
        <f t="shared" si="27"/>
        <v>4.204088989989801E-3</v>
      </c>
      <c r="AF68" s="14">
        <f t="shared" si="28"/>
        <v>0.12426577254390604</v>
      </c>
      <c r="AG68" s="40">
        <f t="shared" si="29"/>
        <v>35854485.070979998</v>
      </c>
      <c r="AH68" s="27">
        <f t="shared" si="30"/>
        <v>4.2510227523478543E-3</v>
      </c>
      <c r="AI68" s="30">
        <f t="shared" si="31"/>
        <v>0.22785406297391456</v>
      </c>
    </row>
    <row r="69" spans="1:35" x14ac:dyDescent="0.2">
      <c r="A69" s="5" t="s">
        <v>44</v>
      </c>
      <c r="B69" s="37">
        <v>2338848609.3200002</v>
      </c>
      <c r="C69" s="38">
        <v>582185551.48000002</v>
      </c>
      <c r="D69" s="37">
        <v>34947969.640000008</v>
      </c>
      <c r="E69" s="39">
        <v>5038258.24</v>
      </c>
      <c r="F69" s="39">
        <f t="shared" si="20"/>
        <v>972017.24211903557</v>
      </c>
      <c r="G69" s="39">
        <f t="shared" si="12"/>
        <v>40958245.122119047</v>
      </c>
      <c r="H69" s="14">
        <f t="shared" si="21"/>
        <v>1.1056610461218535E-3</v>
      </c>
      <c r="I69" s="44">
        <v>2537431.5</v>
      </c>
      <c r="J69" s="40">
        <v>0</v>
      </c>
      <c r="K69" s="39">
        <v>473677.44999999995</v>
      </c>
      <c r="L69" s="39">
        <f t="shared" si="13"/>
        <v>3011108.95</v>
      </c>
      <c r="M69" s="39">
        <v>2374530.27</v>
      </c>
      <c r="N69" s="39">
        <v>0</v>
      </c>
      <c r="O69" s="39">
        <v>605874.92000000004</v>
      </c>
      <c r="P69" s="39">
        <f t="shared" si="14"/>
        <v>5517836.6899999995</v>
      </c>
      <c r="Q69" s="39">
        <f t="shared" si="15"/>
        <v>473677.44999999995</v>
      </c>
      <c r="R69" s="39">
        <f t="shared" si="16"/>
        <v>5991514.1399999997</v>
      </c>
      <c r="S69" s="14">
        <f t="shared" si="22"/>
        <v>2.1302317433461739E-3</v>
      </c>
      <c r="T69" s="40">
        <v>1507261.4399999999</v>
      </c>
      <c r="U69" s="39">
        <f t="shared" si="17"/>
        <v>1491887.373312</v>
      </c>
      <c r="V69" s="39">
        <v>444630.61</v>
      </c>
      <c r="W69" s="39">
        <f t="shared" si="18"/>
        <v>353925.96555999998</v>
      </c>
      <c r="X69" s="39">
        <f t="shared" si="19"/>
        <v>1845813.3388719999</v>
      </c>
      <c r="Y69" s="14">
        <f t="shared" si="23"/>
        <v>1.6131495822190448E-3</v>
      </c>
      <c r="Z69" s="37">
        <v>446500</v>
      </c>
      <c r="AA69" s="34">
        <f t="shared" si="24"/>
        <v>1.4925373134328358E-2</v>
      </c>
      <c r="AB69" s="37">
        <v>5089282.3599999994</v>
      </c>
      <c r="AC69" s="34">
        <f t="shared" si="25"/>
        <v>1.1442855359611536E-3</v>
      </c>
      <c r="AD69" s="40">
        <f t="shared" si="26"/>
        <v>8283827.4788719993</v>
      </c>
      <c r="AE69" s="27">
        <f t="shared" si="27"/>
        <v>2.0778363652934405E-3</v>
      </c>
      <c r="AF69" s="14">
        <f t="shared" si="28"/>
        <v>0.23703315426343599</v>
      </c>
      <c r="AG69" s="40">
        <f t="shared" si="29"/>
        <v>13373109.838871999</v>
      </c>
      <c r="AH69" s="27">
        <f t="shared" si="30"/>
        <v>1.5855587964001953E-3</v>
      </c>
      <c r="AI69" s="30">
        <f t="shared" si="31"/>
        <v>0.32650592814705331</v>
      </c>
    </row>
    <row r="70" spans="1:35" x14ac:dyDescent="0.2">
      <c r="A70" s="5" t="s">
        <v>52</v>
      </c>
      <c r="B70" s="37">
        <v>719222352.5</v>
      </c>
      <c r="C70" s="38">
        <v>305826229.5</v>
      </c>
      <c r="D70" s="37">
        <v>22108367.350000001</v>
      </c>
      <c r="E70" s="39">
        <v>2585125.08</v>
      </c>
      <c r="F70" s="39">
        <f t="shared" si="20"/>
        <v>498741.03928312164</v>
      </c>
      <c r="G70" s="39">
        <f t="shared" si="12"/>
        <v>25192233.469283123</v>
      </c>
      <c r="H70" s="14">
        <f t="shared" si="21"/>
        <v>6.8006017173697871E-4</v>
      </c>
      <c r="I70" s="44">
        <v>1358226.3399999999</v>
      </c>
      <c r="J70" s="40">
        <v>0</v>
      </c>
      <c r="K70" s="39">
        <v>529608.13</v>
      </c>
      <c r="L70" s="39">
        <f t="shared" si="13"/>
        <v>1887834.4699999997</v>
      </c>
      <c r="M70" s="39">
        <v>0</v>
      </c>
      <c r="N70" s="39">
        <v>35032.44</v>
      </c>
      <c r="O70" s="39">
        <v>313436.40000000002</v>
      </c>
      <c r="P70" s="39">
        <f t="shared" si="14"/>
        <v>1706695.1799999997</v>
      </c>
      <c r="Q70" s="39">
        <f t="shared" si="15"/>
        <v>529608.13</v>
      </c>
      <c r="R70" s="39">
        <f t="shared" si="16"/>
        <v>2236303.3099999996</v>
      </c>
      <c r="S70" s="14">
        <f t="shared" si="22"/>
        <v>7.9509856563772009E-4</v>
      </c>
      <c r="T70" s="40">
        <v>688073.76</v>
      </c>
      <c r="U70" s="39">
        <f t="shared" si="17"/>
        <v>681055.40764800005</v>
      </c>
      <c r="V70" s="39">
        <v>408396.87000000005</v>
      </c>
      <c r="W70" s="39">
        <f t="shared" si="18"/>
        <v>325083.90852000006</v>
      </c>
      <c r="X70" s="39">
        <f t="shared" si="19"/>
        <v>1006139.3161680001</v>
      </c>
      <c r="Y70" s="14">
        <f t="shared" si="23"/>
        <v>8.7931600847701834E-4</v>
      </c>
      <c r="Z70" s="37">
        <v>446500</v>
      </c>
      <c r="AA70" s="34">
        <f t="shared" si="24"/>
        <v>1.4925373134328358E-2</v>
      </c>
      <c r="AB70" s="37">
        <v>2578273.2700000005</v>
      </c>
      <c r="AC70" s="34">
        <f t="shared" si="25"/>
        <v>5.7970468170609956E-4</v>
      </c>
      <c r="AD70" s="40">
        <f t="shared" si="26"/>
        <v>3688942.6261679996</v>
      </c>
      <c r="AE70" s="27">
        <f t="shared" si="27"/>
        <v>9.2529922402206932E-4</v>
      </c>
      <c r="AF70" s="14">
        <f t="shared" si="28"/>
        <v>0.16685730645632679</v>
      </c>
      <c r="AG70" s="40">
        <f t="shared" si="29"/>
        <v>6267215.8961680001</v>
      </c>
      <c r="AH70" s="27">
        <f t="shared" si="30"/>
        <v>7.4306121858238477E-4</v>
      </c>
      <c r="AI70" s="30">
        <f t="shared" si="31"/>
        <v>0.24877571509527382</v>
      </c>
    </row>
    <row r="71" spans="1:35" x14ac:dyDescent="0.2">
      <c r="A71" s="5" t="s">
        <v>58</v>
      </c>
      <c r="B71" s="37">
        <v>215745941.13999999</v>
      </c>
      <c r="C71" s="38">
        <v>75825179.160000011</v>
      </c>
      <c r="D71" s="37">
        <v>4915883.25</v>
      </c>
      <c r="E71" s="39">
        <v>709623.87</v>
      </c>
      <c r="F71" s="39">
        <f t="shared" si="20"/>
        <v>136905.77263051071</v>
      </c>
      <c r="G71" s="39">
        <f t="shared" si="12"/>
        <v>5762412.892630511</v>
      </c>
      <c r="H71" s="14">
        <f t="shared" si="21"/>
        <v>1.5555538202517301E-4</v>
      </c>
      <c r="I71" s="44">
        <v>344465.3</v>
      </c>
      <c r="J71" s="40">
        <v>0</v>
      </c>
      <c r="K71" s="39">
        <v>83617.86</v>
      </c>
      <c r="L71" s="39">
        <f t="shared" si="13"/>
        <v>428083.16</v>
      </c>
      <c r="M71" s="39">
        <v>792575.09000000008</v>
      </c>
      <c r="N71" s="39">
        <v>73532.89</v>
      </c>
      <c r="O71" s="39">
        <v>757343.66000000015</v>
      </c>
      <c r="P71" s="39">
        <f t="shared" si="14"/>
        <v>1967916.9400000002</v>
      </c>
      <c r="Q71" s="39">
        <f t="shared" si="15"/>
        <v>83617.86</v>
      </c>
      <c r="R71" s="39">
        <f t="shared" si="16"/>
        <v>2051534.8000000003</v>
      </c>
      <c r="S71" s="14">
        <f t="shared" si="22"/>
        <v>7.2940569802933727E-4</v>
      </c>
      <c r="T71" s="40">
        <v>332940.24</v>
      </c>
      <c r="U71" s="39">
        <f t="shared" si="17"/>
        <v>329544.24955200002</v>
      </c>
      <c r="V71" s="39">
        <v>152712.24000000002</v>
      </c>
      <c r="W71" s="39">
        <f t="shared" si="18"/>
        <v>121558.94304000003</v>
      </c>
      <c r="X71" s="39">
        <f t="shared" si="19"/>
        <v>451103.19259200006</v>
      </c>
      <c r="Y71" s="14">
        <f t="shared" si="23"/>
        <v>3.9424188315388768E-4</v>
      </c>
      <c r="Z71" s="37">
        <v>446500</v>
      </c>
      <c r="AA71" s="34">
        <f t="shared" si="24"/>
        <v>1.4925373134328358E-2</v>
      </c>
      <c r="AB71" s="37">
        <v>718713.43</v>
      </c>
      <c r="AC71" s="34">
        <f t="shared" si="25"/>
        <v>1.615971220056317E-4</v>
      </c>
      <c r="AD71" s="40">
        <f t="shared" si="26"/>
        <v>2949137.9925920004</v>
      </c>
      <c r="AE71" s="27">
        <f t="shared" si="27"/>
        <v>7.3973367780838615E-4</v>
      </c>
      <c r="AF71" s="14">
        <f t="shared" si="28"/>
        <v>0.59992026714466828</v>
      </c>
      <c r="AG71" s="40">
        <f t="shared" si="29"/>
        <v>3667851.4225920006</v>
      </c>
      <c r="AH71" s="27">
        <f t="shared" si="30"/>
        <v>4.3487222920097194E-4</v>
      </c>
      <c r="AI71" s="30">
        <f t="shared" si="31"/>
        <v>0.63651312235587576</v>
      </c>
    </row>
    <row r="72" spans="1:35" x14ac:dyDescent="0.2">
      <c r="A72" s="5" t="s">
        <v>16</v>
      </c>
      <c r="B72" s="37">
        <v>22941582192.519997</v>
      </c>
      <c r="C72" s="38">
        <v>11076329820.460001</v>
      </c>
      <c r="D72" s="37">
        <v>653387444.82999992</v>
      </c>
      <c r="E72" s="39">
        <v>48045634</v>
      </c>
      <c r="F72" s="39">
        <f t="shared" si="20"/>
        <v>9269311.4230962023</v>
      </c>
      <c r="G72" s="39">
        <f t="shared" si="12"/>
        <v>710702390.2530961</v>
      </c>
      <c r="H72" s="14">
        <f t="shared" si="21"/>
        <v>1.918529336268315E-2</v>
      </c>
      <c r="I72" s="44">
        <v>27708509.809999999</v>
      </c>
      <c r="J72" s="40">
        <v>0</v>
      </c>
      <c r="K72" s="39">
        <v>29537387.420000002</v>
      </c>
      <c r="L72" s="39">
        <f t="shared" si="13"/>
        <v>57245897.230000004</v>
      </c>
      <c r="M72" s="39">
        <v>0</v>
      </c>
      <c r="N72" s="39">
        <v>0</v>
      </c>
      <c r="O72" s="39">
        <v>0</v>
      </c>
      <c r="P72" s="39">
        <f t="shared" si="14"/>
        <v>27708509.809999999</v>
      </c>
      <c r="Q72" s="39">
        <f t="shared" si="15"/>
        <v>29537387.420000002</v>
      </c>
      <c r="R72" s="39">
        <f t="shared" si="16"/>
        <v>57245897.230000004</v>
      </c>
      <c r="S72" s="14">
        <f t="shared" si="22"/>
        <v>2.0353290438146043E-2</v>
      </c>
      <c r="T72" s="40">
        <v>13671845.43</v>
      </c>
      <c r="U72" s="39">
        <f t="shared" si="17"/>
        <v>13532392.606613999</v>
      </c>
      <c r="V72" s="39">
        <v>21451055.5</v>
      </c>
      <c r="W72" s="39">
        <f t="shared" si="18"/>
        <v>17075040.177999999</v>
      </c>
      <c r="X72" s="39">
        <f t="shared" si="19"/>
        <v>30607432.784613997</v>
      </c>
      <c r="Y72" s="14">
        <f t="shared" si="23"/>
        <v>2.6749382708151234E-2</v>
      </c>
      <c r="Z72" s="37">
        <v>446500</v>
      </c>
      <c r="AA72" s="34">
        <f t="shared" si="24"/>
        <v>1.4925373134328358E-2</v>
      </c>
      <c r="AB72" s="37">
        <v>49123232.129999995</v>
      </c>
      <c r="AC72" s="34">
        <f t="shared" si="25"/>
        <v>1.1044976487809022E-2</v>
      </c>
      <c r="AD72" s="40">
        <f t="shared" si="26"/>
        <v>88299830.014614001</v>
      </c>
      <c r="AE72" s="27">
        <f t="shared" si="27"/>
        <v>2.2148288133902263E-2</v>
      </c>
      <c r="AF72" s="14">
        <f t="shared" si="28"/>
        <v>0.13514160811214865</v>
      </c>
      <c r="AG72" s="40">
        <f t="shared" si="29"/>
        <v>137423062.14461398</v>
      </c>
      <c r="AH72" s="27">
        <f t="shared" si="30"/>
        <v>1.6293319028778896E-2</v>
      </c>
      <c r="AI72" s="30">
        <f t="shared" si="31"/>
        <v>0.19336231878392127</v>
      </c>
    </row>
    <row r="73" spans="1:35" x14ac:dyDescent="0.2">
      <c r="A73" s="5" t="s">
        <v>51</v>
      </c>
      <c r="B73" s="37">
        <v>496449102.86000001</v>
      </c>
      <c r="C73" s="38">
        <v>274244026.20999998</v>
      </c>
      <c r="D73" s="37">
        <v>17814238.91</v>
      </c>
      <c r="E73" s="39">
        <v>2601473.3499999996</v>
      </c>
      <c r="F73" s="39">
        <f>(E73/E$76)*F$76</f>
        <v>501895.06584584445</v>
      </c>
      <c r="G73" s="39">
        <f t="shared" si="12"/>
        <v>20917607.325845841</v>
      </c>
      <c r="H73" s="14">
        <f>(G73/G$76)</f>
        <v>5.646673466918376E-4</v>
      </c>
      <c r="I73" s="44">
        <v>1387700.6400000001</v>
      </c>
      <c r="J73" s="40">
        <v>0</v>
      </c>
      <c r="K73" s="39">
        <v>39398.82</v>
      </c>
      <c r="L73" s="39">
        <f t="shared" si="13"/>
        <v>1427099.4600000002</v>
      </c>
      <c r="M73" s="39">
        <v>1819934.22</v>
      </c>
      <c r="N73" s="39">
        <v>45589.71</v>
      </c>
      <c r="O73" s="39">
        <v>346214.23000000004</v>
      </c>
      <c r="P73" s="39">
        <f t="shared" si="14"/>
        <v>3599438.8000000003</v>
      </c>
      <c r="Q73" s="39">
        <f t="shared" si="15"/>
        <v>39398.82</v>
      </c>
      <c r="R73" s="39">
        <f t="shared" si="16"/>
        <v>3638837.62</v>
      </c>
      <c r="S73" s="14">
        <f>(R73/R$76)</f>
        <v>1.2937576755858648E-3</v>
      </c>
      <c r="T73" s="40">
        <v>1123943.7000000002</v>
      </c>
      <c r="U73" s="39">
        <f t="shared" si="17"/>
        <v>1112479.4742600003</v>
      </c>
      <c r="V73" s="39">
        <v>62789.090000000004</v>
      </c>
      <c r="W73" s="39">
        <f t="shared" si="18"/>
        <v>49980.115640000004</v>
      </c>
      <c r="X73" s="39">
        <f t="shared" si="19"/>
        <v>1162459.5899000003</v>
      </c>
      <c r="Y73" s="14">
        <f>(X73/X$76)</f>
        <v>1.0159321976401358E-3</v>
      </c>
      <c r="Z73" s="37">
        <v>446500</v>
      </c>
      <c r="AA73" s="34">
        <f>(Z73/Z$76)</f>
        <v>1.4925373134328358E-2</v>
      </c>
      <c r="AB73" s="37">
        <v>2654367.4199999995</v>
      </c>
      <c r="AC73" s="34">
        <f>(AB73/AB$76)</f>
        <v>5.9681385920047961E-4</v>
      </c>
      <c r="AD73" s="40">
        <f t="shared" si="26"/>
        <v>5247797.2099000001</v>
      </c>
      <c r="AE73" s="27">
        <f>(AD73/AD$76)</f>
        <v>1.3163074566951835E-3</v>
      </c>
      <c r="AF73" s="14">
        <f t="shared" si="28"/>
        <v>0.2945844184762873</v>
      </c>
      <c r="AG73" s="40">
        <f t="shared" si="29"/>
        <v>7902164.6298999991</v>
      </c>
      <c r="AH73" s="27">
        <f>(AG73/AG$76)</f>
        <v>9.3690598450937943E-4</v>
      </c>
      <c r="AI73" s="30">
        <f t="shared" si="31"/>
        <v>0.37777574207237685</v>
      </c>
    </row>
    <row r="74" spans="1:35" x14ac:dyDescent="0.2">
      <c r="A74" s="5" t="s">
        <v>43</v>
      </c>
      <c r="B74" s="37">
        <v>5770081093.1900005</v>
      </c>
      <c r="C74" s="38">
        <v>4135423638.7399998</v>
      </c>
      <c r="D74" s="37">
        <v>252943371.48999995</v>
      </c>
      <c r="E74" s="39">
        <v>39223236</v>
      </c>
      <c r="F74" s="39">
        <f>(E74/E$76)*F$76</f>
        <v>7567230.5522203781</v>
      </c>
      <c r="G74" s="39">
        <f t="shared" si="12"/>
        <v>299733838.04222035</v>
      </c>
      <c r="H74" s="14">
        <f>(G74/G$76)</f>
        <v>8.0912653347276469E-3</v>
      </c>
      <c r="I74" s="44">
        <v>18491347.359999996</v>
      </c>
      <c r="J74" s="40">
        <v>0</v>
      </c>
      <c r="K74" s="39">
        <v>3131339.3900000006</v>
      </c>
      <c r="L74" s="39">
        <f t="shared" si="13"/>
        <v>21622686.749999996</v>
      </c>
      <c r="M74" s="39">
        <v>0</v>
      </c>
      <c r="N74" s="39">
        <v>0</v>
      </c>
      <c r="O74" s="39">
        <v>0</v>
      </c>
      <c r="P74" s="39">
        <f t="shared" si="14"/>
        <v>18491347.359999996</v>
      </c>
      <c r="Q74" s="39">
        <f t="shared" si="15"/>
        <v>3131339.3900000006</v>
      </c>
      <c r="R74" s="39">
        <f t="shared" si="16"/>
        <v>21622686.749999996</v>
      </c>
      <c r="S74" s="14">
        <f>(R74/R$76)</f>
        <v>7.6877618269762952E-3</v>
      </c>
      <c r="T74" s="40">
        <v>3731371.69</v>
      </c>
      <c r="U74" s="39">
        <f t="shared" si="17"/>
        <v>3693311.6987620001</v>
      </c>
      <c r="V74" s="39">
        <v>955334.45999999985</v>
      </c>
      <c r="W74" s="39">
        <f t="shared" si="18"/>
        <v>760446.23015999992</v>
      </c>
      <c r="X74" s="39">
        <f t="shared" si="19"/>
        <v>4453757.9289220003</v>
      </c>
      <c r="Y74" s="14">
        <f>(X74/X$76)</f>
        <v>3.8923641903768399E-3</v>
      </c>
      <c r="Z74" s="37">
        <v>446500</v>
      </c>
      <c r="AA74" s="34">
        <f>(Z74/Z$76)</f>
        <v>1.4925373134328358E-2</v>
      </c>
      <c r="AB74" s="37">
        <v>39364588.690000005</v>
      </c>
      <c r="AC74" s="34">
        <f>(AB74/AB$76)</f>
        <v>8.8508214480414547E-3</v>
      </c>
      <c r="AD74" s="40">
        <f t="shared" si="26"/>
        <v>26522944.678921998</v>
      </c>
      <c r="AE74" s="27">
        <f>(AD74/AD$76)</f>
        <v>6.6527627608240101E-3</v>
      </c>
      <c r="AF74" s="14">
        <f t="shared" si="28"/>
        <v>0.10485724343233313</v>
      </c>
      <c r="AG74" s="40">
        <f t="shared" si="29"/>
        <v>65887533.368922003</v>
      </c>
      <c r="AH74" s="27">
        <f>(AG74/AG$76)</f>
        <v>7.8118372887766132E-3</v>
      </c>
      <c r="AI74" s="30">
        <f t="shared" si="31"/>
        <v>0.21982013708989748</v>
      </c>
    </row>
    <row r="75" spans="1:35" x14ac:dyDescent="0.2">
      <c r="A75" s="5" t="s">
        <v>49</v>
      </c>
      <c r="B75" s="37">
        <v>534310248.52000004</v>
      </c>
      <c r="C75" s="38">
        <v>220573585.27000001</v>
      </c>
      <c r="D75" s="37">
        <v>14746757.600000003</v>
      </c>
      <c r="E75" s="39">
        <v>3057095.85</v>
      </c>
      <c r="F75" s="39">
        <f>(E75/E$76)*F$76</f>
        <v>589797.05593863106</v>
      </c>
      <c r="G75" s="39">
        <f>SUM(D75:F75)</f>
        <v>18393650.505938634</v>
      </c>
      <c r="H75" s="14">
        <f>(G75/G$76)</f>
        <v>4.96533550198737E-4</v>
      </c>
      <c r="I75" s="44">
        <v>1007777.1900000001</v>
      </c>
      <c r="J75" s="40">
        <v>-444344.03999999986</v>
      </c>
      <c r="K75" s="39">
        <v>242706.30000000005</v>
      </c>
      <c r="L75" s="39">
        <f>SUM(I75:K75)</f>
        <v>806139.45000000019</v>
      </c>
      <c r="M75" s="39">
        <v>1543656.95</v>
      </c>
      <c r="N75" s="39">
        <v>30214.050000000003</v>
      </c>
      <c r="O75" s="39">
        <v>584236.53</v>
      </c>
      <c r="P75" s="39">
        <f>(I75+J75+M75+N75+O75)</f>
        <v>2721540.6799999997</v>
      </c>
      <c r="Q75" s="39">
        <f>K75</f>
        <v>242706.30000000005</v>
      </c>
      <c r="R75" s="39">
        <f>SUM(P75:Q75)</f>
        <v>2964246.9799999995</v>
      </c>
      <c r="S75" s="14">
        <f>(R75/R$76)</f>
        <v>1.0539127279626231E-3</v>
      </c>
      <c r="T75" s="40">
        <v>759219.41</v>
      </c>
      <c r="U75" s="39">
        <f>(T75*0.9898)</f>
        <v>751475.37201799999</v>
      </c>
      <c r="V75" s="39">
        <v>272057.51</v>
      </c>
      <c r="W75" s="39">
        <f>(V75*0.796)</f>
        <v>216557.77796000001</v>
      </c>
      <c r="X75" s="39">
        <f>(U75+W75)</f>
        <v>968033.14997799997</v>
      </c>
      <c r="Y75" s="14">
        <f>(X75/X$76)</f>
        <v>8.4601310358689878E-4</v>
      </c>
      <c r="Z75" s="37">
        <v>446500</v>
      </c>
      <c r="AA75" s="34">
        <f>(Z75/Z$76)</f>
        <v>1.4925373134328358E-2</v>
      </c>
      <c r="AB75" s="37">
        <v>3108072.0900000003</v>
      </c>
      <c r="AC75" s="34">
        <f>(AB75/AB$76)</f>
        <v>6.9882582370838506E-4</v>
      </c>
      <c r="AD75" s="40">
        <f t="shared" si="26"/>
        <v>4378780.1299779993</v>
      </c>
      <c r="AE75" s="27">
        <f>(AD75/AD$76)</f>
        <v>1.0983314914389723E-3</v>
      </c>
      <c r="AF75" s="14">
        <f t="shared" si="28"/>
        <v>0.29693172212839508</v>
      </c>
      <c r="AG75" s="40">
        <f t="shared" si="29"/>
        <v>7486852.2199779991</v>
      </c>
      <c r="AH75" s="27">
        <f>(AG75/AG$76)</f>
        <v>8.8766521308522616E-4</v>
      </c>
      <c r="AI75" s="30">
        <f t="shared" si="31"/>
        <v>0.4070346023787268</v>
      </c>
    </row>
    <row r="76" spans="1:35" x14ac:dyDescent="0.2">
      <c r="A76" s="17" t="s">
        <v>72</v>
      </c>
      <c r="B76" s="18">
        <f>SUM(B9:B75)</f>
        <v>1296562632613.0205</v>
      </c>
      <c r="C76" s="35">
        <f>SUM(C9:C75)</f>
        <v>526975742680.1499</v>
      </c>
      <c r="D76" s="18">
        <f>SUM(D9:D75)</f>
        <v>31792929701.269997</v>
      </c>
      <c r="E76" s="19">
        <f>SUM(E9:E75)</f>
        <v>4401940320.5900011</v>
      </c>
      <c r="F76" s="19">
        <v>849254184</v>
      </c>
      <c r="G76" s="19">
        <f>SUM(D76:F76)</f>
        <v>37044124205.860001</v>
      </c>
      <c r="H76" s="20">
        <f>(G76/G$76)</f>
        <v>1</v>
      </c>
      <c r="I76" s="45">
        <f>SUM(I9:I75)</f>
        <v>1836565900.6600001</v>
      </c>
      <c r="J76" s="21">
        <f>SUM(J9:J75)</f>
        <v>-39671737.199999996</v>
      </c>
      <c r="K76" s="19">
        <f>SUM(K9:K75)</f>
        <v>929810926.12999976</v>
      </c>
      <c r="L76" s="19">
        <f>SUM(I76:K76)</f>
        <v>2726705089.5899997</v>
      </c>
      <c r="M76" s="19">
        <f>SUM(M9:M75)</f>
        <v>31518683.149999995</v>
      </c>
      <c r="N76" s="19">
        <f>SUM(N9:N75)</f>
        <v>592958.00000000012</v>
      </c>
      <c r="O76" s="19">
        <f>SUM(O9:O75)</f>
        <v>14122957.419999998</v>
      </c>
      <c r="P76" s="19">
        <f>(I76+M76+N76+O76)</f>
        <v>1882800499.2300003</v>
      </c>
      <c r="Q76" s="19">
        <f>K76</f>
        <v>929810926.12999976</v>
      </c>
      <c r="R76" s="19">
        <f>SUM(P76:Q76)</f>
        <v>2812611425.3600001</v>
      </c>
      <c r="S76" s="20">
        <f>(R76/R$76)</f>
        <v>1</v>
      </c>
      <c r="T76" s="21">
        <f>SUM(T9:T75)</f>
        <v>704067423.11000013</v>
      </c>
      <c r="U76" s="19">
        <f>SUM(U9:U75)</f>
        <v>696885935.39427817</v>
      </c>
      <c r="V76" s="19">
        <f>SUM(V9:V75)</f>
        <v>561989401.98000014</v>
      </c>
      <c r="W76" s="19">
        <f>SUM(W9:W75)</f>
        <v>447343563.97607994</v>
      </c>
      <c r="X76" s="19">
        <f>(U76+W76)</f>
        <v>1144229499.370358</v>
      </c>
      <c r="Y76" s="20">
        <f>(X76/X$76)</f>
        <v>1</v>
      </c>
      <c r="Z76" s="18">
        <f>SUM(Z9:Z75)</f>
        <v>29915500</v>
      </c>
      <c r="AA76" s="36">
        <f>(Z76/Z$76)</f>
        <v>1</v>
      </c>
      <c r="AB76" s="18">
        <f>SUM(AB9:AB75)</f>
        <v>4447563304.8400002</v>
      </c>
      <c r="AC76" s="36">
        <f>(AB76/$AB76)</f>
        <v>1</v>
      </c>
      <c r="AD76" s="21">
        <f t="shared" si="26"/>
        <v>3986756424.7303581</v>
      </c>
      <c r="AE76" s="28">
        <f>(AD76/AD$76)</f>
        <v>1</v>
      </c>
      <c r="AF76" s="25">
        <f t="shared" si="28"/>
        <v>0.12539757934202281</v>
      </c>
      <c r="AG76" s="21">
        <f t="shared" si="29"/>
        <v>8434319729.5703583</v>
      </c>
      <c r="AH76" s="28">
        <f>(AG76/AG$76)</f>
        <v>1</v>
      </c>
      <c r="AI76" s="22">
        <f t="shared" si="31"/>
        <v>0.22768306473381641</v>
      </c>
    </row>
    <row r="77" spans="1:35" x14ac:dyDescent="0.2">
      <c r="A77" s="7"/>
      <c r="B77" s="9"/>
      <c r="C77" s="9"/>
      <c r="D77" s="9"/>
      <c r="E77" s="9"/>
      <c r="F77" s="9"/>
      <c r="G77" s="9"/>
      <c r="H77" s="10"/>
      <c r="I77" s="9"/>
      <c r="J77" s="9"/>
      <c r="K77" s="9"/>
      <c r="L77" s="9"/>
      <c r="M77" s="9"/>
      <c r="N77" s="9"/>
      <c r="O77" s="9"/>
      <c r="P77" s="9"/>
      <c r="Q77" s="10"/>
      <c r="R77" s="10"/>
      <c r="S77" s="10"/>
      <c r="T77" s="9"/>
      <c r="U77" s="9"/>
      <c r="V77" s="9"/>
      <c r="W77" s="9"/>
      <c r="X77" s="9"/>
      <c r="Y77" s="10"/>
      <c r="Z77" s="10"/>
      <c r="AA77" s="10"/>
      <c r="AB77" s="9"/>
      <c r="AC77" s="10"/>
      <c r="AD77" s="10"/>
      <c r="AE77" s="10"/>
      <c r="AF77" s="10"/>
      <c r="AG77" s="10"/>
      <c r="AH77" s="10"/>
      <c r="AI77" s="11"/>
    </row>
    <row r="78" spans="1:35" x14ac:dyDescent="0.2">
      <c r="A78" s="7" t="s">
        <v>96</v>
      </c>
      <c r="B78" s="8"/>
      <c r="C78" s="8"/>
      <c r="D78" s="10"/>
      <c r="E78" s="10"/>
      <c r="F78" s="10"/>
      <c r="G78" s="10"/>
      <c r="H78" s="10"/>
      <c r="I78" s="10"/>
      <c r="J78" s="10"/>
      <c r="K78" s="10"/>
      <c r="L78" s="9"/>
      <c r="M78" s="10"/>
      <c r="N78" s="10"/>
      <c r="O78" s="10"/>
      <c r="P78" s="10"/>
      <c r="Q78" s="10"/>
      <c r="R78" s="10"/>
      <c r="S78" s="10"/>
      <c r="T78" s="10"/>
      <c r="U78" s="10"/>
      <c r="V78" s="10"/>
      <c r="W78" s="10"/>
      <c r="X78" s="10"/>
      <c r="Y78" s="10"/>
      <c r="Z78" s="10"/>
      <c r="AA78" s="10"/>
      <c r="AB78" s="10"/>
      <c r="AC78" s="10"/>
      <c r="AD78" s="10"/>
      <c r="AE78" s="10"/>
      <c r="AF78" s="10"/>
      <c r="AG78" s="10"/>
      <c r="AH78" s="10"/>
      <c r="AI78" s="11"/>
    </row>
    <row r="79" spans="1:35" x14ac:dyDescent="0.2">
      <c r="A79" s="46" t="s">
        <v>126</v>
      </c>
      <c r="B79" s="9"/>
      <c r="C79" s="9"/>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1"/>
    </row>
    <row r="80" spans="1:35" x14ac:dyDescent="0.2">
      <c r="A80" s="46" t="s">
        <v>125</v>
      </c>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1"/>
    </row>
    <row r="81" spans="1:35" x14ac:dyDescent="0.2">
      <c r="A81" s="7" t="s">
        <v>107</v>
      </c>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1"/>
    </row>
    <row r="82" spans="1:35" x14ac:dyDescent="0.2">
      <c r="A82" s="7" t="s">
        <v>104</v>
      </c>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1"/>
    </row>
    <row r="83" spans="1:35" ht="13.5" thickBot="1" x14ac:dyDescent="0.25">
      <c r="A83" s="41" t="s">
        <v>117</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31"/>
    </row>
  </sheetData>
  <mergeCells count="12">
    <mergeCell ref="AB4:AC4"/>
    <mergeCell ref="Z3:AA3"/>
    <mergeCell ref="Z4:AA4"/>
    <mergeCell ref="AB3:AC3"/>
    <mergeCell ref="A1:AI1"/>
    <mergeCell ref="A2:AI2"/>
    <mergeCell ref="B3:C3"/>
    <mergeCell ref="D3:H3"/>
    <mergeCell ref="I3:S3"/>
    <mergeCell ref="B4:C4"/>
    <mergeCell ref="T3:Y3"/>
    <mergeCell ref="AD3:AI3"/>
  </mergeCells>
  <phoneticPr fontId="0" type="noConversion"/>
  <printOptions horizontalCentered="1"/>
  <pageMargins left="0.25" right="0.25" top="0.5" bottom="0.5" header="0.3" footer="0.3"/>
  <pageSetup paperSize="5" scale="34" fitToHeight="0" orientation="landscape" r:id="rId1"/>
  <headerFooter>
    <oddFooter>&amp;L&amp;14Office of Economic and Demographic Research&amp;R&amp;14Page &amp;P of &amp;N</oddFooter>
  </headerFooter>
  <ignoredErrors>
    <ignoredError sqref="Z76:AA76 AD9:AD76 L7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2023-02-09T17:23:38Z</cp:lastPrinted>
  <dcterms:created xsi:type="dcterms:W3CDTF">2000-01-10T21:55:04Z</dcterms:created>
  <dcterms:modified xsi:type="dcterms:W3CDTF">2023-06-30T21:39:39Z</dcterms:modified>
</cp:coreProperties>
</file>