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W12" i="4"/>
  <c r="W13" i="4"/>
  <c r="W14" i="4"/>
  <c r="W15" i="4"/>
  <c r="W16" i="4"/>
  <c r="W17" i="4"/>
  <c r="W18" i="4"/>
  <c r="W19" i="4"/>
  <c r="W20" i="4"/>
  <c r="W21" i="4"/>
  <c r="W22" i="4"/>
  <c r="W23" i="4"/>
  <c r="W24" i="4"/>
  <c r="W25" i="4"/>
  <c r="W26" i="4"/>
  <c r="W27" i="4"/>
  <c r="W28" i="4"/>
  <c r="W29" i="4"/>
  <c r="W30" i="4"/>
  <c r="W31" i="4"/>
  <c r="W32" i="4"/>
  <c r="W33" i="4"/>
  <c r="W34" i="4"/>
  <c r="W35" i="4"/>
  <c r="W36" i="4"/>
  <c r="W37" i="4"/>
  <c r="W38" i="4"/>
  <c r="W39" i="4"/>
  <c r="W40" i="4"/>
  <c r="W41" i="4"/>
  <c r="W42" i="4"/>
  <c r="W43" i="4"/>
  <c r="W44" i="4"/>
  <c r="W45" i="4"/>
  <c r="W46" i="4"/>
  <c r="W47" i="4"/>
  <c r="W48" i="4"/>
  <c r="W49" i="4"/>
  <c r="W50" i="4"/>
  <c r="W51" i="4"/>
  <c r="W52" i="4"/>
  <c r="W53" i="4"/>
  <c r="W54" i="4"/>
  <c r="W55" i="4"/>
  <c r="W56" i="4"/>
  <c r="W57" i="4"/>
  <c r="W58" i="4"/>
  <c r="W59" i="4"/>
  <c r="W60" i="4"/>
  <c r="W61" i="4"/>
  <c r="W62" i="4"/>
  <c r="W63" i="4"/>
  <c r="W64" i="4"/>
  <c r="W65" i="4"/>
  <c r="W66" i="4"/>
  <c r="W67" i="4"/>
  <c r="W68" i="4"/>
  <c r="W69" i="4"/>
  <c r="W70" i="4"/>
  <c r="W71" i="4"/>
  <c r="W72" i="4"/>
  <c r="W73" i="4"/>
  <c r="W74" i="4"/>
  <c r="W75"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X11" i="4"/>
  <c r="X16" i="4"/>
  <c r="X26" i="4"/>
  <c r="X28" i="4"/>
  <c r="X32" i="4"/>
  <c r="X36" i="4"/>
  <c r="X38" i="4"/>
  <c r="X47" i="4"/>
  <c r="X48" i="4"/>
  <c r="X53" i="4"/>
  <c r="X56" i="4"/>
  <c r="X58" i="4"/>
  <c r="X59" i="4"/>
  <c r="X60" i="4"/>
  <c r="X61" i="4"/>
  <c r="X62" i="4"/>
  <c r="X64" i="4"/>
  <c r="X71" i="4"/>
  <c r="X73" i="4"/>
  <c r="W10" i="4"/>
  <c r="W9" i="4"/>
  <c r="X12" i="4"/>
  <c r="X15" i="4"/>
  <c r="X18" i="4"/>
  <c r="X24" i="4"/>
  <c r="X27" i="4"/>
  <c r="X30" i="4"/>
  <c r="X42" i="4"/>
  <c r="X51" i="4"/>
  <c r="X54" i="4"/>
  <c r="X63" i="4"/>
  <c r="X66" i="4"/>
  <c r="X72" i="4"/>
  <c r="X75" i="4"/>
  <c r="U10" i="4"/>
  <c r="U9" i="4"/>
  <c r="X46" i="4"/>
  <c r="X65" i="4"/>
  <c r="X22" i="4"/>
  <c r="X52" i="4"/>
  <c r="X39" i="4"/>
  <c r="L9" i="4"/>
  <c r="L10" i="4"/>
  <c r="L11" i="4"/>
  <c r="L12" i="4"/>
  <c r="L13" i="4"/>
  <c r="L14" i="4"/>
  <c r="L15" i="4"/>
  <c r="L16" i="4"/>
  <c r="L17" i="4"/>
  <c r="L18" i="4"/>
  <c r="L19" i="4"/>
  <c r="L20" i="4"/>
  <c r="L21" i="4"/>
  <c r="L22" i="4"/>
  <c r="L23" i="4"/>
  <c r="L24" i="4"/>
  <c r="L25" i="4"/>
  <c r="L26" i="4"/>
  <c r="L27" i="4"/>
  <c r="L28" i="4"/>
  <c r="L29" i="4"/>
  <c r="L30" i="4"/>
  <c r="L31" i="4"/>
  <c r="L32" i="4"/>
  <c r="L33" i="4"/>
  <c r="L34" i="4"/>
  <c r="L35" i="4"/>
  <c r="L36" i="4"/>
  <c r="L37" i="4"/>
  <c r="L38" i="4"/>
  <c r="L39" i="4"/>
  <c r="L40" i="4"/>
  <c r="L41" i="4"/>
  <c r="L42" i="4"/>
  <c r="L43" i="4"/>
  <c r="L44" i="4"/>
  <c r="L45" i="4"/>
  <c r="L46" i="4"/>
  <c r="L47" i="4"/>
  <c r="L48" i="4"/>
  <c r="L49" i="4"/>
  <c r="L50" i="4"/>
  <c r="L51" i="4"/>
  <c r="L52" i="4"/>
  <c r="L53" i="4"/>
  <c r="L54" i="4"/>
  <c r="L55" i="4"/>
  <c r="L56" i="4"/>
  <c r="L57" i="4"/>
  <c r="L58" i="4"/>
  <c r="L59" i="4"/>
  <c r="L60" i="4"/>
  <c r="L61" i="4"/>
  <c r="L62" i="4"/>
  <c r="L63" i="4"/>
  <c r="L64" i="4"/>
  <c r="L65" i="4"/>
  <c r="L66" i="4"/>
  <c r="L67" i="4"/>
  <c r="L68" i="4"/>
  <c r="L69" i="4"/>
  <c r="L70" i="4"/>
  <c r="L71" i="4"/>
  <c r="L72" i="4"/>
  <c r="L73" i="4"/>
  <c r="L74" i="4"/>
  <c r="L75" i="4"/>
  <c r="Q45" i="4"/>
  <c r="P11" i="4"/>
  <c r="P12" i="4"/>
  <c r="P13" i="4"/>
  <c r="R13" i="4"/>
  <c r="P14" i="4"/>
  <c r="R14" i="4"/>
  <c r="P15" i="4"/>
  <c r="P16" i="4"/>
  <c r="R16" i="4"/>
  <c r="P17" i="4"/>
  <c r="P18" i="4"/>
  <c r="R18" i="4"/>
  <c r="P19" i="4"/>
  <c r="P20" i="4"/>
  <c r="P21" i="4"/>
  <c r="R21" i="4"/>
  <c r="P22" i="4"/>
  <c r="P23" i="4"/>
  <c r="P24" i="4"/>
  <c r="P25" i="4"/>
  <c r="P26" i="4"/>
  <c r="R26" i="4"/>
  <c r="P27" i="4"/>
  <c r="P28" i="4"/>
  <c r="R28" i="4"/>
  <c r="P29" i="4"/>
  <c r="R29" i="4"/>
  <c r="P30" i="4"/>
  <c r="R30" i="4"/>
  <c r="P31" i="4"/>
  <c r="R31" i="4"/>
  <c r="P32" i="4"/>
  <c r="P33" i="4"/>
  <c r="P34" i="4"/>
  <c r="P35" i="4"/>
  <c r="P36" i="4"/>
  <c r="P37" i="4"/>
  <c r="P38" i="4"/>
  <c r="P39" i="4"/>
  <c r="P40" i="4"/>
  <c r="R40" i="4"/>
  <c r="P41" i="4"/>
  <c r="P42" i="4"/>
  <c r="R42" i="4"/>
  <c r="P43" i="4"/>
  <c r="P44" i="4"/>
  <c r="P45" i="4"/>
  <c r="P46" i="4"/>
  <c r="P47" i="4"/>
  <c r="P48" i="4"/>
  <c r="P49" i="4"/>
  <c r="P50" i="4"/>
  <c r="P51" i="4"/>
  <c r="R51" i="4"/>
  <c r="P52" i="4"/>
  <c r="P53" i="4"/>
  <c r="R53" i="4"/>
  <c r="P54" i="4"/>
  <c r="R54" i="4"/>
  <c r="P55" i="4"/>
  <c r="R55" i="4"/>
  <c r="P56" i="4"/>
  <c r="P57" i="4"/>
  <c r="P58" i="4"/>
  <c r="P59" i="4"/>
  <c r="P60" i="4"/>
  <c r="R60" i="4"/>
  <c r="P61" i="4"/>
  <c r="P62" i="4"/>
  <c r="P63" i="4"/>
  <c r="R63" i="4"/>
  <c r="P64" i="4"/>
  <c r="R64" i="4"/>
  <c r="P65" i="4"/>
  <c r="R65" i="4"/>
  <c r="P66" i="4"/>
  <c r="R66" i="4"/>
  <c r="P67" i="4"/>
  <c r="R67" i="4"/>
  <c r="P68" i="4"/>
  <c r="P69" i="4"/>
  <c r="P70" i="4"/>
  <c r="P71" i="4"/>
  <c r="R71" i="4"/>
  <c r="P72" i="4"/>
  <c r="P73" i="4"/>
  <c r="P74" i="4"/>
  <c r="R74" i="4"/>
  <c r="P75" i="4"/>
  <c r="R75" i="4"/>
  <c r="P10" i="4"/>
  <c r="P9" i="4"/>
  <c r="J76" i="4"/>
  <c r="E76" i="4"/>
  <c r="F55" i="4"/>
  <c r="I76" i="4"/>
  <c r="Q9" i="4"/>
  <c r="Q10" i="4"/>
  <c r="Q11" i="4"/>
  <c r="R11" i="4"/>
  <c r="Q12" i="4"/>
  <c r="Q13" i="4"/>
  <c r="Q14" i="4"/>
  <c r="Q15" i="4"/>
  <c r="Q16" i="4"/>
  <c r="Q17" i="4"/>
  <c r="Q18" i="4"/>
  <c r="Q19" i="4"/>
  <c r="Q20" i="4"/>
  <c r="Q21" i="4"/>
  <c r="Q22" i="4"/>
  <c r="Q23" i="4"/>
  <c r="Q24" i="4"/>
  <c r="Q25" i="4"/>
  <c r="Q26" i="4"/>
  <c r="Q27" i="4"/>
  <c r="Q28" i="4"/>
  <c r="Q29" i="4"/>
  <c r="Q30" i="4"/>
  <c r="Q31" i="4"/>
  <c r="Q32" i="4"/>
  <c r="R32" i="4"/>
  <c r="Q33" i="4"/>
  <c r="Q34" i="4"/>
  <c r="Q35" i="4"/>
  <c r="Q36" i="4"/>
  <c r="R36" i="4"/>
  <c r="Q37" i="4"/>
  <c r="Q38" i="4"/>
  <c r="Q39" i="4"/>
  <c r="Q40" i="4"/>
  <c r="Q41" i="4"/>
  <c r="Q42" i="4"/>
  <c r="Q43" i="4"/>
  <c r="Q44" i="4"/>
  <c r="Q46" i="4"/>
  <c r="Q47" i="4"/>
  <c r="Q48" i="4"/>
  <c r="Q49" i="4"/>
  <c r="Q50" i="4"/>
  <c r="Q51" i="4"/>
  <c r="Q52" i="4"/>
  <c r="Q53" i="4"/>
  <c r="Q54" i="4"/>
  <c r="Q55" i="4"/>
  <c r="Q56" i="4"/>
  <c r="Q57" i="4"/>
  <c r="Q58" i="4"/>
  <c r="Q59" i="4"/>
  <c r="R59" i="4"/>
  <c r="Q60" i="4"/>
  <c r="Q61" i="4"/>
  <c r="Q62" i="4"/>
  <c r="Q63" i="4"/>
  <c r="Q64" i="4"/>
  <c r="Q65" i="4"/>
  <c r="Q66" i="4"/>
  <c r="Q67" i="4"/>
  <c r="Q68" i="4"/>
  <c r="R68" i="4"/>
  <c r="Q69" i="4"/>
  <c r="Q70" i="4"/>
  <c r="Q71" i="4"/>
  <c r="Q72" i="4"/>
  <c r="Q73" i="4"/>
  <c r="R73" i="4"/>
  <c r="Q74" i="4"/>
  <c r="Q75" i="4"/>
  <c r="B76" i="4"/>
  <c r="C76" i="4"/>
  <c r="D76" i="4"/>
  <c r="G76" i="4"/>
  <c r="H33" i="4"/>
  <c r="F32" i="7"/>
  <c r="K76" i="4"/>
  <c r="Q76" i="4"/>
  <c r="M76" i="4"/>
  <c r="N76" i="4"/>
  <c r="O76" i="4"/>
  <c r="P76" i="4"/>
  <c r="T76" i="4"/>
  <c r="V76" i="4"/>
  <c r="Z76" i="4"/>
  <c r="AA10" i="4"/>
  <c r="AB76" i="4"/>
  <c r="AC39" i="4"/>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A12" i="4"/>
  <c r="AA14" i="4"/>
  <c r="AA16" i="4"/>
  <c r="AA20" i="4"/>
  <c r="AA22" i="4"/>
  <c r="AA24" i="4"/>
  <c r="AA28" i="4"/>
  <c r="AA30" i="4"/>
  <c r="AA32" i="4"/>
  <c r="AA74" i="4"/>
  <c r="AA71" i="4"/>
  <c r="AA67" i="4"/>
  <c r="AA65" i="4"/>
  <c r="AA63" i="4"/>
  <c r="AA59" i="4"/>
  <c r="AA57" i="4"/>
  <c r="AA55" i="4"/>
  <c r="AA53" i="4"/>
  <c r="AA51" i="4"/>
  <c r="AA48" i="4"/>
  <c r="AA46" i="4"/>
  <c r="AA44" i="4"/>
  <c r="AA40" i="4"/>
  <c r="AA38" i="4"/>
  <c r="AA36" i="4"/>
  <c r="F16" i="4"/>
  <c r="G16" i="4"/>
  <c r="F67" i="4"/>
  <c r="G67" i="4"/>
  <c r="H67" i="4"/>
  <c r="F66" i="7"/>
  <c r="F21" i="4"/>
  <c r="D20" i="7"/>
  <c r="AA42" i="4"/>
  <c r="AA61" i="4"/>
  <c r="AA69" i="4"/>
  <c r="AA34" i="4"/>
  <c r="AA26" i="4"/>
  <c r="AA18" i="4"/>
  <c r="AA9" i="4"/>
  <c r="AA13" i="4"/>
  <c r="AA17" i="4"/>
  <c r="AA21" i="4"/>
  <c r="AA25" i="4"/>
  <c r="AA29" i="4"/>
  <c r="AA33" i="4"/>
  <c r="AA73" i="4"/>
  <c r="AA70" i="4"/>
  <c r="AA66" i="4"/>
  <c r="AA62" i="4"/>
  <c r="AA58" i="4"/>
  <c r="AA52" i="4"/>
  <c r="AA49" i="4"/>
  <c r="AA45" i="4"/>
  <c r="AA41" i="4"/>
  <c r="AA37" i="4"/>
  <c r="AA76" i="4"/>
  <c r="AA11" i="4"/>
  <c r="AA15" i="4"/>
  <c r="AA19" i="4"/>
  <c r="AA23" i="4"/>
  <c r="AA27" i="4"/>
  <c r="AA31" i="4"/>
  <c r="AA75" i="4"/>
  <c r="AA72" i="4"/>
  <c r="AA68" i="4"/>
  <c r="AA64" i="4"/>
  <c r="AA60" i="4"/>
  <c r="AA56" i="4"/>
  <c r="AA54" i="4"/>
  <c r="AA50" i="4"/>
  <c r="AA47" i="4"/>
  <c r="AA43" i="4"/>
  <c r="AA39" i="4"/>
  <c r="AA35" i="4"/>
  <c r="R34" i="4"/>
  <c r="X40" i="4"/>
  <c r="X23" i="4"/>
  <c r="X49" i="4"/>
  <c r="X35" i="4"/>
  <c r="R25" i="4"/>
  <c r="R22" i="4"/>
  <c r="L76" i="4"/>
  <c r="F37" i="4"/>
  <c r="G37" i="4"/>
  <c r="F42" i="4"/>
  <c r="F35" i="4"/>
  <c r="D34" i="7"/>
  <c r="F22" i="4"/>
  <c r="G22" i="4"/>
  <c r="F9" i="4"/>
  <c r="D8" i="7"/>
  <c r="F12" i="4"/>
  <c r="D11" i="7"/>
  <c r="F18" i="4"/>
  <c r="G18" i="4"/>
  <c r="F15" i="4"/>
  <c r="D14" i="7"/>
  <c r="F36" i="4"/>
  <c r="G36" i="4"/>
  <c r="D35" i="7"/>
  <c r="F51" i="4"/>
  <c r="D50" i="7"/>
  <c r="F74" i="4"/>
  <c r="G74" i="4"/>
  <c r="F39" i="4"/>
  <c r="G39" i="4"/>
  <c r="F63" i="4"/>
  <c r="D62" i="7"/>
  <c r="F33" i="4"/>
  <c r="D32" i="7"/>
  <c r="F49" i="4"/>
  <c r="G49" i="4"/>
  <c r="F61" i="4"/>
  <c r="D60" i="7"/>
  <c r="G61" i="4"/>
  <c r="AI61" i="4"/>
  <c r="L60" i="7"/>
  <c r="F10" i="4"/>
  <c r="G10" i="4"/>
  <c r="H10" i="4"/>
  <c r="F9" i="7"/>
  <c r="F66" i="4"/>
  <c r="G66" i="4"/>
  <c r="F28" i="4"/>
  <c r="G28" i="4"/>
  <c r="F27" i="4"/>
  <c r="D26" i="7"/>
  <c r="F53" i="4"/>
  <c r="D52" i="7"/>
  <c r="F70" i="4"/>
  <c r="G70" i="4"/>
  <c r="F23" i="4"/>
  <c r="D22" i="7"/>
  <c r="F48" i="4"/>
  <c r="D47" i="7"/>
  <c r="F65" i="4"/>
  <c r="D64" i="7"/>
  <c r="F60" i="4"/>
  <c r="D59" i="7"/>
  <c r="F24" i="4"/>
  <c r="G24" i="4"/>
  <c r="F75" i="4"/>
  <c r="D74" i="7"/>
  <c r="F58" i="4"/>
  <c r="D57" i="7"/>
  <c r="F30" i="4"/>
  <c r="D29" i="7"/>
  <c r="F13" i="4"/>
  <c r="G13" i="4"/>
  <c r="E12" i="7"/>
  <c r="F45" i="4"/>
  <c r="D44" i="7"/>
  <c r="F25" i="4"/>
  <c r="D24" i="7"/>
  <c r="F71" i="4"/>
  <c r="D70" i="7"/>
  <c r="F34" i="4"/>
  <c r="D33" i="7"/>
  <c r="F50" i="4"/>
  <c r="D49" i="7"/>
  <c r="F20" i="4"/>
  <c r="D19" i="7"/>
  <c r="F31" i="4"/>
  <c r="D30" i="7"/>
  <c r="F72" i="4"/>
  <c r="D71" i="7"/>
  <c r="F57" i="4"/>
  <c r="G57" i="4"/>
  <c r="F59" i="4"/>
  <c r="G59" i="4"/>
  <c r="F41" i="4"/>
  <c r="G41" i="4"/>
  <c r="F44" i="4"/>
  <c r="D43" i="7"/>
  <c r="F62" i="4"/>
  <c r="D61" i="7"/>
  <c r="D17" i="7"/>
  <c r="F19" i="4"/>
  <c r="D18" i="7"/>
  <c r="F11" i="4"/>
  <c r="D10" i="7"/>
  <c r="G63" i="4"/>
  <c r="E62" i="7"/>
  <c r="F69" i="4"/>
  <c r="D68" i="7"/>
  <c r="G69" i="4"/>
  <c r="E68" i="7"/>
  <c r="F38" i="4"/>
  <c r="D37" i="7"/>
  <c r="F29" i="4"/>
  <c r="G29" i="4"/>
  <c r="G15" i="4"/>
  <c r="E14" i="7"/>
  <c r="F56" i="4"/>
  <c r="G56" i="4"/>
  <c r="F32" i="4"/>
  <c r="D31" i="7"/>
  <c r="F47" i="4"/>
  <c r="D46" i="7"/>
  <c r="F64" i="4"/>
  <c r="C75" i="7"/>
  <c r="F26" i="4"/>
  <c r="D25" i="7"/>
  <c r="F73" i="4"/>
  <c r="D72" i="7"/>
  <c r="F46" i="4"/>
  <c r="F68" i="4"/>
  <c r="G68" i="4"/>
  <c r="F52" i="4"/>
  <c r="G52" i="4"/>
  <c r="F40" i="4"/>
  <c r="G40" i="4"/>
  <c r="F43" i="4"/>
  <c r="G43" i="4"/>
  <c r="F54" i="4"/>
  <c r="D53" i="7"/>
  <c r="F17" i="4"/>
  <c r="D16" i="7"/>
  <c r="F14" i="4"/>
  <c r="G14" i="4"/>
  <c r="D9" i="7"/>
  <c r="G51" i="4"/>
  <c r="E50" i="7"/>
  <c r="G42" i="4"/>
  <c r="E41" i="7"/>
  <c r="D41" i="7"/>
  <c r="G12" i="4"/>
  <c r="H12" i="4"/>
  <c r="F11" i="7"/>
  <c r="D48" i="7"/>
  <c r="G71" i="4"/>
  <c r="E70" i="7"/>
  <c r="D23" i="7"/>
  <c r="G20" i="4"/>
  <c r="H20" i="4"/>
  <c r="F19" i="7"/>
  <c r="G44" i="4"/>
  <c r="AI44" i="4"/>
  <c r="L43" i="7"/>
  <c r="D40" i="7"/>
  <c r="G34" i="4"/>
  <c r="E33" i="7"/>
  <c r="G48" i="4"/>
  <c r="E47" i="7"/>
  <c r="G31" i="4"/>
  <c r="H31" i="4"/>
  <c r="F30" i="7"/>
  <c r="G19" i="4"/>
  <c r="E18" i="7"/>
  <c r="G26" i="4"/>
  <c r="E25" i="7"/>
  <c r="G64" i="4"/>
  <c r="E63" i="7"/>
  <c r="D63" i="7"/>
  <c r="D55" i="7"/>
  <c r="G54" i="4"/>
  <c r="E53" i="7"/>
  <c r="D45" i="7"/>
  <c r="G46" i="4"/>
  <c r="E45" i="7"/>
  <c r="AC72" i="4"/>
  <c r="AC69" i="4"/>
  <c r="AC50" i="4"/>
  <c r="AC45" i="4"/>
  <c r="AC21" i="4"/>
  <c r="AC9" i="4"/>
  <c r="AC57" i="4"/>
  <c r="AC65" i="4"/>
  <c r="AC11" i="4"/>
  <c r="AC14" i="4"/>
  <c r="AC28" i="4"/>
  <c r="AC30" i="4"/>
  <c r="AC73" i="4"/>
  <c r="AC19" i="4"/>
  <c r="AC56" i="4"/>
  <c r="AC22" i="4"/>
  <c r="AC13" i="4"/>
  <c r="AC48" i="4"/>
  <c r="AC23" i="4"/>
  <c r="AC34" i="4"/>
  <c r="AC44" i="4"/>
  <c r="AC26" i="4"/>
  <c r="AC35" i="4"/>
  <c r="AC18" i="4"/>
  <c r="AC70" i="4"/>
  <c r="AC15" i="4"/>
  <c r="AC76" i="4"/>
  <c r="AC67" i="4"/>
  <c r="AC59" i="4"/>
  <c r="AC61" i="4"/>
  <c r="AC20" i="4"/>
  <c r="AC37" i="4"/>
  <c r="AC40" i="4"/>
  <c r="AC12" i="4"/>
  <c r="AC31" i="4"/>
  <c r="AC10" i="4"/>
  <c r="AC36" i="4"/>
  <c r="AC17" i="4"/>
  <c r="AC29" i="4"/>
  <c r="AC51" i="4"/>
  <c r="AC46" i="4"/>
  <c r="AC63" i="4"/>
  <c r="AC60" i="4"/>
  <c r="AC66" i="4"/>
  <c r="AC32" i="4"/>
  <c r="AC68" i="4"/>
  <c r="AC55" i="4"/>
  <c r="AC53" i="4"/>
  <c r="AC42" i="4"/>
  <c r="AC27" i="4"/>
  <c r="AC47" i="4"/>
  <c r="AC49" i="4"/>
  <c r="AC38" i="4"/>
  <c r="AC54" i="4"/>
  <c r="AC16" i="4"/>
  <c r="AC58" i="4"/>
  <c r="AC41" i="4"/>
  <c r="AC43" i="4"/>
  <c r="AC24" i="4"/>
  <c r="AC62" i="4"/>
  <c r="AC75" i="4"/>
  <c r="AC74" i="4"/>
  <c r="AC71" i="4"/>
  <c r="AC33" i="4"/>
  <c r="AC52" i="4"/>
  <c r="AC25" i="4"/>
  <c r="AC64" i="4"/>
  <c r="X9" i="4"/>
  <c r="X10" i="4"/>
  <c r="R50" i="4"/>
  <c r="S50" i="4"/>
  <c r="R15" i="4"/>
  <c r="S15" i="4"/>
  <c r="R43" i="4"/>
  <c r="R10" i="4"/>
  <c r="R20" i="4"/>
  <c r="R76" i="4"/>
  <c r="S65" i="4"/>
  <c r="R19" i="4"/>
  <c r="R62" i="4"/>
  <c r="AD62" i="4"/>
  <c r="R38" i="4"/>
  <c r="AG38" i="4"/>
  <c r="J37" i="7"/>
  <c r="R37" i="4"/>
  <c r="R27" i="4"/>
  <c r="AG27" i="4"/>
  <c r="J26" i="7"/>
  <c r="R47" i="4"/>
  <c r="S47" i="4"/>
  <c r="R46" i="4"/>
  <c r="AD46" i="4"/>
  <c r="R24" i="4"/>
  <c r="R12" i="4"/>
  <c r="AG12" i="4"/>
  <c r="R69" i="4"/>
  <c r="R57" i="4"/>
  <c r="R33" i="4"/>
  <c r="S33" i="4"/>
  <c r="R23" i="4"/>
  <c r="R35" i="4"/>
  <c r="S35" i="4"/>
  <c r="R56" i="4"/>
  <c r="R44" i="4"/>
  <c r="S44" i="4"/>
  <c r="R52" i="4"/>
  <c r="AG52" i="4"/>
  <c r="AG63" i="4"/>
  <c r="J62" i="7"/>
  <c r="R17" i="4"/>
  <c r="S17" i="4"/>
  <c r="AG10" i="4"/>
  <c r="AI10" i="4"/>
  <c r="L9" i="7"/>
  <c r="R72" i="4"/>
  <c r="R61" i="4"/>
  <c r="AD61" i="4"/>
  <c r="AG66" i="4"/>
  <c r="J65" i="7"/>
  <c r="AD59" i="4"/>
  <c r="G58" i="7"/>
  <c r="X74" i="4"/>
  <c r="AD74" i="4"/>
  <c r="AF74" i="4"/>
  <c r="I73" i="7"/>
  <c r="X50" i="4"/>
  <c r="X14" i="4"/>
  <c r="AG14" i="4"/>
  <c r="X37" i="4"/>
  <c r="X25" i="4"/>
  <c r="AG25" i="4"/>
  <c r="J24" i="7"/>
  <c r="X13" i="4"/>
  <c r="AG13" i="4"/>
  <c r="AI13" i="4"/>
  <c r="L12" i="7"/>
  <c r="AG28" i="4"/>
  <c r="J27" i="7"/>
  <c r="X70" i="4"/>
  <c r="X34" i="4"/>
  <c r="AD34" i="4"/>
  <c r="X69" i="4"/>
  <c r="X57" i="4"/>
  <c r="AG57" i="4"/>
  <c r="X45" i="4"/>
  <c r="X33" i="4"/>
  <c r="X21" i="4"/>
  <c r="AG21" i="4"/>
  <c r="X68" i="4"/>
  <c r="AG68" i="4"/>
  <c r="X44" i="4"/>
  <c r="X20" i="4"/>
  <c r="X67" i="4"/>
  <c r="AD67" i="4"/>
  <c r="G66" i="7"/>
  <c r="X55" i="4"/>
  <c r="AD55" i="4"/>
  <c r="X43" i="4"/>
  <c r="AD43" i="4"/>
  <c r="X31" i="4"/>
  <c r="AG31" i="4"/>
  <c r="J30" i="7"/>
  <c r="X19" i="4"/>
  <c r="AG19" i="4"/>
  <c r="J18" i="7"/>
  <c r="X41" i="4"/>
  <c r="AD41" i="4"/>
  <c r="X29" i="4"/>
  <c r="AD29" i="4"/>
  <c r="X17" i="4"/>
  <c r="W76" i="4"/>
  <c r="AG72" i="4"/>
  <c r="J71" i="7"/>
  <c r="AD22" i="4"/>
  <c r="AF22" i="4"/>
  <c r="I21" i="7"/>
  <c r="AG59" i="4"/>
  <c r="J58" i="7"/>
  <c r="AD11" i="4"/>
  <c r="G10" i="7"/>
  <c r="AD32" i="4"/>
  <c r="AF32" i="4"/>
  <c r="I31" i="7"/>
  <c r="AG75" i="4"/>
  <c r="AD66" i="4"/>
  <c r="AF66" i="4"/>
  <c r="I65" i="7"/>
  <c r="AG42" i="4"/>
  <c r="AD63" i="4"/>
  <c r="AF63" i="4"/>
  <c r="I62" i="7"/>
  <c r="AD10" i="4"/>
  <c r="G9" i="7"/>
  <c r="U76" i="4"/>
  <c r="AD23" i="4"/>
  <c r="G22" i="7"/>
  <c r="AG23" i="4"/>
  <c r="J22" i="7"/>
  <c r="S60" i="4"/>
  <c r="AG22" i="4"/>
  <c r="J21" i="7"/>
  <c r="R45" i="4"/>
  <c r="R41" i="4"/>
  <c r="R9" i="4"/>
  <c r="AD9" i="4"/>
  <c r="R39" i="4"/>
  <c r="AD39" i="4"/>
  <c r="G38" i="7"/>
  <c r="R70" i="4"/>
  <c r="R48" i="4"/>
  <c r="AD48" i="4"/>
  <c r="AF48" i="4"/>
  <c r="I47" i="7"/>
  <c r="R58" i="4"/>
  <c r="AG58" i="4"/>
  <c r="S57" i="4"/>
  <c r="AG54" i="4"/>
  <c r="AD54" i="4"/>
  <c r="S54" i="4"/>
  <c r="AD53" i="4"/>
  <c r="AG53" i="4"/>
  <c r="AD51" i="4"/>
  <c r="AG51" i="4"/>
  <c r="AI51" i="4"/>
  <c r="L50" i="7"/>
  <c r="S51" i="4"/>
  <c r="AG40" i="4"/>
  <c r="S40" i="4"/>
  <c r="AD40" i="4"/>
  <c r="AG65" i="4"/>
  <c r="AD65" i="4"/>
  <c r="AD73" i="4"/>
  <c r="AG73" i="4"/>
  <c r="S62" i="4"/>
  <c r="S29" i="4"/>
  <c r="S18" i="4"/>
  <c r="AG18" i="4"/>
  <c r="AD18" i="4"/>
  <c r="AG64" i="4"/>
  <c r="S64" i="4"/>
  <c r="AD64" i="4"/>
  <c r="S10" i="4"/>
  <c r="R49" i="4"/>
  <c r="AD38" i="4"/>
  <c r="S38" i="4"/>
  <c r="AD30" i="4"/>
  <c r="AG60" i="4"/>
  <c r="AD60" i="4"/>
  <c r="AG16" i="4"/>
  <c r="S16" i="4"/>
  <c r="S26" i="4"/>
  <c r="AG71" i="4"/>
  <c r="AD71" i="4"/>
  <c r="J9" i="7"/>
  <c r="AD72" i="4"/>
  <c r="S14" i="4"/>
  <c r="S75" i="4"/>
  <c r="S34" i="4"/>
  <c r="S67" i="4"/>
  <c r="S66" i="4"/>
  <c r="S63" i="4"/>
  <c r="AG30" i="4"/>
  <c r="AD16" i="4"/>
  <c r="S70" i="4"/>
  <c r="AG48" i="4"/>
  <c r="AI48" i="4"/>
  <c r="L47" i="7"/>
  <c r="AG36" i="4"/>
  <c r="AD36" i="4"/>
  <c r="S24" i="4"/>
  <c r="AG24" i="4"/>
  <c r="AD24" i="4"/>
  <c r="AD13" i="4"/>
  <c r="S13" i="4"/>
  <c r="S55" i="4"/>
  <c r="AG32" i="4"/>
  <c r="AD42" i="4"/>
  <c r="S42" i="4"/>
  <c r="S31" i="4"/>
  <c r="S32" i="4"/>
  <c r="AD75" i="4"/>
  <c r="AD26" i="4"/>
  <c r="AG26" i="4"/>
  <c r="AD56" i="4"/>
  <c r="AG11" i="4"/>
  <c r="AD28" i="4"/>
  <c r="G53" i="4"/>
  <c r="H53" i="4"/>
  <c r="F52" i="7"/>
  <c r="G33" i="4"/>
  <c r="G38" i="4"/>
  <c r="H38" i="4"/>
  <c r="F37" i="7"/>
  <c r="D65" i="7"/>
  <c r="E11" i="7"/>
  <c r="D12" i="7"/>
  <c r="G62" i="4"/>
  <c r="E19" i="7"/>
  <c r="D42" i="7"/>
  <c r="D67" i="7"/>
  <c r="G30" i="4"/>
  <c r="H30" i="4"/>
  <c r="F29" i="7"/>
  <c r="G27" i="4"/>
  <c r="H27" i="4"/>
  <c r="F26" i="7"/>
  <c r="D21" i="7"/>
  <c r="G72" i="4"/>
  <c r="E71" i="7"/>
  <c r="H69" i="4"/>
  <c r="F68" i="7"/>
  <c r="E66" i="7"/>
  <c r="H64" i="4"/>
  <c r="F63" i="7"/>
  <c r="H13" i="4"/>
  <c r="F12" i="7"/>
  <c r="H62" i="4"/>
  <c r="F61" i="7"/>
  <c r="H76" i="4"/>
  <c r="F75" i="7"/>
  <c r="H44" i="4"/>
  <c r="F43" i="7"/>
  <c r="H63" i="4"/>
  <c r="F62" i="7"/>
  <c r="E75" i="7"/>
  <c r="H51" i="4"/>
  <c r="F50" i="7"/>
  <c r="G35" i="4"/>
  <c r="G60" i="4"/>
  <c r="AI60" i="4"/>
  <c r="L59" i="7"/>
  <c r="D69" i="7"/>
  <c r="H48" i="4"/>
  <c r="F47" i="7"/>
  <c r="D66" i="7"/>
  <c r="D15" i="7"/>
  <c r="D28" i="7"/>
  <c r="B75" i="7"/>
  <c r="AG43" i="4"/>
  <c r="AG70" i="4"/>
  <c r="AG41" i="4"/>
  <c r="AD19" i="4"/>
  <c r="AF19" i="4"/>
  <c r="I18" i="7"/>
  <c r="AG55" i="4"/>
  <c r="AG34" i="4"/>
  <c r="AG29" i="4"/>
  <c r="AD25" i="4"/>
  <c r="G24" i="7"/>
  <c r="AG45" i="4"/>
  <c r="J44" i="7"/>
  <c r="AG74" i="4"/>
  <c r="AD15" i="4"/>
  <c r="AF15" i="4"/>
  <c r="I14" i="7"/>
  <c r="S68" i="4"/>
  <c r="AG50" i="4"/>
  <c r="S37" i="4"/>
  <c r="S12" i="4"/>
  <c r="S53" i="4"/>
  <c r="AD17" i="4"/>
  <c r="AF17" i="4"/>
  <c r="I16" i="7"/>
  <c r="AG15" i="4"/>
  <c r="AI15" i="4"/>
  <c r="L14" i="7"/>
  <c r="S22" i="4"/>
  <c r="AD50" i="4"/>
  <c r="G49" i="7"/>
  <c r="S56" i="4"/>
  <c r="AI63" i="4"/>
  <c r="L62" i="7"/>
  <c r="S19" i="4"/>
  <c r="AG62" i="4"/>
  <c r="J61" i="7"/>
  <c r="S23" i="4"/>
  <c r="S27" i="4"/>
  <c r="S43" i="4"/>
  <c r="S59" i="4"/>
  <c r="AD33" i="4"/>
  <c r="AF33" i="4"/>
  <c r="I32" i="7"/>
  <c r="AD47" i="4"/>
  <c r="AF47" i="4"/>
  <c r="I46" i="7"/>
  <c r="AG35" i="4"/>
  <c r="AI35" i="4"/>
  <c r="L34" i="7"/>
  <c r="S36" i="4"/>
  <c r="S30" i="4"/>
  <c r="AG33" i="4"/>
  <c r="J32" i="7"/>
  <c r="S69" i="4"/>
  <c r="S25" i="4"/>
  <c r="S71" i="4"/>
  <c r="S21" i="4"/>
  <c r="S11" i="4"/>
  <c r="S72" i="4"/>
  <c r="S28" i="4"/>
  <c r="AD27" i="4"/>
  <c r="AF27" i="4"/>
  <c r="I26" i="7"/>
  <c r="S73" i="4"/>
  <c r="S74" i="4"/>
  <c r="S20" i="4"/>
  <c r="S48" i="4"/>
  <c r="S76" i="4"/>
  <c r="AD52" i="4"/>
  <c r="G51" i="7"/>
  <c r="AD35" i="4"/>
  <c r="AF35" i="4"/>
  <c r="I34" i="7"/>
  <c r="AG20" i="4"/>
  <c r="AI20" i="4"/>
  <c r="L19" i="7"/>
  <c r="S58" i="4"/>
  <c r="AG61" i="4"/>
  <c r="AG44" i="4"/>
  <c r="J43" i="7"/>
  <c r="AD37" i="4"/>
  <c r="G36" i="7"/>
  <c r="S61" i="4"/>
  <c r="AG69" i="4"/>
  <c r="AI69" i="4"/>
  <c r="L68" i="7"/>
  <c r="AD12" i="4"/>
  <c r="G11" i="7"/>
  <c r="AG17" i="4"/>
  <c r="J16" i="7"/>
  <c r="S46" i="4"/>
  <c r="S45" i="4"/>
  <c r="AG46" i="4"/>
  <c r="J45" i="7"/>
  <c r="AG47" i="4"/>
  <c r="AG56" i="4"/>
  <c r="AD69" i="4"/>
  <c r="AF69" i="4"/>
  <c r="I68" i="7"/>
  <c r="S52" i="4"/>
  <c r="G73" i="7"/>
  <c r="S9" i="4"/>
  <c r="AD70" i="4"/>
  <c r="G69" i="7"/>
  <c r="AG9" i="4"/>
  <c r="AF59" i="4"/>
  <c r="I58" i="7"/>
  <c r="S41" i="4"/>
  <c r="AD45" i="4"/>
  <c r="AF45" i="4"/>
  <c r="I44" i="7"/>
  <c r="H72" i="4"/>
  <c r="F71" i="7"/>
  <c r="J41" i="7"/>
  <c r="G21" i="7"/>
  <c r="AD14" i="4"/>
  <c r="AF14" i="4"/>
  <c r="I13" i="7"/>
  <c r="G65" i="7"/>
  <c r="AG37" i="4"/>
  <c r="AD57" i="4"/>
  <c r="AF57" i="4"/>
  <c r="I56" i="7"/>
  <c r="G62" i="7"/>
  <c r="AD31" i="4"/>
  <c r="AF31" i="4"/>
  <c r="I30" i="7"/>
  <c r="AD21" i="4"/>
  <c r="G20" i="7"/>
  <c r="AG67" i="4"/>
  <c r="J66" i="7"/>
  <c r="AI19" i="4"/>
  <c r="L18" i="7"/>
  <c r="G31" i="7"/>
  <c r="AF23" i="4"/>
  <c r="I22" i="7"/>
  <c r="AD20" i="4"/>
  <c r="AF20" i="4"/>
  <c r="I19" i="7"/>
  <c r="J74" i="7"/>
  <c r="AD44" i="4"/>
  <c r="G43" i="7"/>
  <c r="AD68" i="4"/>
  <c r="G67" i="7"/>
  <c r="X76" i="4"/>
  <c r="AD76" i="4"/>
  <c r="AF10" i="4"/>
  <c r="I9" i="7"/>
  <c r="AI72" i="4"/>
  <c r="L71" i="7"/>
  <c r="AF67" i="4"/>
  <c r="I66" i="7"/>
  <c r="AF11" i="4"/>
  <c r="I10" i="7"/>
  <c r="AF39" i="4"/>
  <c r="I38" i="7"/>
  <c r="S39" i="4"/>
  <c r="AG39" i="4"/>
  <c r="J38" i="7"/>
  <c r="AD58" i="4"/>
  <c r="G57" i="7"/>
  <c r="G47" i="7"/>
  <c r="AF34" i="4"/>
  <c r="I33" i="7"/>
  <c r="G33" i="7"/>
  <c r="G32" i="7"/>
  <c r="G25" i="7"/>
  <c r="AF26" i="4"/>
  <c r="I25" i="7"/>
  <c r="G55" i="7"/>
  <c r="AF56" i="4"/>
  <c r="I55" i="7"/>
  <c r="J54" i="7"/>
  <c r="AF24" i="4"/>
  <c r="I23" i="7"/>
  <c r="G23" i="7"/>
  <c r="G60" i="7"/>
  <c r="AF61" i="4"/>
  <c r="I60" i="7"/>
  <c r="G72" i="7"/>
  <c r="AF73" i="4"/>
  <c r="I72" i="7"/>
  <c r="G54" i="7"/>
  <c r="AF55" i="4"/>
  <c r="I54" i="7"/>
  <c r="J23" i="7"/>
  <c r="J25" i="7"/>
  <c r="J13" i="7"/>
  <c r="J15" i="7"/>
  <c r="G17" i="7"/>
  <c r="AF18" i="4"/>
  <c r="I17" i="7"/>
  <c r="G64" i="7"/>
  <c r="AF65" i="4"/>
  <c r="I64" i="7"/>
  <c r="G37" i="7"/>
  <c r="AF38" i="4"/>
  <c r="I37" i="7"/>
  <c r="G63" i="7"/>
  <c r="AF64" i="4"/>
  <c r="I63" i="7"/>
  <c r="J64" i="7"/>
  <c r="J57" i="7"/>
  <c r="S49" i="4"/>
  <c r="AG49" i="4"/>
  <c r="AD49" i="4"/>
  <c r="J17" i="7"/>
  <c r="G74" i="7"/>
  <c r="AF75" i="4"/>
  <c r="I74" i="7"/>
  <c r="G15" i="7"/>
  <c r="AF16" i="4"/>
  <c r="I15" i="7"/>
  <c r="AF42" i="4"/>
  <c r="I41" i="7"/>
  <c r="G41" i="7"/>
  <c r="G35" i="7"/>
  <c r="AF36" i="4"/>
  <c r="I35" i="7"/>
  <c r="J29" i="7"/>
  <c r="G59" i="7"/>
  <c r="AF60" i="4"/>
  <c r="I59" i="7"/>
  <c r="G8" i="7"/>
  <c r="AF9" i="4"/>
  <c r="I8" i="7"/>
  <c r="J63" i="7"/>
  <c r="AI64" i="4"/>
  <c r="L63" i="7"/>
  <c r="AF13" i="4"/>
  <c r="I12" i="7"/>
  <c r="G12" i="7"/>
  <c r="AF46" i="4"/>
  <c r="I45" i="7"/>
  <c r="G45" i="7"/>
  <c r="J59" i="7"/>
  <c r="AF29" i="4"/>
  <c r="I28" i="7"/>
  <c r="G28" i="7"/>
  <c r="AF40" i="4"/>
  <c r="I39" i="7"/>
  <c r="G39" i="7"/>
  <c r="J67" i="7"/>
  <c r="J31" i="7"/>
  <c r="J12" i="7"/>
  <c r="J35" i="7"/>
  <c r="AF62" i="4"/>
  <c r="I61" i="7"/>
  <c r="G61" i="7"/>
  <c r="G27" i="7"/>
  <c r="AF28" i="4"/>
  <c r="I27" i="7"/>
  <c r="G29" i="7"/>
  <c r="AF30" i="4"/>
  <c r="I29" i="7"/>
  <c r="G42" i="7"/>
  <c r="AF43" i="4"/>
  <c r="I42" i="7"/>
  <c r="J39" i="7"/>
  <c r="G53" i="7"/>
  <c r="AF54" i="4"/>
  <c r="I53" i="7"/>
  <c r="G71" i="7"/>
  <c r="AF72" i="4"/>
  <c r="I71" i="7"/>
  <c r="J47" i="7"/>
  <c r="J51" i="7"/>
  <c r="AF41" i="4"/>
  <c r="I40" i="7"/>
  <c r="G40" i="7"/>
  <c r="J52" i="7"/>
  <c r="J53" i="7"/>
  <c r="AI54" i="4"/>
  <c r="L53" i="7"/>
  <c r="J10" i="7"/>
  <c r="J11" i="7"/>
  <c r="AF71" i="4"/>
  <c r="I70" i="7"/>
  <c r="G70" i="7"/>
  <c r="J72" i="7"/>
  <c r="J50" i="7"/>
  <c r="AF53" i="4"/>
  <c r="I52" i="7"/>
  <c r="G52" i="7"/>
  <c r="J56" i="7"/>
  <c r="J70" i="7"/>
  <c r="G50" i="7"/>
  <c r="AF51" i="4"/>
  <c r="I50" i="7"/>
  <c r="J20" i="7"/>
  <c r="E37" i="7"/>
  <c r="E32" i="7"/>
  <c r="E61" i="7"/>
  <c r="H35" i="4"/>
  <c r="F34" i="7"/>
  <c r="E34" i="7"/>
  <c r="E59" i="7"/>
  <c r="J69" i="7"/>
  <c r="G68" i="7"/>
  <c r="AE19" i="4"/>
  <c r="H18" i="7"/>
  <c r="J40" i="7"/>
  <c r="J42" i="7"/>
  <c r="G18" i="7"/>
  <c r="AI62" i="4"/>
  <c r="L61" i="7"/>
  <c r="J49" i="7"/>
  <c r="G34" i="7"/>
  <c r="J19" i="7"/>
  <c r="AF25" i="4"/>
  <c r="I24" i="7"/>
  <c r="G13" i="7"/>
  <c r="AF52" i="4"/>
  <c r="I51" i="7"/>
  <c r="J34" i="7"/>
  <c r="J14" i="7"/>
  <c r="J33" i="7"/>
  <c r="G16" i="7"/>
  <c r="J28" i="7"/>
  <c r="J55" i="7"/>
  <c r="J68" i="7"/>
  <c r="G14" i="7"/>
  <c r="J73" i="7"/>
  <c r="AF50" i="4"/>
  <c r="I49" i="7"/>
  <c r="AF70" i="4"/>
  <c r="I69" i="7"/>
  <c r="J46" i="7"/>
  <c r="AF37" i="4"/>
  <c r="I36" i="7"/>
  <c r="G26" i="7"/>
  <c r="AI33" i="4"/>
  <c r="L32" i="7"/>
  <c r="J60" i="7"/>
  <c r="G46" i="7"/>
  <c r="AI46" i="4"/>
  <c r="L45" i="7"/>
  <c r="J8" i="7"/>
  <c r="AF12" i="4"/>
  <c r="I11" i="7"/>
  <c r="G56" i="7"/>
  <c r="G44" i="7"/>
  <c r="AF21" i="4"/>
  <c r="I20" i="7"/>
  <c r="G19" i="7"/>
  <c r="J36" i="7"/>
  <c r="Y16" i="4"/>
  <c r="Y58" i="4"/>
  <c r="Y44" i="4"/>
  <c r="AE9" i="4"/>
  <c r="H8" i="7"/>
  <c r="AE27" i="4"/>
  <c r="H26" i="7"/>
  <c r="G30" i="7"/>
  <c r="Y54" i="4"/>
  <c r="Y74" i="4"/>
  <c r="Y9" i="4"/>
  <c r="AE53" i="4"/>
  <c r="H52" i="7"/>
  <c r="AE71" i="4"/>
  <c r="H70" i="7"/>
  <c r="AE15" i="4"/>
  <c r="H14" i="7"/>
  <c r="AE66" i="4"/>
  <c r="H65" i="7"/>
  <c r="AG76" i="4"/>
  <c r="AH51" i="4"/>
  <c r="K50" i="7"/>
  <c r="Y14" i="4"/>
  <c r="Y65" i="4"/>
  <c r="AE33" i="4"/>
  <c r="H32" i="7"/>
  <c r="AE40" i="4"/>
  <c r="H39" i="7"/>
  <c r="AE56" i="4"/>
  <c r="H55" i="7"/>
  <c r="AE34" i="4"/>
  <c r="H33" i="7"/>
  <c r="Y45" i="4"/>
  <c r="Y56" i="4"/>
  <c r="AE74" i="4"/>
  <c r="H73" i="7"/>
  <c r="AF44" i="4"/>
  <c r="I43" i="7"/>
  <c r="AE14" i="4"/>
  <c r="H13" i="7"/>
  <c r="AE46" i="4"/>
  <c r="H45" i="7"/>
  <c r="Y72" i="4"/>
  <c r="Y25" i="4"/>
  <c r="Y13" i="4"/>
  <c r="AE10" i="4"/>
  <c r="H9" i="7"/>
  <c r="AE20" i="4"/>
  <c r="H19" i="7"/>
  <c r="Y42" i="4"/>
  <c r="Y19" i="4"/>
  <c r="AE76" i="4"/>
  <c r="H75" i="7"/>
  <c r="AE43" i="4"/>
  <c r="H42" i="7"/>
  <c r="AE26" i="4"/>
  <c r="H25" i="7"/>
  <c r="Y55" i="4"/>
  <c r="Y40" i="4"/>
  <c r="AE30" i="4"/>
  <c r="H29" i="7"/>
  <c r="AF76" i="4"/>
  <c r="I75" i="7"/>
  <c r="Y36" i="4"/>
  <c r="Y59" i="4"/>
  <c r="Y75" i="4"/>
  <c r="AE73" i="4"/>
  <c r="H72" i="7"/>
  <c r="Y50" i="4"/>
  <c r="Y49" i="4"/>
  <c r="Y18" i="4"/>
  <c r="AF68" i="4"/>
  <c r="I67" i="7"/>
  <c r="Y46" i="4"/>
  <c r="Y32" i="4"/>
  <c r="Y15" i="4"/>
  <c r="AE13" i="4"/>
  <c r="H12" i="7"/>
  <c r="AE60" i="4"/>
  <c r="H59" i="7"/>
  <c r="AE35" i="4"/>
  <c r="H34" i="7"/>
  <c r="AE69" i="4"/>
  <c r="H68" i="7"/>
  <c r="AE21" i="4"/>
  <c r="H20" i="7"/>
  <c r="Y26" i="4"/>
  <c r="Y22" i="4"/>
  <c r="AE55" i="4"/>
  <c r="H54" i="7"/>
  <c r="AE32" i="4"/>
  <c r="H31" i="7"/>
  <c r="Y71" i="4"/>
  <c r="AE72" i="4"/>
  <c r="H71" i="7"/>
  <c r="G75" i="7"/>
  <c r="Y38" i="4"/>
  <c r="AE37" i="4"/>
  <c r="H36" i="7"/>
  <c r="AF58" i="4"/>
  <c r="I57" i="7"/>
  <c r="AE68" i="4"/>
  <c r="H67" i="7"/>
  <c r="AE59" i="4"/>
  <c r="H58" i="7"/>
  <c r="Y60" i="4"/>
  <c r="AE54" i="4"/>
  <c r="H53" i="7"/>
  <c r="AE45" i="4"/>
  <c r="H44" i="7"/>
  <c r="AE22" i="4"/>
  <c r="H21" i="7"/>
  <c r="Y31" i="4"/>
  <c r="Y30" i="4"/>
  <c r="Y57" i="4"/>
  <c r="AE52" i="4"/>
  <c r="H51" i="7"/>
  <c r="AE57" i="4"/>
  <c r="H56" i="7"/>
  <c r="AE28" i="4"/>
  <c r="H27" i="7"/>
  <c r="AE16" i="4"/>
  <c r="H15" i="7"/>
  <c r="AE65" i="4"/>
  <c r="H64" i="7"/>
  <c r="AE63" i="4"/>
  <c r="H62" i="7"/>
  <c r="Y51" i="4"/>
  <c r="Y28" i="4"/>
  <c r="Y23" i="4"/>
  <c r="Y73" i="4"/>
  <c r="Y70" i="4"/>
  <c r="AE48" i="4"/>
  <c r="H47" i="7"/>
  <c r="AE11" i="4"/>
  <c r="H10" i="7"/>
  <c r="AE75" i="4"/>
  <c r="H74" i="7"/>
  <c r="Y12" i="4"/>
  <c r="Y43" i="4"/>
  <c r="Y64" i="4"/>
  <c r="AE41" i="4"/>
  <c r="H40" i="7"/>
  <c r="AE36" i="4"/>
  <c r="H35" i="7"/>
  <c r="AE64" i="4"/>
  <c r="H63" i="7"/>
  <c r="AE70" i="4"/>
  <c r="H69" i="7"/>
  <c r="AE61" i="4"/>
  <c r="H60" i="7"/>
  <c r="Y62" i="4"/>
  <c r="Y34" i="4"/>
  <c r="Y21" i="4"/>
  <c r="Y24" i="4"/>
  <c r="Y37" i="4"/>
  <c r="Y67" i="4"/>
  <c r="AE47" i="4"/>
  <c r="H46" i="7"/>
  <c r="AE25" i="4"/>
  <c r="H24" i="7"/>
  <c r="Y27" i="4"/>
  <c r="AE18" i="4"/>
  <c r="H17" i="7"/>
  <c r="AE67" i="4"/>
  <c r="H66" i="7"/>
  <c r="Y11" i="4"/>
  <c r="Y68" i="4"/>
  <c r="Y69" i="4"/>
  <c r="AE39" i="4"/>
  <c r="H38" i="7"/>
  <c r="AE12" i="4"/>
  <c r="H11" i="7"/>
  <c r="AE62" i="4"/>
  <c r="H61" i="7"/>
  <c r="AE24" i="4"/>
  <c r="H23" i="7"/>
  <c r="AE31" i="4"/>
  <c r="H30" i="7"/>
  <c r="Y33" i="4"/>
  <c r="Y29" i="4"/>
  <c r="Y63" i="4"/>
  <c r="Y47" i="4"/>
  <c r="Y20" i="4"/>
  <c r="Y66" i="4"/>
  <c r="AE50" i="4"/>
  <c r="H49" i="7"/>
  <c r="AE17" i="4"/>
  <c r="H16" i="7"/>
  <c r="AE29" i="4"/>
  <c r="H28" i="7"/>
  <c r="Y48" i="4"/>
  <c r="AE44" i="4"/>
  <c r="H43" i="7"/>
  <c r="AE38" i="4"/>
  <c r="H37" i="7"/>
  <c r="Y52" i="4"/>
  <c r="Y35" i="4"/>
  <c r="Y76" i="4"/>
  <c r="AE51" i="4"/>
  <c r="H50" i="7"/>
  <c r="AE42" i="4"/>
  <c r="H41" i="7"/>
  <c r="AE23" i="4"/>
  <c r="H22" i="7"/>
  <c r="Y53" i="4"/>
  <c r="Y39" i="4"/>
  <c r="Y41" i="4"/>
  <c r="Y10" i="4"/>
  <c r="Y17" i="4"/>
  <c r="Y61" i="4"/>
  <c r="AE58" i="4"/>
  <c r="H57" i="7"/>
  <c r="AF49" i="4"/>
  <c r="I48" i="7"/>
  <c r="G48" i="7"/>
  <c r="AE49" i="4"/>
  <c r="H48" i="7"/>
  <c r="J48" i="7"/>
  <c r="AH23" i="4"/>
  <c r="K22" i="7"/>
  <c r="AH24" i="4"/>
  <c r="K23" i="7"/>
  <c r="AH19" i="4"/>
  <c r="K18" i="7"/>
  <c r="AH68" i="4"/>
  <c r="K67" i="7"/>
  <c r="AH47" i="4"/>
  <c r="K46" i="7"/>
  <c r="AH55" i="4"/>
  <c r="K54" i="7"/>
  <c r="AH63" i="4"/>
  <c r="K62" i="7"/>
  <c r="J75" i="7"/>
  <c r="AH39" i="4"/>
  <c r="K38" i="7"/>
  <c r="AH75" i="4"/>
  <c r="K74" i="7"/>
  <c r="AH46" i="4"/>
  <c r="K45" i="7"/>
  <c r="AH72" i="4"/>
  <c r="K71" i="7"/>
  <c r="AH64" i="4"/>
  <c r="K63" i="7"/>
  <c r="AH20" i="4"/>
  <c r="K19" i="7"/>
  <c r="AH38" i="4"/>
  <c r="K37" i="7"/>
  <c r="AH15" i="4"/>
  <c r="K14" i="7"/>
  <c r="AH10" i="4"/>
  <c r="K9" i="7"/>
  <c r="AH13" i="4"/>
  <c r="K12" i="7"/>
  <c r="AH41" i="4"/>
  <c r="K40" i="7"/>
  <c r="AH9" i="4"/>
  <c r="K8" i="7"/>
  <c r="AH54" i="4"/>
  <c r="K53" i="7"/>
  <c r="AH30" i="4"/>
  <c r="K29" i="7"/>
  <c r="AH11" i="4"/>
  <c r="K10" i="7"/>
  <c r="AH48" i="4"/>
  <c r="K47" i="7"/>
  <c r="AH37" i="4"/>
  <c r="K36" i="7"/>
  <c r="AH44" i="4"/>
  <c r="K43" i="7"/>
  <c r="AH14" i="4"/>
  <c r="K13" i="7"/>
  <c r="AH61" i="4"/>
  <c r="K60" i="7"/>
  <c r="AH53" i="4"/>
  <c r="K52" i="7"/>
  <c r="AH26" i="4"/>
  <c r="K25" i="7"/>
  <c r="AH70" i="4"/>
  <c r="K69" i="7"/>
  <c r="AH25" i="4"/>
  <c r="K24" i="7"/>
  <c r="AH29" i="4"/>
  <c r="K28" i="7"/>
  <c r="AH76" i="4"/>
  <c r="K75" i="7"/>
  <c r="AH60" i="4"/>
  <c r="K59" i="7"/>
  <c r="AH50" i="4"/>
  <c r="K49" i="7"/>
  <c r="AH57" i="4"/>
  <c r="K56" i="7"/>
  <c r="AH28" i="4"/>
  <c r="K27" i="7"/>
  <c r="AH40" i="4"/>
  <c r="K39" i="7"/>
  <c r="AH52" i="4"/>
  <c r="K51" i="7"/>
  <c r="AH73" i="4"/>
  <c r="K72" i="7"/>
  <c r="AH49" i="4"/>
  <c r="K48" i="7"/>
  <c r="AH69" i="4"/>
  <c r="K68" i="7"/>
  <c r="AH56" i="4"/>
  <c r="K55" i="7"/>
  <c r="AH12" i="4"/>
  <c r="K11" i="7"/>
  <c r="AH21" i="4"/>
  <c r="K20" i="7"/>
  <c r="AH62" i="4"/>
  <c r="K61" i="7"/>
  <c r="AH65" i="4"/>
  <c r="K64" i="7"/>
  <c r="AH31" i="4"/>
  <c r="K30" i="7"/>
  <c r="AH34" i="4"/>
  <c r="K33" i="7"/>
  <c r="AH22" i="4"/>
  <c r="K21" i="7"/>
  <c r="AH16" i="4"/>
  <c r="K15" i="7"/>
  <c r="AH18" i="4"/>
  <c r="K17" i="7"/>
  <c r="AH27" i="4"/>
  <c r="K26" i="7"/>
  <c r="AH17" i="4"/>
  <c r="K16" i="7"/>
  <c r="AH43" i="4"/>
  <c r="K42" i="7"/>
  <c r="AH33" i="4"/>
  <c r="K32" i="7"/>
  <c r="AH35" i="4"/>
  <c r="K34" i="7"/>
  <c r="AH45" i="4"/>
  <c r="K44" i="7"/>
  <c r="AI76" i="4"/>
  <c r="L75" i="7"/>
  <c r="AH66" i="4"/>
  <c r="K65" i="7"/>
  <c r="AH67" i="4"/>
  <c r="K66" i="7"/>
  <c r="AH58" i="4"/>
  <c r="K57" i="7"/>
  <c r="AH42" i="4"/>
  <c r="K41" i="7"/>
  <c r="AH36" i="4"/>
  <c r="K35" i="7"/>
  <c r="AH59" i="4"/>
  <c r="K58" i="7"/>
  <c r="AH32" i="4"/>
  <c r="K31" i="7"/>
  <c r="AH74" i="4"/>
  <c r="K73" i="7"/>
  <c r="AH71" i="4"/>
  <c r="K70" i="7"/>
  <c r="AI24" i="4"/>
  <c r="L23" i="7"/>
  <c r="E23" i="7"/>
  <c r="H24" i="4"/>
  <c r="F23" i="7"/>
  <c r="E28" i="7"/>
  <c r="H29" i="4"/>
  <c r="F28" i="7"/>
  <c r="E27" i="7"/>
  <c r="AI28" i="4"/>
  <c r="L27" i="7"/>
  <c r="H28" i="4"/>
  <c r="F27" i="7"/>
  <c r="AI36" i="4"/>
  <c r="L35" i="7"/>
  <c r="H36" i="4"/>
  <c r="F35" i="7"/>
  <c r="E35" i="7"/>
  <c r="H54" i="4"/>
  <c r="F53" i="7"/>
  <c r="AI67" i="4"/>
  <c r="L66" i="7"/>
  <c r="E52" i="7"/>
  <c r="AI71" i="4"/>
  <c r="L70" i="7"/>
  <c r="H15" i="4"/>
  <c r="F14" i="7"/>
  <c r="H42" i="4"/>
  <c r="F41" i="7"/>
  <c r="G45" i="4"/>
  <c r="E30" i="7"/>
  <c r="G23" i="4"/>
  <c r="D27" i="7"/>
  <c r="H60" i="4"/>
  <c r="F59" i="7"/>
  <c r="E29" i="7"/>
  <c r="AI31" i="4"/>
  <c r="L30" i="7"/>
  <c r="E9" i="7"/>
  <c r="G65" i="4"/>
  <c r="G75" i="4"/>
  <c r="AI30" i="4"/>
  <c r="L29" i="7"/>
  <c r="D51" i="7"/>
  <c r="G11" i="4"/>
  <c r="D38" i="7"/>
  <c r="G9" i="4"/>
  <c r="H71" i="4"/>
  <c r="F70" i="7"/>
  <c r="AI38" i="4"/>
  <c r="L37" i="7"/>
  <c r="G32" i="4"/>
  <c r="G50" i="4"/>
  <c r="D73" i="7"/>
  <c r="D39" i="7"/>
  <c r="AI42" i="4"/>
  <c r="L41" i="7"/>
  <c r="E43" i="7"/>
  <c r="G73" i="4"/>
  <c r="E72" i="7"/>
  <c r="D56" i="7"/>
  <c r="AI53" i="4"/>
  <c r="L52" i="7"/>
  <c r="D36" i="7"/>
  <c r="H43" i="4"/>
  <c r="F42" i="7"/>
  <c r="E42" i="7"/>
  <c r="AI43" i="4"/>
  <c r="L42" i="7"/>
  <c r="H18" i="4"/>
  <c r="F17" i="7"/>
  <c r="E17" i="7"/>
  <c r="AI18" i="4"/>
  <c r="L17" i="7"/>
  <c r="AI56" i="4"/>
  <c r="L55" i="7"/>
  <c r="E55" i="7"/>
  <c r="H56" i="4"/>
  <c r="F55" i="7"/>
  <c r="E39" i="7"/>
  <c r="AI40" i="4"/>
  <c r="L39" i="7"/>
  <c r="H40" i="4"/>
  <c r="F39" i="7"/>
  <c r="AI16" i="4"/>
  <c r="L15" i="7"/>
  <c r="H16" i="4"/>
  <c r="F15" i="7"/>
  <c r="E15" i="7"/>
  <c r="AI52" i="4"/>
  <c r="L51" i="7"/>
  <c r="H52" i="4"/>
  <c r="F51" i="7"/>
  <c r="E51" i="7"/>
  <c r="E38" i="7"/>
  <c r="AI39" i="4"/>
  <c r="L38" i="7"/>
  <c r="H39" i="4"/>
  <c r="F38" i="7"/>
  <c r="E67" i="7"/>
  <c r="AI68" i="4"/>
  <c r="L67" i="7"/>
  <c r="H68" i="4"/>
  <c r="F67" i="7"/>
  <c r="E65" i="7"/>
  <c r="H66" i="4"/>
  <c r="F65" i="7"/>
  <c r="AI66" i="4"/>
  <c r="L65" i="7"/>
  <c r="H22" i="4"/>
  <c r="F21" i="7"/>
  <c r="AI22" i="4"/>
  <c r="L21" i="7"/>
  <c r="E21" i="7"/>
  <c r="H74" i="4"/>
  <c r="F73" i="7"/>
  <c r="AI74" i="4"/>
  <c r="L73" i="7"/>
  <c r="E73" i="7"/>
  <c r="E40" i="7"/>
  <c r="AI41" i="4"/>
  <c r="L40" i="7"/>
  <c r="H41" i="4"/>
  <c r="F40" i="7"/>
  <c r="D54" i="7"/>
  <c r="G55" i="4"/>
  <c r="AI59" i="4"/>
  <c r="L58" i="7"/>
  <c r="H59" i="4"/>
  <c r="F58" i="7"/>
  <c r="E58" i="7"/>
  <c r="H37" i="4"/>
  <c r="F36" i="7"/>
  <c r="AI37" i="4"/>
  <c r="L36" i="7"/>
  <c r="E36" i="7"/>
  <c r="H57" i="4"/>
  <c r="F56" i="7"/>
  <c r="E56" i="7"/>
  <c r="AI57" i="4"/>
  <c r="L56" i="7"/>
  <c r="H49" i="4"/>
  <c r="F48" i="7"/>
  <c r="AI49" i="4"/>
  <c r="L48" i="7"/>
  <c r="E48" i="7"/>
  <c r="E13" i="7"/>
  <c r="AI14" i="4"/>
  <c r="L13" i="7"/>
  <c r="H14" i="4"/>
  <c r="F13" i="7"/>
  <c r="E69" i="7"/>
  <c r="H70" i="4"/>
  <c r="F69" i="7"/>
  <c r="AI70" i="4"/>
  <c r="L69" i="7"/>
  <c r="AI27" i="4"/>
  <c r="L26" i="7"/>
  <c r="D58" i="7"/>
  <c r="E60" i="7"/>
  <c r="E26" i="7"/>
  <c r="AI26" i="4"/>
  <c r="L25" i="7"/>
  <c r="AI29" i="4"/>
  <c r="L28" i="7"/>
  <c r="H19" i="4"/>
  <c r="F18" i="7"/>
  <c r="H26" i="4"/>
  <c r="F25" i="7"/>
  <c r="H73" i="4"/>
  <c r="F72" i="7"/>
  <c r="G25" i="4"/>
  <c r="H61" i="4"/>
  <c r="F60" i="7"/>
  <c r="AI34" i="4"/>
  <c r="L33" i="7"/>
  <c r="G58" i="4"/>
  <c r="G47" i="4"/>
  <c r="H9" i="4"/>
  <c r="F8" i="7"/>
  <c r="H46" i="4"/>
  <c r="F45" i="7"/>
  <c r="AI12" i="4"/>
  <c r="L11" i="7"/>
  <c r="H34" i="4"/>
  <c r="F33" i="7"/>
  <c r="G17" i="4"/>
  <c r="D13" i="7"/>
  <c r="G21" i="4"/>
  <c r="AI32" i="4"/>
  <c r="L31" i="7"/>
  <c r="E31" i="7"/>
  <c r="H32" i="4"/>
  <c r="F31" i="7"/>
  <c r="E49" i="7"/>
  <c r="H50" i="4"/>
  <c r="F49" i="7"/>
  <c r="AI50" i="4"/>
  <c r="L49" i="7"/>
  <c r="E22" i="7"/>
  <c r="AI23" i="4"/>
  <c r="L22" i="7"/>
  <c r="H23" i="4"/>
  <c r="F22" i="7"/>
  <c r="E44" i="7"/>
  <c r="H45" i="4"/>
  <c r="F44" i="7"/>
  <c r="AI45" i="4"/>
  <c r="L44" i="7"/>
  <c r="AI11" i="4"/>
  <c r="L10" i="7"/>
  <c r="E10" i="7"/>
  <c r="H11" i="4"/>
  <c r="F10" i="7"/>
  <c r="E74" i="7"/>
  <c r="H75" i="4"/>
  <c r="F74" i="7"/>
  <c r="AI75" i="4"/>
  <c r="L74" i="7"/>
  <c r="E8" i="7"/>
  <c r="AI9" i="4"/>
  <c r="L8" i="7"/>
  <c r="AI73" i="4"/>
  <c r="L72" i="7"/>
  <c r="H65" i="4"/>
  <c r="F64" i="7"/>
  <c r="AI65" i="4"/>
  <c r="L64" i="7"/>
  <c r="E64" i="7"/>
  <c r="H25" i="4"/>
  <c r="F24" i="7"/>
  <c r="E24" i="7"/>
  <c r="AI25" i="4"/>
  <c r="L24" i="7"/>
  <c r="H58" i="4"/>
  <c r="F57" i="7"/>
  <c r="E57" i="7"/>
  <c r="AI58" i="4"/>
  <c r="L57" i="7"/>
  <c r="E20" i="7"/>
  <c r="AI21" i="4"/>
  <c r="L20" i="7"/>
  <c r="H21" i="4"/>
  <c r="F20" i="7"/>
  <c r="H55" i="4"/>
  <c r="F54" i="7"/>
  <c r="AI55" i="4"/>
  <c r="L54" i="7"/>
  <c r="E54" i="7"/>
  <c r="H47" i="4"/>
  <c r="F46" i="7"/>
  <c r="E46" i="7"/>
  <c r="AI47" i="4"/>
  <c r="L46" i="7"/>
  <c r="AI17" i="4"/>
  <c r="L16" i="7"/>
  <c r="H17" i="4"/>
  <c r="F16" i="7"/>
  <c r="E16" i="7"/>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http://floridarevenue.com/taxes/pages/colls_from_7_2003.aspx</t>
        </r>
      </text>
    </comment>
    <comment ref="I3" authorId="1" shapeId="0">
      <text>
        <r>
          <rPr>
            <sz val="8"/>
            <color indexed="81"/>
            <rFont val="Tahoma"/>
            <family val="2"/>
          </rPr>
          <t>SFY 2019-20 Half-cent Sales Tax (Form 5)
DOR website
Taxes: Tax Collections and Distributions
http://floridarevenue.com/taxes/Pages/distributions.aspx</t>
        </r>
      </text>
    </comment>
    <comment ref="T3" authorId="1" shapeId="0">
      <text>
        <r>
          <rPr>
            <sz val="8"/>
            <color indexed="81"/>
            <rFont val="Tahoma"/>
            <family val="2"/>
          </rPr>
          <t>SFY 2019-20 State Revenue Sharing (Form 6)
DOR website
Taxes: Tax Collections and Distributions
http://floridarevenue.com/taxes/Pages/distributions.aspx</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SFY 2019-20 Local Government Tax Distributions by County (Form 4)
DOR webpage
Tax Distributions from July 2003 to Present
http://floridarevenue.com/taxes/Pages/distributions.aspx</t>
        </r>
      </text>
    </comment>
    <comment ref="D8" authorId="1" shapeId="0">
      <text>
        <r>
          <rPr>
            <sz val="8"/>
            <color indexed="81"/>
            <rFont val="Tahoma"/>
            <family val="2"/>
          </rPr>
          <t>Constructed from Sales Tax by County (Form 9) file
DOR webpage
Tax Collections from July 2003
http://floridarevenue.com/taxes/pages/colls_from_7_2003.aspx</t>
        </r>
      </text>
    </comment>
    <comment ref="E8" authorId="1" shapeId="0">
      <text>
        <r>
          <rPr>
            <sz val="8"/>
            <color indexed="81"/>
            <rFont val="Tahoma"/>
            <family val="2"/>
          </rPr>
          <t>SFY 2019-20 Local Gov't Tax Receipts by County (Form 3)
DOR webpage
Tax Collections from July 2003
http://floridarevenue.com/taxes/Pages/colls_from_7_2003.aspx</t>
        </r>
      </text>
    </comment>
    <comment ref="F8" authorId="1" shapeId="0">
      <text>
        <r>
          <rPr>
            <sz val="8"/>
            <color indexed="81"/>
            <rFont val="Tahoma"/>
            <family val="2"/>
          </rPr>
          <t>County's proportional share of statewide local option sales taxes multiplied by the discretionary pool amount of $???,???,???.</t>
        </r>
      </text>
    </comment>
    <comment ref="U8" authorId="1" shapeId="0">
      <text>
        <r>
          <rPr>
            <sz val="8"/>
            <color indexed="81"/>
            <rFont val="Tahoma"/>
            <family val="2"/>
          </rPr>
          <t>The 2.0810 percent of sales and use tax collections represent 98.77 percent of total County Revenue Sharing program funding in SFY 2019-20.
2019 Local Government Financial Information Handbook, p. 36.</t>
        </r>
      </text>
    </comment>
    <comment ref="W8" authorId="1" shapeId="0">
      <text>
        <r>
          <rPr>
            <sz val="8"/>
            <color indexed="81"/>
            <rFont val="Tahoma"/>
            <family val="2"/>
          </rPr>
          <t>The 1.3653 percent of sales and use tax collections represents 77.36 percent of total Municipal Revenue Sharing program funding in SFY 2019-20.
2019 Local Government Financial Information Handbook, p. 79.</t>
        </r>
      </text>
    </comment>
    <comment ref="E76" authorId="1" shapeId="0">
      <text>
        <r>
          <rPr>
            <sz val="8"/>
            <color indexed="81"/>
            <rFont val="Tahoma"/>
            <family val="2"/>
          </rPr>
          <t>Excludes discretionary pool amount totaling $470,861,299.</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<sst xmlns="http://schemas.openxmlformats.org/spreadsheetml/2006/main" count="292" uniqueCount="127">
  <si>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</si>
  <si>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</si>
  <si>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</si>
  <si>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</si>
  <si>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</si>
  <si>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</si>
  <si>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</si>
  <si>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</si>
  <si>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</si>
  <si>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</si>
  <si>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</si>
  <si>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</si>
  <si>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</si>
  <si>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</si>
  <si>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</si>
  <si>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</si>
  <si>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</si>
  <si>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</si>
  <si>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</si>
  <si>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</si>
  <si>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</si>
  <si>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</si>
  <si>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</si>
  <si>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</si>
  <si>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</si>
  <si>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</si>
  <si>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</si>
  <si>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</si>
  <si>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</si>
  <si>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</si>
  <si>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</si>
  <si>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</si>
  <si>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</si>
  <si>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</si>
  <si>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</si>
  <si>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</si>
  <si>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</si>
  <si>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</si>
  <si>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</si>
  <si>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</si>
  <si>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</si>
  <si>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</si>
  <si>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</si>
  <si>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</si>
  <si>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</si>
  <si>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</si>
  <si>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</si>
  <si>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</si>
  <si>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</si>
  <si>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</si>
  <si>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</si>
  <si>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</si>
  <si>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</si>
  <si>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</si>
  <si>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</si>
  <si>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</si>
  <si>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</si>
  <si>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</si>
  <si>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</si>
  <si>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</si>
  <si>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</si>
  <si>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</si>
  <si>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</si>
  <si>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</si>
  <si>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</si>
  <si>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</si>
  <si>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</si>
  <si>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</si>
  <si>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</si>
  <si>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</si>
  <si>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</si>
  <si>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</si>
  <si>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</si>
  <si>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</si>
  <si>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</si>
  <si>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</si>
  <si>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</si>
  <si>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</si>
  <si>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</si>
  <si>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</si>
  <si>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</si>
  <si>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</si>
  <si>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</si>
  <si>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</si>
  <si>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</si>
  <si>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</si>
  <si>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</si>
  <si>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</si>
  <si>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</si>
  <si>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</si>
  <si>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</si>
  <si>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</si>
  <si>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</si>
  <si>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</si>
  <si>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</si>
  <si>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</si>
  <si>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</si>
  <si>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</si>
  <si>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</si>
  <si>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</si>
  <si>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</si>
  <si>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</si>
  <si>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</si>
  <si>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</si>
  <si>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</si>
  <si>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</si>
  <si>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</si>
  <si>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</si>
  <si>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</si>
  <si>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</si>
  <si>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</si>
  <si>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</si>
  <si>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</si>
  <si>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</si>
  <si>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</si>
  <si>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</si>
  <si>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</si>
  <si>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</si>
  <si>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</si>
  <si>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</si>
  <si>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</si>
  <si>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</si>
  <si>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 212.20(6)(d)6.a., F.S.</t>
  </si>
  <si>
    <t>State Fiscal Year Ended June 30, 2020</t>
  </si>
  <si>
    <t>1)  Pursuant to law, 2.0810 percent of state sales and use tax collections are transferred into the Revenue Sharing Trust Fund for Counties [s. 212.20(6)(d)5., F.S.].  In state fiscal year ended June 30, 2020, this revenue source was estimated to account for 98.77 percent of total county revenue sharing proceeds.</t>
  </si>
  <si>
    <t>2)  Pursuant to law, 1.3653 percent of state sales and use tax collections are transferred into the Revenue Sharing Trust Fund for Municipalities [s. 212.20(5)(d)6., F.S.].  In state fiscal year ended June 30, 2020, this revenue source was estimated to account for 77.36 percent of total municipal revenue sharing proceeds.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</si>
  <si>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$470,861,299.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</si>
</sst>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4">
    <fill>
      <patternFill patternType="none"/>
    </fill>
    <fill>
      <patternFill patternType="gray125"/>
    </fill>
    <fill>
      <patternFill patternType="solid">
        <fgColor indexed="22"/>
        <bgColor indexed="64"/>
      </patternFill>
    </fill>
    <fill>
      <patternFill patternType="solid">
        <fgColor theme="0" tint="-0.14996795556505021"/>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113">
    <xf numFmtId="0" fontId="0" fillId="0" borderId="0" xfId="0"/>
    <xf numFmtId="0" fontId="3" fillId="0" borderId="1" xfId="0" applyFont="1" applyBorder="1"/>
    <xf numFmtId="42" fontId="3" fillId="0" borderId="2" xfId="0" applyNumberFormat="1" applyFont="1" applyBorder="1"/>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15" xfId="0" applyNumberFormat="1" applyFont="1" applyBorder="1"/>
    <xf numFmtId="9" fontId="2" fillId="2" borderId="12" xfId="0" applyNumberFormat="1" applyFont="1" applyFill="1" applyBorder="1"/>
    <xf numFmtId="166" fontId="3" fillId="0" borderId="4" xfId="1" applyNumberFormat="1" applyFont="1" applyBorder="1"/>
    <xf numFmtId="166" fontId="3" fillId="0" borderId="6" xfId="1" applyNumberFormat="1" applyFont="1" applyBorder="1"/>
    <xf numFmtId="0" fontId="3" fillId="0" borderId="16" xfId="0" applyFont="1" applyBorder="1"/>
    <xf numFmtId="42" fontId="3" fillId="0" borderId="17" xfId="0" applyNumberFormat="1" applyFont="1" applyBorder="1"/>
    <xf numFmtId="166" fontId="3" fillId="0" borderId="17" xfId="0" applyNumberFormat="1" applyFont="1" applyBorder="1"/>
    <xf numFmtId="166" fontId="3" fillId="0" borderId="18" xfId="0" applyNumberFormat="1" applyFont="1" applyBorder="1"/>
    <xf numFmtId="42" fontId="2" fillId="2" borderId="19" xfId="0" applyNumberFormat="1" applyFont="1" applyFill="1" applyBorder="1"/>
    <xf numFmtId="9" fontId="2" fillId="2" borderId="19" xfId="0" applyNumberFormat="1" applyFont="1" applyFill="1" applyBorder="1"/>
    <xf numFmtId="42" fontId="3" fillId="0" borderId="5" xfId="0" applyNumberFormat="1" applyFont="1" applyBorder="1"/>
    <xf numFmtId="42" fontId="3" fillId="0" borderId="18" xfId="0" applyNumberFormat="1" applyFont="1" applyBorder="1"/>
    <xf numFmtId="42" fontId="3" fillId="0" borderId="15" xfId="0" applyNumberFormat="1" applyFont="1" applyBorder="1"/>
    <xf numFmtId="42" fontId="3" fillId="0" borderId="20" xfId="0" applyNumberFormat="1" applyFont="1" applyBorder="1"/>
    <xf numFmtId="0" fontId="1" fillId="0" borderId="21" xfId="0" applyFont="1" applyBorder="1"/>
    <xf numFmtId="0" fontId="1" fillId="0" borderId="5" xfId="0" applyFont="1" applyBorder="1"/>
    <xf numFmtId="42" fontId="3" fillId="0" borderId="22" xfId="0" applyNumberFormat="1" applyFont="1" applyBorder="1"/>
    <xf numFmtId="42" fontId="3" fillId="0" borderId="23" xfId="0" applyNumberFormat="1" applyFont="1" applyBorder="1"/>
    <xf numFmtId="42" fontId="2" fillId="2" borderId="24" xfId="0" applyNumberFormat="1" applyFont="1" applyFill="1" applyBorder="1"/>
    <xf numFmtId="0" fontId="1" fillId="0" borderId="7" xfId="0" applyFont="1" applyFill="1" applyBorder="1"/>
    <xf numFmtId="0" fontId="2" fillId="3" borderId="25" xfId="0" applyFont="1" applyFill="1" applyBorder="1" applyAlignment="1">
      <alignment horizontal="centerContinuous"/>
    </xf>
    <xf numFmtId="0" fontId="2" fillId="3" borderId="7" xfId="0" applyFont="1" applyFill="1" applyBorder="1" applyAlignment="1">
      <alignment horizontal="centerContinuous"/>
    </xf>
    <xf numFmtId="0" fontId="2" fillId="3" borderId="21" xfId="0" applyFont="1" applyFill="1" applyBorder="1" applyAlignment="1">
      <alignment horizontal="left"/>
    </xf>
    <xf numFmtId="0" fontId="2" fillId="3" borderId="1" xfId="0" applyFont="1" applyFill="1" applyBorder="1" applyAlignment="1">
      <alignment horizontal="left"/>
    </xf>
    <xf numFmtId="0" fontId="2" fillId="3" borderId="16" xfId="0" applyFont="1" applyFill="1" applyBorder="1" applyAlignment="1">
      <alignment horizontal="left"/>
    </xf>
    <xf numFmtId="0" fontId="2" fillId="3" borderId="7" xfId="0" applyFont="1" applyFill="1" applyBorder="1"/>
    <xf numFmtId="0" fontId="2" fillId="3" borderId="7" xfId="0" applyFont="1" applyFill="1" applyBorder="1" applyAlignment="1">
      <alignment horizontal="right"/>
    </xf>
    <xf numFmtId="0" fontId="2" fillId="3" borderId="10" xfId="0" applyFont="1" applyFill="1" applyBorder="1" applyAlignment="1">
      <alignment horizontal="right"/>
    </xf>
    <xf numFmtId="0" fontId="2" fillId="3" borderId="8" xfId="0" applyFont="1" applyFill="1" applyBorder="1" applyAlignment="1">
      <alignment horizontal="right"/>
    </xf>
    <xf numFmtId="0" fontId="2" fillId="3" borderId="0" xfId="0" applyFont="1" applyFill="1" applyBorder="1" applyAlignment="1">
      <alignment horizontal="right"/>
    </xf>
    <xf numFmtId="0" fontId="2" fillId="3" borderId="31" xfId="0" applyFont="1" applyFill="1" applyBorder="1" applyAlignment="1">
      <alignment horizontal="right"/>
    </xf>
    <xf numFmtId="0" fontId="2" fillId="3" borderId="21" xfId="0" applyFont="1" applyFill="1" applyBorder="1"/>
    <xf numFmtId="0" fontId="2" fillId="3" borderId="21" xfId="0" applyFont="1" applyFill="1" applyBorder="1" applyAlignment="1">
      <alignment horizontal="right"/>
    </xf>
    <xf numFmtId="0" fontId="2" fillId="3" borderId="32" xfId="0" applyFont="1" applyFill="1" applyBorder="1" applyAlignment="1">
      <alignment horizontal="right"/>
    </xf>
    <xf numFmtId="0" fontId="2" fillId="3" borderId="16" xfId="0" applyFont="1" applyFill="1" applyBorder="1" applyAlignment="1">
      <alignment horizontal="right"/>
    </xf>
    <xf numFmtId="0" fontId="2" fillId="3" borderId="1" xfId="0" applyFont="1" applyFill="1" applyBorder="1" applyAlignment="1">
      <alignment horizontal="right"/>
    </xf>
    <xf numFmtId="0" fontId="4" fillId="3" borderId="11" xfId="0" applyFont="1" applyFill="1" applyBorder="1" applyAlignment="1">
      <alignment horizontal="left"/>
    </xf>
    <xf numFmtId="0" fontId="4" fillId="3" borderId="14" xfId="0" applyFont="1" applyFill="1" applyBorder="1" applyAlignment="1">
      <alignment horizontal="left"/>
    </xf>
    <xf numFmtId="0" fontId="4" fillId="3" borderId="13" xfId="0" applyFont="1" applyFill="1" applyBorder="1" applyAlignment="1">
      <alignment horizontal="left"/>
    </xf>
    <xf numFmtId="0" fontId="2" fillId="3" borderId="14" xfId="0" applyFont="1" applyFill="1" applyBorder="1" applyAlignment="1">
      <alignment horizontal="left"/>
    </xf>
    <xf numFmtId="0" fontId="2" fillId="3" borderId="13" xfId="0" applyFont="1" applyFill="1" applyBorder="1" applyAlignment="1">
      <alignment horizontal="left"/>
    </xf>
    <xf numFmtId="0" fontId="3" fillId="3" borderId="7" xfId="0" applyFont="1" applyFill="1" applyBorder="1"/>
    <xf numFmtId="0" fontId="2" fillId="3" borderId="33" xfId="0" applyFont="1" applyFill="1" applyBorder="1" applyAlignment="1">
      <alignment horizontal="right"/>
    </xf>
    <xf numFmtId="0" fontId="2" fillId="3" borderId="34" xfId="0" applyFont="1" applyFill="1" applyBorder="1" applyAlignment="1">
      <alignment horizontal="right"/>
    </xf>
    <xf numFmtId="0" fontId="2" fillId="3" borderId="35" xfId="0" applyFont="1" applyFill="1" applyBorder="1" applyAlignment="1">
      <alignment horizontal="right"/>
    </xf>
    <xf numFmtId="0" fontId="2" fillId="3" borderId="36" xfId="0" applyFont="1" applyFill="1" applyBorder="1" applyAlignment="1">
      <alignment horizontal="right"/>
    </xf>
    <xf numFmtId="0" fontId="2" fillId="3" borderId="37" xfId="0" applyFont="1" applyFill="1" applyBorder="1" applyAlignment="1">
      <alignment horizontal="right"/>
    </xf>
    <xf numFmtId="0" fontId="2" fillId="3" borderId="38" xfId="0" applyFont="1" applyFill="1" applyBorder="1" applyAlignment="1">
      <alignment horizontal="right"/>
    </xf>
    <xf numFmtId="15" fontId="2" fillId="3" borderId="7" xfId="0" applyNumberFormat="1" applyFont="1" applyFill="1" applyBorder="1" applyAlignment="1">
      <alignment horizontal="right"/>
    </xf>
    <xf numFmtId="0" fontId="2" fillId="3" borderId="39" xfId="0" applyFont="1" applyFill="1" applyBorder="1" applyAlignment="1">
      <alignment horizontal="right"/>
    </xf>
    <xf numFmtId="0" fontId="2" fillId="3" borderId="40" xfId="0" applyFont="1" applyFill="1" applyBorder="1" applyAlignment="1">
      <alignment horizontal="right"/>
    </xf>
    <xf numFmtId="0" fontId="4" fillId="0" borderId="25" xfId="0" applyFont="1" applyBorder="1" applyAlignment="1">
      <alignment horizontal="center"/>
    </xf>
    <xf numFmtId="0" fontId="4" fillId="0" borderId="26" xfId="0" applyFont="1" applyBorder="1" applyAlignment="1">
      <alignment horizontal="center"/>
    </xf>
    <xf numFmtId="0" fontId="4" fillId="0" borderId="2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3" borderId="28" xfId="0" applyFont="1" applyFill="1" applyBorder="1" applyAlignment="1">
      <alignment horizontal="center"/>
    </xf>
    <xf numFmtId="0" fontId="2" fillId="3" borderId="29" xfId="0" applyFont="1" applyFill="1" applyBorder="1" applyAlignment="1">
      <alignment horizontal="center"/>
    </xf>
    <xf numFmtId="0" fontId="2" fillId="3" borderId="30" xfId="0" applyFont="1" applyFill="1" applyBorder="1" applyAlignment="1">
      <alignment horizontal="center"/>
    </xf>
    <xf numFmtId="0" fontId="2" fillId="3" borderId="1" xfId="0" applyFont="1" applyFill="1" applyBorder="1" applyAlignment="1">
      <alignment horizontal="center"/>
    </xf>
    <xf numFmtId="0" fontId="2" fillId="3" borderId="16" xfId="0" applyFont="1" applyFill="1" applyBorder="1" applyAlignment="1">
      <alignment horizontal="center"/>
    </xf>
    <xf numFmtId="0" fontId="4" fillId="3" borderId="25" xfId="0" applyFont="1" applyFill="1" applyBorder="1" applyAlignment="1">
      <alignment horizontal="center"/>
    </xf>
    <xf numFmtId="0" fontId="4" fillId="3" borderId="26" xfId="0" applyFont="1" applyFill="1" applyBorder="1" applyAlignment="1">
      <alignment horizontal="center"/>
    </xf>
    <xf numFmtId="0" fontId="4" fillId="3" borderId="27" xfId="0" applyFont="1" applyFill="1" applyBorder="1" applyAlignment="1">
      <alignment horizontal="center"/>
    </xf>
    <xf numFmtId="0" fontId="1" fillId="0" borderId="21" xfId="0" applyFont="1" applyBorder="1" applyAlignment="1">
      <alignment wrapText="1"/>
    </xf>
    <xf numFmtId="0" fontId="0" fillId="0" borderId="1" xfId="0" applyBorder="1" applyAlignment="1">
      <alignment wrapText="1"/>
    </xf>
    <xf numFmtId="0" fontId="0" fillId="0" borderId="16"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1" fillId="0" borderId="7" xfId="0" applyFont="1" applyFill="1" applyBorder="1" applyAlignment="1">
      <alignment wrapText="1"/>
    </xf>
    <xf numFmtId="0" fontId="0" fillId="0" borderId="0" xfId="0" applyFill="1" applyAlignment="1">
      <alignment wrapText="1"/>
    </xf>
    <xf numFmtId="0" fontId="0" fillId="0" borderId="8" xfId="0" applyFill="1" applyBorder="1" applyAlignment="1">
      <alignment wrapText="1"/>
    </xf>
    <xf numFmtId="0" fontId="3" fillId="0" borderId="7" xfId="0" applyFont="1" applyBorder="1" applyAlignment="1">
      <alignment wrapText="1"/>
    </xf>
    <xf numFmtId="0" fontId="4" fillId="3" borderId="3" xfId="0" applyFont="1" applyFill="1" applyBorder="1" applyAlignment="1">
      <alignment horizontal="center"/>
    </xf>
    <xf numFmtId="0" fontId="4" fillId="3" borderId="2" xfId="0" applyFont="1" applyFill="1" applyBorder="1" applyAlignment="1">
      <alignment horizontal="center"/>
    </xf>
    <xf numFmtId="0" fontId="4" fillId="3" borderId="4" xfId="0" applyFont="1" applyFill="1" applyBorder="1" applyAlignment="1">
      <alignment horizontal="center"/>
    </xf>
    <xf numFmtId="0" fontId="4" fillId="3" borderId="11" xfId="0" applyFont="1" applyFill="1" applyBorder="1" applyAlignment="1">
      <alignment horizontal="center"/>
    </xf>
    <xf numFmtId="0" fontId="4" fillId="3" borderId="13" xfId="0" applyFont="1" applyFill="1" applyBorder="1" applyAlignment="1">
      <alignment horizontal="center"/>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5" fillId="0" borderId="21" xfId="0" applyFont="1" applyBorder="1" applyAlignment="1">
      <alignment horizontal="center"/>
    </xf>
    <xf numFmtId="0" fontId="5" fillId="0" borderId="1" xfId="0" applyFont="1" applyBorder="1" applyAlignment="1">
      <alignment horizontal="center"/>
    </xf>
    <xf numFmtId="0" fontId="5" fillId="0" borderId="16"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8" t="s">
        <v>105</v>
      </c>
      <c r="B1" s="79"/>
      <c r="C1" s="79"/>
      <c r="D1" s="79"/>
      <c r="E1" s="79"/>
      <c r="F1" s="79"/>
      <c r="G1" s="79"/>
      <c r="H1" s="79"/>
      <c r="I1" s="79"/>
      <c r="J1" s="79"/>
      <c r="K1" s="79"/>
      <c r="L1" s="80"/>
    </row>
    <row r="2" spans="1:12" ht="16.5" thickBot="1" x14ac:dyDescent="0.3">
      <c r="A2" s="81" t="s">
        <v>123</v>
      </c>
      <c r="B2" s="82"/>
      <c r="C2" s="82"/>
      <c r="D2" s="82"/>
      <c r="E2" s="82"/>
      <c r="F2" s="82"/>
      <c r="G2" s="82"/>
      <c r="H2" s="82"/>
      <c r="I2" s="82"/>
      <c r="J2" s="82"/>
      <c r="K2" s="82"/>
      <c r="L2" s="83"/>
    </row>
    <row r="3" spans="1:12" ht="15.75" x14ac:dyDescent="0.25">
      <c r="A3" s="47"/>
      <c r="B3" s="89" t="s">
        <v>93</v>
      </c>
      <c r="C3" s="90"/>
      <c r="D3" s="90"/>
      <c r="E3" s="90"/>
      <c r="F3" s="91"/>
      <c r="G3" s="102" t="s">
        <v>95</v>
      </c>
      <c r="H3" s="103"/>
      <c r="I3" s="103"/>
      <c r="J3" s="103"/>
      <c r="K3" s="103"/>
      <c r="L3" s="104"/>
    </row>
    <row r="4" spans="1:12" ht="13.5" thickBot="1" x14ac:dyDescent="0.25">
      <c r="A4" s="48"/>
      <c r="B4" s="49"/>
      <c r="C4" s="50"/>
      <c r="D4" s="50"/>
      <c r="E4" s="50"/>
      <c r="F4" s="51"/>
      <c r="G4" s="84" t="s">
        <v>101</v>
      </c>
      <c r="H4" s="85"/>
      <c r="I4" s="86"/>
      <c r="J4" s="87" t="s">
        <v>102</v>
      </c>
      <c r="K4" s="87"/>
      <c r="L4" s="88"/>
    </row>
    <row r="5" spans="1:12" x14ac:dyDescent="0.2">
      <c r="A5" s="52"/>
      <c r="B5" s="53"/>
      <c r="C5" s="54"/>
      <c r="D5" s="54" t="s">
        <v>97</v>
      </c>
      <c r="E5" s="54"/>
      <c r="F5" s="55" t="s">
        <v>73</v>
      </c>
      <c r="G5" s="53"/>
      <c r="H5" s="54" t="s">
        <v>73</v>
      </c>
      <c r="I5" s="55" t="s">
        <v>92</v>
      </c>
      <c r="J5" s="56"/>
      <c r="K5" s="54" t="s">
        <v>73</v>
      </c>
      <c r="L5" s="55" t="s">
        <v>92</v>
      </c>
    </row>
    <row r="6" spans="1:12" x14ac:dyDescent="0.2">
      <c r="A6" s="52"/>
      <c r="B6" s="53" t="s">
        <v>70</v>
      </c>
      <c r="C6" s="57" t="s">
        <v>86</v>
      </c>
      <c r="D6" s="57" t="s">
        <v>98</v>
      </c>
      <c r="E6" s="57" t="s">
        <v>0</v>
      </c>
      <c r="F6" s="55" t="s">
        <v>82</v>
      </c>
      <c r="G6" s="53" t="s">
        <v>0</v>
      </c>
      <c r="H6" s="57" t="s">
        <v>82</v>
      </c>
      <c r="I6" s="55" t="s">
        <v>91</v>
      </c>
      <c r="J6" s="56" t="s">
        <v>0</v>
      </c>
      <c r="K6" s="57" t="s">
        <v>82</v>
      </c>
      <c r="L6" s="55" t="s">
        <v>91</v>
      </c>
    </row>
    <row r="7" spans="1:12" ht="13.5" thickBot="1" x14ac:dyDescent="0.25">
      <c r="A7" s="58" t="s">
        <v>8</v>
      </c>
      <c r="B7" s="59" t="s">
        <v>71</v>
      </c>
      <c r="C7" s="60" t="s">
        <v>87</v>
      </c>
      <c r="D7" s="60" t="s">
        <v>99</v>
      </c>
      <c r="E7" s="60" t="s">
        <v>91</v>
      </c>
      <c r="F7" s="61" t="s">
        <v>0</v>
      </c>
      <c r="G7" s="59" t="s">
        <v>94</v>
      </c>
      <c r="H7" s="60" t="s">
        <v>0</v>
      </c>
      <c r="I7" s="61" t="s">
        <v>90</v>
      </c>
      <c r="J7" s="62" t="s">
        <v>94</v>
      </c>
      <c r="K7" s="60" t="s">
        <v>0</v>
      </c>
      <c r="L7" s="61" t="s">
        <v>90</v>
      </c>
    </row>
    <row r="8" spans="1:12" x14ac:dyDescent="0.2">
      <c r="A8" s="3" t="s">
        <v>1</v>
      </c>
      <c r="B8" s="12">
        <f>'Data Worksheet'!D9</f>
        <v>242309842.73000005</v>
      </c>
      <c r="C8" s="15">
        <f>'Data Worksheet'!E9</f>
        <v>35082081.93</v>
      </c>
      <c r="D8" s="16">
        <f>'Data Worksheet'!F9</f>
        <v>4805425.1416851003</v>
      </c>
      <c r="E8" s="15">
        <f>'Data Worksheet'!G9</f>
        <v>282197349.80168515</v>
      </c>
      <c r="F8" s="13">
        <f>'Data Worksheet'!H9</f>
        <v>1.0286208269588711E-2</v>
      </c>
      <c r="G8" s="12">
        <f>'Data Worksheet'!AD9</f>
        <v>28668191.180383999</v>
      </c>
      <c r="H8" s="26">
        <f>'Data Worksheet'!AE9</f>
        <v>9.5075622774889162E-3</v>
      </c>
      <c r="I8" s="23">
        <f>'Data Worksheet'!AF9</f>
        <v>0.11831211995927159</v>
      </c>
      <c r="J8" s="2">
        <f>'Data Worksheet'!AG9</f>
        <v>70643100.540383995</v>
      </c>
      <c r="K8" s="26">
        <f>'Data Worksheet'!AH9</f>
        <v>1.0023128696100373E-2</v>
      </c>
      <c r="L8" s="4">
        <f>'Data Worksheet'!AI9</f>
        <v>0.25033226070347081</v>
      </c>
    </row>
    <row r="9" spans="1:12" x14ac:dyDescent="0.2">
      <c r="A9" s="5" t="s">
        <v>50</v>
      </c>
      <c r="B9" s="37">
        <f>'Data Worksheet'!D10</f>
        <v>14683001.570000002</v>
      </c>
      <c r="C9" s="39">
        <f>'Data Worksheet'!E10</f>
        <v>1934161.1899999997</v>
      </c>
      <c r="D9" s="39">
        <f>'Data Worksheet'!F10</f>
        <v>264934.86985872197</v>
      </c>
      <c r="E9" s="39">
        <f>'Data Worksheet'!G10</f>
        <v>16882097.629858725</v>
      </c>
      <c r="F9" s="14">
        <f>'Data Worksheet'!H10</f>
        <v>6.1535933051919752E-4</v>
      </c>
      <c r="G9" s="37">
        <f>'Data Worksheet'!AD10</f>
        <v>3739732.3512270004</v>
      </c>
      <c r="H9" s="27">
        <f>'Data Worksheet'!AE10</f>
        <v>1.2402504924956519E-3</v>
      </c>
      <c r="I9" s="24">
        <f>'Data Worksheet'!AF10</f>
        <v>0.25469808290887486</v>
      </c>
      <c r="J9" s="40">
        <f>'Data Worksheet'!AG10</f>
        <v>6203445.7112270007</v>
      </c>
      <c r="K9" s="27">
        <f>'Data Worksheet'!AH10</f>
        <v>8.8016995640438167E-4</v>
      </c>
      <c r="L9" s="6">
        <f>'Data Worksheet'!AI10</f>
        <v>0.36745704516334521</v>
      </c>
    </row>
    <row r="10" spans="1:12" x14ac:dyDescent="0.2">
      <c r="A10" s="5" t="s">
        <v>26</v>
      </c>
      <c r="B10" s="37">
        <f>'Data Worksheet'!D11</f>
        <v>277355421.99000001</v>
      </c>
      <c r="C10" s="39">
        <f>'Data Worksheet'!E11</f>
        <v>41454528.289999999</v>
      </c>
      <c r="D10" s="39">
        <f>'Data Worksheet'!F11</f>
        <v>5678301.3299764628</v>
      </c>
      <c r="E10" s="39">
        <f>'Data Worksheet'!G11</f>
        <v>324488251.60997647</v>
      </c>
      <c r="F10" s="14">
        <f>'Data Worksheet'!H11</f>
        <v>1.1827728855145296E-2</v>
      </c>
      <c r="G10" s="37">
        <f>'Data Worksheet'!AD11</f>
        <v>32862988.556495998</v>
      </c>
      <c r="H10" s="27">
        <f>'Data Worksheet'!AE11</f>
        <v>1.0898731223024661E-2</v>
      </c>
      <c r="I10" s="24">
        <f>'Data Worksheet'!AF11</f>
        <v>0.11848691588831051</v>
      </c>
      <c r="J10" s="40">
        <f>'Data Worksheet'!AG11</f>
        <v>78971280.306495994</v>
      </c>
      <c r="K10" s="27">
        <f>'Data Worksheet'!AH11</f>
        <v>1.1204764509951443E-2</v>
      </c>
      <c r="L10" s="6">
        <f>'Data Worksheet'!AI11</f>
        <v>0.24337177051764794</v>
      </c>
    </row>
    <row r="11" spans="1:12" x14ac:dyDescent="0.2">
      <c r="A11" s="5" t="s">
        <v>47</v>
      </c>
      <c r="B11" s="37">
        <f>'Data Worksheet'!D12</f>
        <v>18699307.640000001</v>
      </c>
      <c r="C11" s="39">
        <f>'Data Worksheet'!E12</f>
        <v>2705139.8899999997</v>
      </c>
      <c r="D11" s="39">
        <f>'Data Worksheet'!F12</f>
        <v>370540.92927321501</v>
      </c>
      <c r="E11" s="39">
        <f>'Data Worksheet'!G12</f>
        <v>21774988.459273215</v>
      </c>
      <c r="F11" s="14">
        <f>'Data Worksheet'!H12</f>
        <v>7.937071929179307E-4</v>
      </c>
      <c r="G11" s="37">
        <f>'Data Worksheet'!AD12</f>
        <v>4400610.25177</v>
      </c>
      <c r="H11" s="27">
        <f>'Data Worksheet'!AE12</f>
        <v>1.4594250388663356E-3</v>
      </c>
      <c r="I11" s="24">
        <f>'Data Worksheet'!AF12</f>
        <v>0.23533546463274294</v>
      </c>
      <c r="J11" s="40">
        <f>'Data Worksheet'!AG12</f>
        <v>7631806.1017700005</v>
      </c>
      <c r="K11" s="27">
        <f>'Data Worksheet'!AH12</f>
        <v>1.0828315030990995E-3</v>
      </c>
      <c r="L11" s="6">
        <f>'Data Worksheet'!AI12</f>
        <v>0.35048496654977002</v>
      </c>
    </row>
    <row r="12" spans="1:12" x14ac:dyDescent="0.2">
      <c r="A12" s="5" t="s">
        <v>15</v>
      </c>
      <c r="B12" s="37">
        <f>'Data Worksheet'!D13</f>
        <v>542800028.48000002</v>
      </c>
      <c r="C12" s="39">
        <f>'Data Worksheet'!E13</f>
        <v>78797890.590000004</v>
      </c>
      <c r="D12" s="39">
        <f>'Data Worksheet'!F13</f>
        <v>10793469.022405244</v>
      </c>
      <c r="E12" s="39">
        <f>'Data Worksheet'!G13</f>
        <v>632391388.09240532</v>
      </c>
      <c r="F12" s="14">
        <f>'Data Worksheet'!H13</f>
        <v>2.3050923512868294E-2</v>
      </c>
      <c r="G12" s="37">
        <f>'Data Worksheet'!AD13</f>
        <v>63873780.288711995</v>
      </c>
      <c r="H12" s="27">
        <f>'Data Worksheet'!AE13</f>
        <v>2.1183197090198801E-2</v>
      </c>
      <c r="I12" s="24">
        <f>'Data Worksheet'!AF13</f>
        <v>0.11767460747483267</v>
      </c>
      <c r="J12" s="40">
        <f>'Data Worksheet'!AG13</f>
        <v>157657086.61871201</v>
      </c>
      <c r="K12" s="27">
        <f>'Data Worksheet'!AH13</f>
        <v>2.2369024815498347E-2</v>
      </c>
      <c r="L12" s="6">
        <f>'Data Worksheet'!AI13</f>
        <v>0.24930302592241355</v>
      </c>
    </row>
    <row r="13" spans="1:12" x14ac:dyDescent="0.2">
      <c r="A13" s="5" t="s">
        <v>9</v>
      </c>
      <c r="B13" s="37">
        <f>'Data Worksheet'!D14</f>
        <v>2216389897.04</v>
      </c>
      <c r="C13" s="39">
        <f>'Data Worksheet'!E14</f>
        <v>320183205.06999999</v>
      </c>
      <c r="D13" s="39">
        <f>'Data Worksheet'!F14</f>
        <v>43857614.455685019</v>
      </c>
      <c r="E13" s="39">
        <f>'Data Worksheet'!G14</f>
        <v>2580430716.5656853</v>
      </c>
      <c r="F13" s="14">
        <f>'Data Worksheet'!H14</f>
        <v>9.4057749991244499E-2</v>
      </c>
      <c r="G13" s="37">
        <f>'Data Worksheet'!AD14</f>
        <v>283276184.83077401</v>
      </c>
      <c r="H13" s="27">
        <f>'Data Worksheet'!AE14</f>
        <v>9.3946142331117588E-2</v>
      </c>
      <c r="I13" s="24">
        <f>'Data Worksheet'!AF14</f>
        <v>0.12780972572068244</v>
      </c>
      <c r="J13" s="40">
        <f>'Data Worksheet'!AG14</f>
        <v>656572776.97077394</v>
      </c>
      <c r="K13" s="27">
        <f>'Data Worksheet'!AH14</f>
        <v>9.3157199947247693E-2</v>
      </c>
      <c r="L13" s="6">
        <f>'Data Worksheet'!AI14</f>
        <v>0.25444309461817738</v>
      </c>
    </row>
    <row r="14" spans="1:12" x14ac:dyDescent="0.2">
      <c r="A14" s="5" t="s">
        <v>57</v>
      </c>
      <c r="B14" s="37">
        <f>'Data Worksheet'!D15</f>
        <v>4758887.1400000006</v>
      </c>
      <c r="C14" s="39">
        <f>'Data Worksheet'!E15</f>
        <v>1091982.1399999999</v>
      </c>
      <c r="D14" s="39">
        <f>'Data Worksheet'!F15</f>
        <v>149576.02688168336</v>
      </c>
      <c r="E14" s="39">
        <f>'Data Worksheet'!G15</f>
        <v>6000445.3068816839</v>
      </c>
      <c r="F14" s="14">
        <f>'Data Worksheet'!H15</f>
        <v>2.1871867393593989E-4</v>
      </c>
      <c r="G14" s="37">
        <f>'Data Worksheet'!AD15</f>
        <v>2752808.2120229998</v>
      </c>
      <c r="H14" s="27">
        <f>'Data Worksheet'!AE15</f>
        <v>9.1294547846115673E-4</v>
      </c>
      <c r="I14" s="24">
        <f>'Data Worksheet'!AF15</f>
        <v>0.57845629262453979</v>
      </c>
      <c r="J14" s="40">
        <f>'Data Worksheet'!AG15</f>
        <v>4308726.682023</v>
      </c>
      <c r="K14" s="27">
        <f>'Data Worksheet'!AH15</f>
        <v>6.1133956069141866E-4</v>
      </c>
      <c r="L14" s="6">
        <f>'Data Worksheet'!AI15</f>
        <v>0.71806782024685467</v>
      </c>
    </row>
    <row r="15" spans="1:12" x14ac:dyDescent="0.2">
      <c r="A15" s="5" t="s">
        <v>28</v>
      </c>
      <c r="B15" s="37">
        <f>'Data Worksheet'!D16</f>
        <v>180463960.82000002</v>
      </c>
      <c r="C15" s="39">
        <f>'Data Worksheet'!E16</f>
        <v>25629267.939999998</v>
      </c>
      <c r="D15" s="39">
        <f>'Data Worksheet'!F16</f>
        <v>3510610.5951067167</v>
      </c>
      <c r="E15" s="39">
        <f>'Data Worksheet'!G16</f>
        <v>209603839.35510674</v>
      </c>
      <c r="F15" s="14">
        <f>'Data Worksheet'!H16</f>
        <v>7.6401452643945697E-3</v>
      </c>
      <c r="G15" s="37">
        <f>'Data Worksheet'!AD16</f>
        <v>22133351.567067999</v>
      </c>
      <c r="H15" s="27">
        <f>'Data Worksheet'!AE16</f>
        <v>7.3403381856000736E-3</v>
      </c>
      <c r="I15" s="24">
        <f>'Data Worksheet'!AF16</f>
        <v>0.12264693441558919</v>
      </c>
      <c r="J15" s="40">
        <f>'Data Worksheet'!AG16</f>
        <v>52251319.837067999</v>
      </c>
      <c r="K15" s="27">
        <f>'Data Worksheet'!AH16</f>
        <v>7.4136284967934408E-3</v>
      </c>
      <c r="L15" s="6">
        <f>'Data Worksheet'!AI16</f>
        <v>0.2492860817713593</v>
      </c>
    </row>
    <row r="16" spans="1:12" x14ac:dyDescent="0.2">
      <c r="A16" s="5" t="s">
        <v>31</v>
      </c>
      <c r="B16" s="37">
        <f>'Data Worksheet'!D17</f>
        <v>108035845.92999998</v>
      </c>
      <c r="C16" s="39">
        <f>'Data Worksheet'!E17</f>
        <v>747288.67999999982</v>
      </c>
      <c r="D16" s="39">
        <f>'Data Worksheet'!F17</f>
        <v>102361.08045508663</v>
      </c>
      <c r="E16" s="39">
        <f>'Data Worksheet'!G17</f>
        <v>108885495.69045506</v>
      </c>
      <c r="F16" s="14">
        <f>'Data Worksheet'!H17</f>
        <v>3.9689206400999894E-3</v>
      </c>
      <c r="G16" s="37">
        <f>'Data Worksheet'!AD17</f>
        <v>12307161.730149999</v>
      </c>
      <c r="H16" s="27">
        <f>'Data Worksheet'!AE17</f>
        <v>4.0815657281019308E-3</v>
      </c>
      <c r="I16" s="24">
        <f>'Data Worksheet'!AF17</f>
        <v>0.11391739125293858</v>
      </c>
      <c r="J16" s="40">
        <f>'Data Worksheet'!AG17</f>
        <v>12307161.730149999</v>
      </c>
      <c r="K16" s="27">
        <f>'Data Worksheet'!AH17</f>
        <v>1.7461898608838189E-3</v>
      </c>
      <c r="L16" s="6">
        <f>'Data Worksheet'!AI17</f>
        <v>0.11302847686102649</v>
      </c>
    </row>
    <row r="17" spans="1:12" x14ac:dyDescent="0.2">
      <c r="A17" s="5" t="s">
        <v>27</v>
      </c>
      <c r="B17" s="37">
        <f>'Data Worksheet'!D18</f>
        <v>140079159.84</v>
      </c>
      <c r="C17" s="39">
        <f>'Data Worksheet'!E18</f>
        <v>19954252.060000002</v>
      </c>
      <c r="D17" s="39">
        <f>'Data Worksheet'!F18</f>
        <v>2733266.0793613773</v>
      </c>
      <c r="E17" s="39">
        <f>'Data Worksheet'!G18</f>
        <v>162766677.97936139</v>
      </c>
      <c r="F17" s="14">
        <f>'Data Worksheet'!H18</f>
        <v>5.932911667035053E-3</v>
      </c>
      <c r="G17" s="37">
        <f>'Data Worksheet'!AD18</f>
        <v>16595111.785942998</v>
      </c>
      <c r="H17" s="27">
        <f>'Data Worksheet'!AE18</f>
        <v>5.5036279692003221E-3</v>
      </c>
      <c r="I17" s="24">
        <f>'Data Worksheet'!AF18</f>
        <v>0.11846952683681228</v>
      </c>
      <c r="J17" s="40">
        <f>'Data Worksheet'!AG18</f>
        <v>41575344.915942997</v>
      </c>
      <c r="K17" s="27">
        <f>'Data Worksheet'!AH18</f>
        <v>5.8988780148323009E-3</v>
      </c>
      <c r="L17" s="6">
        <f>'Data Worksheet'!AI18</f>
        <v>0.25542909293273591</v>
      </c>
    </row>
    <row r="18" spans="1:12" x14ac:dyDescent="0.2">
      <c r="A18" s="5" t="s">
        <v>22</v>
      </c>
      <c r="B18" s="37">
        <f>'Data Worksheet'!D19</f>
        <v>559345902.75999999</v>
      </c>
      <c r="C18" s="39">
        <f>'Data Worksheet'!E19</f>
        <v>80098148.969999999</v>
      </c>
      <c r="D18" s="39">
        <f>'Data Worksheet'!F19</f>
        <v>10971574.025477927</v>
      </c>
      <c r="E18" s="39">
        <f>'Data Worksheet'!G19</f>
        <v>650415625.75547791</v>
      </c>
      <c r="F18" s="14">
        <f>'Data Worksheet'!H19</f>
        <v>2.3707914312509824E-2</v>
      </c>
      <c r="G18" s="37">
        <f>'Data Worksheet'!AD19</f>
        <v>63181986.075352997</v>
      </c>
      <c r="H18" s="27">
        <f>'Data Worksheet'!AE19</f>
        <v>2.0953769411091599E-2</v>
      </c>
      <c r="I18" s="24">
        <f>'Data Worksheet'!AF19</f>
        <v>0.1129569122855677</v>
      </c>
      <c r="J18" s="40">
        <f>'Data Worksheet'!AG19</f>
        <v>153409817.285353</v>
      </c>
      <c r="K18" s="27">
        <f>'Data Worksheet'!AH19</f>
        <v>2.1766405071891235E-2</v>
      </c>
      <c r="L18" s="6">
        <f>'Data Worksheet'!AI19</f>
        <v>0.23586428617418709</v>
      </c>
    </row>
    <row r="19" spans="1:12" x14ac:dyDescent="0.2">
      <c r="A19" s="5" t="s">
        <v>37</v>
      </c>
      <c r="B19" s="37">
        <f>'Data Worksheet'!D20</f>
        <v>71855217.950000003</v>
      </c>
      <c r="C19" s="39">
        <f>'Data Worksheet'!E20</f>
        <v>8908355.8499999996</v>
      </c>
      <c r="D19" s="39">
        <f>'Data Worksheet'!F20</f>
        <v>1220236.5087135963</v>
      </c>
      <c r="E19" s="39">
        <f>'Data Worksheet'!G20</f>
        <v>81983810.3087136</v>
      </c>
      <c r="F19" s="14">
        <f>'Data Worksheet'!H20</f>
        <v>2.9883432575200115E-3</v>
      </c>
      <c r="G19" s="37">
        <f>'Data Worksheet'!AD20</f>
        <v>8303073.4789460013</v>
      </c>
      <c r="H19" s="27">
        <f>'Data Worksheet'!AE20</f>
        <v>2.7536438451568981E-3</v>
      </c>
      <c r="I19" s="24">
        <f>'Data Worksheet'!AF20</f>
        <v>0.11555282574918417</v>
      </c>
      <c r="J19" s="40">
        <f>'Data Worksheet'!AG20</f>
        <v>18815382.708946005</v>
      </c>
      <c r="K19" s="27">
        <f>'Data Worksheet'!AH20</f>
        <v>2.669602564376945E-3</v>
      </c>
      <c r="L19" s="6">
        <f>'Data Worksheet'!AI20</f>
        <v>0.22950119832313068</v>
      </c>
    </row>
    <row r="20" spans="1:12" x14ac:dyDescent="0.2">
      <c r="A20" s="42" t="s">
        <v>118</v>
      </c>
      <c r="B20" s="37">
        <f>'Data Worksheet'!D21</f>
        <v>17358993.27</v>
      </c>
      <c r="C20" s="39">
        <f>'Data Worksheet'!E21</f>
        <v>3495239.85</v>
      </c>
      <c r="D20" s="39">
        <f>'Data Worksheet'!F21</f>
        <v>478766.15432696638</v>
      </c>
      <c r="E20" s="39">
        <f>'Data Worksheet'!G21</f>
        <v>21332999.274326969</v>
      </c>
      <c r="F20" s="14">
        <f>'Data Worksheet'!H21</f>
        <v>7.7759650721355455E-4</v>
      </c>
      <c r="G20" s="37">
        <f>'Data Worksheet'!AD21</f>
        <v>4239919.3897489998</v>
      </c>
      <c r="H20" s="27">
        <f>'Data Worksheet'!AE21</f>
        <v>1.4061332783755862E-3</v>
      </c>
      <c r="I20" s="24">
        <f>'Data Worksheet'!AF21</f>
        <v>0.24424915222914884</v>
      </c>
      <c r="J20" s="40">
        <f>'Data Worksheet'!AG21</f>
        <v>8815602.9297490008</v>
      </c>
      <c r="K20" s="27">
        <f>'Data Worksheet'!AH21</f>
        <v>1.2507933828312318E-3</v>
      </c>
      <c r="L20" s="6">
        <f>'Data Worksheet'!AI21</f>
        <v>0.41323785823018655</v>
      </c>
    </row>
    <row r="21" spans="1:12" x14ac:dyDescent="0.2">
      <c r="A21" s="5" t="s">
        <v>59</v>
      </c>
      <c r="B21" s="37">
        <f>'Data Worksheet'!D22</f>
        <v>4623706.51</v>
      </c>
      <c r="C21" s="39">
        <f>'Data Worksheet'!E22</f>
        <v>727113.69</v>
      </c>
      <c r="D21" s="39">
        <f>'Data Worksheet'!F22</f>
        <v>99597.578437940392</v>
      </c>
      <c r="E21" s="39">
        <f>'Data Worksheet'!G22</f>
        <v>5450417.7784379395</v>
      </c>
      <c r="F21" s="14">
        <f>'Data Worksheet'!H22</f>
        <v>1.9866994663373297E-4</v>
      </c>
      <c r="G21" s="37">
        <f>'Data Worksheet'!AD22</f>
        <v>2822078.5132359997</v>
      </c>
      <c r="H21" s="27">
        <f>'Data Worksheet'!AE22</f>
        <v>9.359183859117548E-4</v>
      </c>
      <c r="I21" s="24">
        <f>'Data Worksheet'!AF22</f>
        <v>0.61034983668026976</v>
      </c>
      <c r="J21" s="40">
        <f>'Data Worksheet'!AG22</f>
        <v>3875865.2332359999</v>
      </c>
      <c r="K21" s="27">
        <f>'Data Worksheet'!AH22</f>
        <v>5.4992342839280399E-4</v>
      </c>
      <c r="L21" s="6">
        <f>'Data Worksheet'!AI22</f>
        <v>0.71111342117095511</v>
      </c>
    </row>
    <row r="22" spans="1:12" x14ac:dyDescent="0.2">
      <c r="A22" s="5" t="s">
        <v>13</v>
      </c>
      <c r="B22" s="37">
        <f>'Data Worksheet'!D23</f>
        <v>1160618716.6100001</v>
      </c>
      <c r="C22" s="39">
        <f>'Data Worksheet'!E23</f>
        <v>161905598.5</v>
      </c>
      <c r="D22" s="39">
        <f>'Data Worksheet'!F23</f>
        <v>22177282.270872157</v>
      </c>
      <c r="E22" s="39">
        <f>'Data Worksheet'!G23</f>
        <v>1344701597.3808722</v>
      </c>
      <c r="F22" s="14">
        <f>'Data Worksheet'!H23</f>
        <v>4.9014920589540135E-2</v>
      </c>
      <c r="G22" s="37">
        <f>'Data Worksheet'!AD23</f>
        <v>155118768.14808202</v>
      </c>
      <c r="H22" s="27">
        <f>'Data Worksheet'!AE23</f>
        <v>5.1443822852150364E-2</v>
      </c>
      <c r="I22" s="24">
        <f>'Data Worksheet'!AF23</f>
        <v>0.13365178928111857</v>
      </c>
      <c r="J22" s="40">
        <f>'Data Worksheet'!AG23</f>
        <v>342655570.38808203</v>
      </c>
      <c r="K22" s="27">
        <f>'Data Worksheet'!AH23</f>
        <v>4.8617357592792274E-2</v>
      </c>
      <c r="L22" s="6">
        <f>'Data Worksheet'!AI23</f>
        <v>0.25481904019113655</v>
      </c>
    </row>
    <row r="23" spans="1:12" x14ac:dyDescent="0.2">
      <c r="A23" s="5" t="s">
        <v>18</v>
      </c>
      <c r="B23" s="37">
        <f>'Data Worksheet'!D24</f>
        <v>360615110.11000001</v>
      </c>
      <c r="C23" s="39">
        <f>'Data Worksheet'!E24</f>
        <v>72640695.780000001</v>
      </c>
      <c r="D23" s="39">
        <f>'Data Worksheet'!F24</f>
        <v>9950077.2647192441</v>
      </c>
      <c r="E23" s="39">
        <f>'Data Worksheet'!G24</f>
        <v>443205883.15471923</v>
      </c>
      <c r="F23" s="14">
        <f>'Data Worksheet'!H24</f>
        <v>1.6155034849335843E-2</v>
      </c>
      <c r="G23" s="37">
        <f>'Data Worksheet'!AD24</f>
        <v>43136568.087382004</v>
      </c>
      <c r="H23" s="27">
        <f>'Data Worksheet'!AE24</f>
        <v>1.430587667521031E-2</v>
      </c>
      <c r="I23" s="24">
        <f>'Data Worksheet'!AF24</f>
        <v>0.11961941382385188</v>
      </c>
      <c r="J23" s="40">
        <f>'Data Worksheet'!AG24</f>
        <v>127913647.73738201</v>
      </c>
      <c r="K23" s="27">
        <f>'Data Worksheet'!AH24</f>
        <v>1.8148905462133599E-2</v>
      </c>
      <c r="L23" s="6">
        <f>'Data Worksheet'!AI24</f>
        <v>0.28860999503638918</v>
      </c>
    </row>
    <row r="24" spans="1:12" x14ac:dyDescent="0.2">
      <c r="A24" s="5" t="s">
        <v>42</v>
      </c>
      <c r="B24" s="37">
        <f>'Data Worksheet'!D25</f>
        <v>66212907.060000002</v>
      </c>
      <c r="C24" s="39">
        <f>'Data Worksheet'!E25</f>
        <v>9908092.0500000007</v>
      </c>
      <c r="D24" s="39">
        <f>'Data Worksheet'!F25</f>
        <v>1357176.9981668324</v>
      </c>
      <c r="E24" s="39">
        <f>'Data Worksheet'!G25</f>
        <v>77478176.108166829</v>
      </c>
      <c r="F24" s="14">
        <f>'Data Worksheet'!H25</f>
        <v>2.8241110568775337E-3</v>
      </c>
      <c r="G24" s="37">
        <f>'Data Worksheet'!AD25</f>
        <v>9417661.0489180014</v>
      </c>
      <c r="H24" s="27">
        <f>'Data Worksheet'!AE25</f>
        <v>3.1232873524345652E-3</v>
      </c>
      <c r="I24" s="24">
        <f>'Data Worksheet'!AF25</f>
        <v>0.14223300965148714</v>
      </c>
      <c r="J24" s="40">
        <f>'Data Worksheet'!AG25</f>
        <v>22039448.998918001</v>
      </c>
      <c r="K24" s="27">
        <f>'Data Worksheet'!AH25</f>
        <v>3.127046123648169E-3</v>
      </c>
      <c r="L24" s="6">
        <f>'Data Worksheet'!AI25</f>
        <v>0.28446009064731798</v>
      </c>
    </row>
    <row r="25" spans="1:12" x14ac:dyDescent="0.2">
      <c r="A25" s="5" t="s">
        <v>61</v>
      </c>
      <c r="B25" s="37">
        <f>'Data Worksheet'!D26</f>
        <v>12043876.050000001</v>
      </c>
      <c r="C25" s="39">
        <f>'Data Worksheet'!E26</f>
        <v>1912556.22</v>
      </c>
      <c r="D25" s="39">
        <f>'Data Worksheet'!F26</f>
        <v>261975.49400895034</v>
      </c>
      <c r="E25" s="39">
        <f>'Data Worksheet'!G26</f>
        <v>14218407.764008952</v>
      </c>
      <c r="F25" s="14">
        <f>'Data Worksheet'!H26</f>
        <v>5.1826675064565E-4</v>
      </c>
      <c r="G25" s="37">
        <f>'Data Worksheet'!AD26</f>
        <v>2048681.7178199999</v>
      </c>
      <c r="H25" s="27">
        <f>'Data Worksheet'!AE26</f>
        <v>6.7942790308494539E-4</v>
      </c>
      <c r="I25" s="24">
        <f>'Data Worksheet'!AF26</f>
        <v>0.17010152788976932</v>
      </c>
      <c r="J25" s="40">
        <f>'Data Worksheet'!AG26</f>
        <v>4264714.6178200003</v>
      </c>
      <c r="K25" s="27">
        <f>'Data Worksheet'!AH26</f>
        <v>6.0509495109312519E-4</v>
      </c>
      <c r="L25" s="6">
        <f>'Data Worksheet'!AI26</f>
        <v>0.2999431925574163</v>
      </c>
    </row>
    <row r="26" spans="1:12" x14ac:dyDescent="0.2">
      <c r="A26" s="5" t="s">
        <v>39</v>
      </c>
      <c r="B26" s="37">
        <f>'Data Worksheet'!D27</f>
        <v>24985707.449999996</v>
      </c>
      <c r="C26" s="39">
        <f>'Data Worksheet'!E27</f>
        <v>4422154.2300000004</v>
      </c>
      <c r="D26" s="39">
        <f>'Data Worksheet'!F27</f>
        <v>605731.75673132343</v>
      </c>
      <c r="E26" s="39">
        <f>'Data Worksheet'!G27</f>
        <v>30013593.43673132</v>
      </c>
      <c r="F26" s="14">
        <f>'Data Worksheet'!H27</f>
        <v>1.0940076978963025E-3</v>
      </c>
      <c r="G26" s="37">
        <f>'Data Worksheet'!AD27</f>
        <v>7011342.5748269996</v>
      </c>
      <c r="H26" s="27">
        <f>'Data Worksheet'!AE27</f>
        <v>2.3252522546518156E-3</v>
      </c>
      <c r="I26" s="24">
        <f>'Data Worksheet'!AF27</f>
        <v>0.2806141306528025</v>
      </c>
      <c r="J26" s="40">
        <f>'Data Worksheet'!AG27</f>
        <v>13010534.804827001</v>
      </c>
      <c r="K26" s="27">
        <f>'Data Worksheet'!AH27</f>
        <v>1.845987276270891E-3</v>
      </c>
      <c r="L26" s="6">
        <f>'Data Worksheet'!AI27</f>
        <v>0.43348807373742898</v>
      </c>
    </row>
    <row r="27" spans="1:12" x14ac:dyDescent="0.2">
      <c r="A27" s="5" t="s">
        <v>60</v>
      </c>
      <c r="B27" s="37">
        <f>'Data Worksheet'!D28</f>
        <v>5027912.51</v>
      </c>
      <c r="C27" s="39">
        <f>'Data Worksheet'!E28</f>
        <v>813394.37</v>
      </c>
      <c r="D27" s="39">
        <f>'Data Worksheet'!F28</f>
        <v>111416.01469098197</v>
      </c>
      <c r="E27" s="39">
        <f>'Data Worksheet'!G28</f>
        <v>5952722.8946909821</v>
      </c>
      <c r="F27" s="14">
        <f>'Data Worksheet'!H28</f>
        <v>2.1697917258603109E-4</v>
      </c>
      <c r="G27" s="37">
        <f>'Data Worksheet'!AD28</f>
        <v>2996448.880843</v>
      </c>
      <c r="H27" s="27">
        <f>'Data Worksheet'!AE28</f>
        <v>9.9374683832233299E-4</v>
      </c>
      <c r="I27" s="24">
        <f>'Data Worksheet'!AF28</f>
        <v>0.59596281257547179</v>
      </c>
      <c r="J27" s="40">
        <f>'Data Worksheet'!AG28</f>
        <v>4180186.3908430003</v>
      </c>
      <c r="K27" s="27">
        <f>'Data Worksheet'!AH28</f>
        <v>5.9310174452429233E-4</v>
      </c>
      <c r="L27" s="6">
        <f>'Data Worksheet'!AI28</f>
        <v>0.70223097308479743</v>
      </c>
    </row>
    <row r="28" spans="1:12" x14ac:dyDescent="0.2">
      <c r="A28" s="5" t="s">
        <v>62</v>
      </c>
      <c r="B28" s="37">
        <f>'Data Worksheet'!D29</f>
        <v>3927753.09</v>
      </c>
      <c r="C28" s="39">
        <f>'Data Worksheet'!E29</f>
        <v>595518.84000000008</v>
      </c>
      <c r="D28" s="39">
        <f>'Data Worksheet'!F29</f>
        <v>81572.160164074594</v>
      </c>
      <c r="E28" s="39">
        <f>'Data Worksheet'!G29</f>
        <v>4604844.0901640747</v>
      </c>
      <c r="F28" s="14">
        <f>'Data Worksheet'!H29</f>
        <v>1.6784844150272583E-4</v>
      </c>
      <c r="G28" s="37">
        <f>'Data Worksheet'!AD29</f>
        <v>2293151.984708</v>
      </c>
      <c r="H28" s="27">
        <f>'Data Worksheet'!AE29</f>
        <v>7.6050439210398032E-4</v>
      </c>
      <c r="I28" s="24">
        <f>'Data Worksheet'!AF29</f>
        <v>0.58383302925693836</v>
      </c>
      <c r="J28" s="40">
        <f>'Data Worksheet'!AG29</f>
        <v>3181007.8947080001</v>
      </c>
      <c r="K28" s="27">
        <f>'Data Worksheet'!AH29</f>
        <v>4.513342600774283E-4</v>
      </c>
      <c r="L28" s="6">
        <f>'Data Worksheet'!AI29</f>
        <v>0.69079600360468618</v>
      </c>
    </row>
    <row r="29" spans="1:12" x14ac:dyDescent="0.2">
      <c r="A29" s="5" t="s">
        <v>54</v>
      </c>
      <c r="B29" s="37">
        <f>'Data Worksheet'!D30</f>
        <v>11318386.370000001</v>
      </c>
      <c r="C29" s="39">
        <f>'Data Worksheet'!E30</f>
        <v>1778059.6600000001</v>
      </c>
      <c r="D29" s="39">
        <f>'Data Worksheet'!F30</f>
        <v>243552.6092957865</v>
      </c>
      <c r="E29" s="39">
        <f>'Data Worksheet'!G30</f>
        <v>13339998.639295788</v>
      </c>
      <c r="F29" s="14">
        <f>'Data Worksheet'!H30</f>
        <v>4.8624838049066285E-4</v>
      </c>
      <c r="G29" s="37">
        <f>'Data Worksheet'!AD30</f>
        <v>2471640.4359129998</v>
      </c>
      <c r="H29" s="27">
        <f>'Data Worksheet'!AE30</f>
        <v>8.1969857198670789E-4</v>
      </c>
      <c r="I29" s="24">
        <f>'Data Worksheet'!AF30</f>
        <v>0.21837392320023791</v>
      </c>
      <c r="J29" s="40">
        <f>'Data Worksheet'!AG30</f>
        <v>4564597.5859129997</v>
      </c>
      <c r="K29" s="27">
        <f>'Data Worksheet'!AH30</f>
        <v>6.4764355895393689E-4</v>
      </c>
      <c r="L29" s="6">
        <f>'Data Worksheet'!AI30</f>
        <v>0.34217376697978152</v>
      </c>
    </row>
    <row r="30" spans="1:12" x14ac:dyDescent="0.2">
      <c r="A30" s="5" t="s">
        <v>56</v>
      </c>
      <c r="B30" s="37">
        <f>'Data Worksheet'!D31</f>
        <v>6214803.1600000011</v>
      </c>
      <c r="C30" s="39">
        <f>'Data Worksheet'!E31</f>
        <v>925039.3600000001</v>
      </c>
      <c r="D30" s="39">
        <f>'Data Worksheet'!F31</f>
        <v>126708.76849503713</v>
      </c>
      <c r="E30" s="39">
        <f>'Data Worksheet'!G31</f>
        <v>7266551.2884950386</v>
      </c>
      <c r="F30" s="14">
        <f>'Data Worksheet'!H31</f>
        <v>2.6486875233816185E-4</v>
      </c>
      <c r="G30" s="37">
        <f>'Data Worksheet'!AD31</f>
        <v>2400121.1583369998</v>
      </c>
      <c r="H30" s="27">
        <f>'Data Worksheet'!AE31</f>
        <v>7.9597981061399524E-4</v>
      </c>
      <c r="I30" s="24">
        <f>'Data Worksheet'!AF31</f>
        <v>0.38619423601132996</v>
      </c>
      <c r="J30" s="40">
        <f>'Data Worksheet'!AG31</f>
        <v>3608203.0483369995</v>
      </c>
      <c r="K30" s="27">
        <f>'Data Worksheet'!AH31</f>
        <v>5.1194643551168845E-4</v>
      </c>
      <c r="L30" s="6">
        <f>'Data Worksheet'!AI31</f>
        <v>0.49654958797989679</v>
      </c>
    </row>
    <row r="31" spans="1:12" x14ac:dyDescent="0.2">
      <c r="A31" s="5" t="s">
        <v>48</v>
      </c>
      <c r="B31" s="37">
        <f>'Data Worksheet'!D32</f>
        <v>11504164.629999999</v>
      </c>
      <c r="C31" s="39">
        <f>'Data Worksheet'!E32</f>
        <v>1692091.1600000001</v>
      </c>
      <c r="D31" s="39">
        <f>'Data Worksheet'!F32</f>
        <v>231776.93440518985</v>
      </c>
      <c r="E31" s="39">
        <f>'Data Worksheet'!G32</f>
        <v>13428032.724405188</v>
      </c>
      <c r="F31" s="14">
        <f>'Data Worksheet'!H32</f>
        <v>4.8945725872745125E-4</v>
      </c>
      <c r="G31" s="37">
        <f>'Data Worksheet'!AD32</f>
        <v>4148466.2276259996</v>
      </c>
      <c r="H31" s="27">
        <f>'Data Worksheet'!AE32</f>
        <v>1.3758036133860259E-3</v>
      </c>
      <c r="I31" s="24">
        <f>'Data Worksheet'!AF32</f>
        <v>0.36060560336626546</v>
      </c>
      <c r="J31" s="40">
        <f>'Data Worksheet'!AG32</f>
        <v>6390289.1976260003</v>
      </c>
      <c r="K31" s="27">
        <f>'Data Worksheet'!AH32</f>
        <v>9.0668006561362661E-4</v>
      </c>
      <c r="L31" s="6">
        <f>'Data Worksheet'!AI32</f>
        <v>0.47589169082167743</v>
      </c>
    </row>
    <row r="32" spans="1:12" x14ac:dyDescent="0.2">
      <c r="A32" s="5" t="s">
        <v>46</v>
      </c>
      <c r="B32" s="37">
        <f>'Data Worksheet'!D33</f>
        <v>24641125.600000001</v>
      </c>
      <c r="C32" s="39">
        <f>'Data Worksheet'!E33</f>
        <v>3386693.7600000007</v>
      </c>
      <c r="D32" s="39">
        <f>'Data Worksheet'!F33</f>
        <v>463897.87738267361</v>
      </c>
      <c r="E32" s="39">
        <f>'Data Worksheet'!G33</f>
        <v>28491717.237382676</v>
      </c>
      <c r="F32" s="14">
        <f>'Data Worksheet'!H33</f>
        <v>1.038534690945559E-3</v>
      </c>
      <c r="G32" s="37">
        <f>'Data Worksheet'!AD33</f>
        <v>5827161.0813219994</v>
      </c>
      <c r="H32" s="27">
        <f>'Data Worksheet'!AE33</f>
        <v>1.932528513327937E-3</v>
      </c>
      <c r="I32" s="24">
        <f>'Data Worksheet'!AF33</f>
        <v>0.2364811241139893</v>
      </c>
      <c r="J32" s="40">
        <f>'Data Worksheet'!AG33</f>
        <v>10048208.271321999</v>
      </c>
      <c r="K32" s="27">
        <f>'Data Worksheet'!AH33</f>
        <v>1.4256804117920329E-3</v>
      </c>
      <c r="L32" s="6">
        <f>'Data Worksheet'!AI33</f>
        <v>0.35267120572635074</v>
      </c>
    </row>
    <row r="33" spans="1:12" x14ac:dyDescent="0.2">
      <c r="A33" s="5" t="s">
        <v>29</v>
      </c>
      <c r="B33" s="37">
        <f>'Data Worksheet'!D34</f>
        <v>119189375.89999999</v>
      </c>
      <c r="C33" s="39">
        <f>'Data Worksheet'!E34</f>
        <v>9613706.9200000018</v>
      </c>
      <c r="D33" s="39">
        <f>'Data Worksheet'!F34</f>
        <v>1316853.1169370096</v>
      </c>
      <c r="E33" s="39">
        <f>'Data Worksheet'!G34</f>
        <v>130119935.936937</v>
      </c>
      <c r="F33" s="14">
        <f>'Data Worksheet'!H34</f>
        <v>4.7429246306298304E-3</v>
      </c>
      <c r="G33" s="37">
        <f>'Data Worksheet'!AD34</f>
        <v>16281539.138510998</v>
      </c>
      <c r="H33" s="27">
        <f>'Data Worksheet'!AE34</f>
        <v>5.3996342621952997E-3</v>
      </c>
      <c r="I33" s="24">
        <f>'Data Worksheet'!AF34</f>
        <v>0.13660226857946825</v>
      </c>
      <c r="J33" s="40">
        <f>'Data Worksheet'!AG34</f>
        <v>28066144.558511</v>
      </c>
      <c r="K33" s="27">
        <f>'Data Worksheet'!AH34</f>
        <v>3.9821380539844546E-3</v>
      </c>
      <c r="L33" s="6">
        <f>'Data Worksheet'!AI34</f>
        <v>0.21569442342880754</v>
      </c>
    </row>
    <row r="34" spans="1:12" x14ac:dyDescent="0.2">
      <c r="A34" s="5" t="s">
        <v>35</v>
      </c>
      <c r="B34" s="37">
        <f>'Data Worksheet'!D35</f>
        <v>70626193.389999986</v>
      </c>
      <c r="C34" s="39">
        <f>'Data Worksheet'!E35</f>
        <v>14638741.630000001</v>
      </c>
      <c r="D34" s="39">
        <f>'Data Worksheet'!F35</f>
        <v>2005165.4064258758</v>
      </c>
      <c r="E34" s="39">
        <f>'Data Worksheet'!G35</f>
        <v>87270100.426425859</v>
      </c>
      <c r="F34" s="14">
        <f>'Data Worksheet'!H35</f>
        <v>3.1810306841116138E-3</v>
      </c>
      <c r="G34" s="37">
        <f>'Data Worksheet'!AD35</f>
        <v>10317626.525853001</v>
      </c>
      <c r="H34" s="27">
        <f>'Data Worksheet'!AE35</f>
        <v>3.4217532642080374E-3</v>
      </c>
      <c r="I34" s="24">
        <f>'Data Worksheet'!AF35</f>
        <v>0.14608781856440645</v>
      </c>
      <c r="J34" s="40">
        <f>'Data Worksheet'!AG35</f>
        <v>28533289.705853004</v>
      </c>
      <c r="K34" s="27">
        <f>'Data Worksheet'!AH35</f>
        <v>4.0484184960340079E-3</v>
      </c>
      <c r="L34" s="6">
        <f>'Data Worksheet'!AI35</f>
        <v>0.32695378561994837</v>
      </c>
    </row>
    <row r="35" spans="1:12" x14ac:dyDescent="0.2">
      <c r="A35" s="5" t="s">
        <v>10</v>
      </c>
      <c r="B35" s="37">
        <f>'Data Worksheet'!D36</f>
        <v>1681486189.6499999</v>
      </c>
      <c r="C35" s="39">
        <f>'Data Worksheet'!E36</f>
        <v>534310547.59000003</v>
      </c>
      <c r="D35" s="39">
        <f>'Data Worksheet'!F36</f>
        <v>73188054.915887922</v>
      </c>
      <c r="E35" s="39">
        <f>'Data Worksheet'!G36</f>
        <v>2288984792.1558876</v>
      </c>
      <c r="F35" s="14">
        <f>'Data Worksheet'!H36</f>
        <v>8.3434427412528753E-2</v>
      </c>
      <c r="G35" s="37">
        <f>'Data Worksheet'!AD36</f>
        <v>200764249.63281202</v>
      </c>
      <c r="H35" s="27">
        <f>'Data Worksheet'!AE36</f>
        <v>6.6581759360644963E-2</v>
      </c>
      <c r="I35" s="24">
        <f>'Data Worksheet'!AF36</f>
        <v>0.11939690665827053</v>
      </c>
      <c r="J35" s="40">
        <f>'Data Worksheet'!AG36</f>
        <v>827786398.08281207</v>
      </c>
      <c r="K35" s="27">
        <f>'Data Worksheet'!AH36</f>
        <v>0.11744968068215399</v>
      </c>
      <c r="L35" s="6">
        <f>'Data Worksheet'!AI36</f>
        <v>0.36163909909735958</v>
      </c>
    </row>
    <row r="36" spans="1:12" x14ac:dyDescent="0.2">
      <c r="A36" s="5" t="s">
        <v>53</v>
      </c>
      <c r="B36" s="37">
        <f>'Data Worksheet'!D37</f>
        <v>6285296.8800000008</v>
      </c>
      <c r="C36" s="39">
        <f>'Data Worksheet'!E37</f>
        <v>940418.27000000025</v>
      </c>
      <c r="D36" s="39">
        <f>'Data Worksheet'!F37</f>
        <v>128815.31966589327</v>
      </c>
      <c r="E36" s="39">
        <f>'Data Worksheet'!G37</f>
        <v>7354530.4696658943</v>
      </c>
      <c r="F36" s="14">
        <f>'Data Worksheet'!H37</f>
        <v>2.6807562930404144E-4</v>
      </c>
      <c r="G36" s="37">
        <f>'Data Worksheet'!AD37</f>
        <v>3518303.1919759996</v>
      </c>
      <c r="H36" s="27">
        <f>'Data Worksheet'!AE37</f>
        <v>1.1668153912580334E-3</v>
      </c>
      <c r="I36" s="24">
        <f>'Data Worksheet'!AF37</f>
        <v>0.55976722486591579</v>
      </c>
      <c r="J36" s="40">
        <f>'Data Worksheet'!AG37</f>
        <v>4926697.9119759994</v>
      </c>
      <c r="K36" s="27">
        <f>'Data Worksheet'!AH37</f>
        <v>6.990198170919071E-4</v>
      </c>
      <c r="L36" s="6">
        <f>'Data Worksheet'!AI37</f>
        <v>0.66988612424632621</v>
      </c>
    </row>
    <row r="37" spans="1:12" x14ac:dyDescent="0.2">
      <c r="A37" s="5" t="s">
        <v>33</v>
      </c>
      <c r="B37" s="37">
        <f>'Data Worksheet'!D38</f>
        <v>154617253.09</v>
      </c>
      <c r="C37" s="39">
        <f>'Data Worksheet'!E38</f>
        <v>22013035.100000005</v>
      </c>
      <c r="D37" s="39">
        <f>'Data Worksheet'!F38</f>
        <v>3015271.2294956041</v>
      </c>
      <c r="E37" s="39">
        <f>'Data Worksheet'!G38</f>
        <v>179645559.41949561</v>
      </c>
      <c r="F37" s="14">
        <f>'Data Worksheet'!H38</f>
        <v>6.5481537661296321E-3</v>
      </c>
      <c r="G37" s="37">
        <f>'Data Worksheet'!AD38</f>
        <v>17759267.271054998</v>
      </c>
      <c r="H37" s="27">
        <f>'Data Worksheet'!AE38</f>
        <v>5.8897102548157486E-3</v>
      </c>
      <c r="I37" s="24">
        <f>'Data Worksheet'!AF38</f>
        <v>0.11485954456012512</v>
      </c>
      <c r="J37" s="40">
        <f>'Data Worksheet'!AG38</f>
        <v>43723327.281055003</v>
      </c>
      <c r="K37" s="27">
        <f>'Data Worksheet'!AH38</f>
        <v>6.2036424365207871E-3</v>
      </c>
      <c r="L37" s="6">
        <f>'Data Worksheet'!AI38</f>
        <v>0.24338662988577067</v>
      </c>
    </row>
    <row r="38" spans="1:12" x14ac:dyDescent="0.2">
      <c r="A38" s="5" t="s">
        <v>40</v>
      </c>
      <c r="B38" s="37">
        <f>'Data Worksheet'!D39</f>
        <v>34618519.339999996</v>
      </c>
      <c r="C38" s="39">
        <f>'Data Worksheet'!E39</f>
        <v>6932030.4299999997</v>
      </c>
      <c r="D38" s="39">
        <f>'Data Worksheet'!F39</f>
        <v>949526.12498069543</v>
      </c>
      <c r="E38" s="39">
        <f>'Data Worksheet'!G39</f>
        <v>42500075.894980691</v>
      </c>
      <c r="F38" s="14">
        <f>'Data Worksheet'!H39</f>
        <v>1.549145066161382E-3</v>
      </c>
      <c r="G38" s="37">
        <f>'Data Worksheet'!AD39</f>
        <v>7062773.6284569995</v>
      </c>
      <c r="H38" s="27">
        <f>'Data Worksheet'!AE39</f>
        <v>2.3423089270559918E-3</v>
      </c>
      <c r="I38" s="24">
        <f>'Data Worksheet'!AF39</f>
        <v>0.20401720706455265</v>
      </c>
      <c r="J38" s="40">
        <f>'Data Worksheet'!AG39</f>
        <v>15538072.918457001</v>
      </c>
      <c r="K38" s="27">
        <f>'Data Worksheet'!AH39</f>
        <v>2.2046046020029329E-3</v>
      </c>
      <c r="L38" s="6">
        <f>'Data Worksheet'!AI39</f>
        <v>0.36560106285109167</v>
      </c>
    </row>
    <row r="39" spans="1:12" x14ac:dyDescent="0.2">
      <c r="A39" s="5" t="s">
        <v>55</v>
      </c>
      <c r="B39" s="37">
        <f>'Data Worksheet'!D40</f>
        <v>17728229.57</v>
      </c>
      <c r="C39" s="39">
        <f>'Data Worksheet'!E40</f>
        <v>1049351.6300000001</v>
      </c>
      <c r="D39" s="39">
        <f>'Data Worksheet'!F40</f>
        <v>143736.64354731873</v>
      </c>
      <c r="E39" s="39">
        <f>'Data Worksheet'!G40</f>
        <v>18921317.843547318</v>
      </c>
      <c r="F39" s="14">
        <f>'Data Worksheet'!H40</f>
        <v>6.8968973737913752E-4</v>
      </c>
      <c r="G39" s="37">
        <f>'Data Worksheet'!AD40</f>
        <v>2876413.7676719995</v>
      </c>
      <c r="H39" s="27">
        <f>'Data Worksheet'!AE40</f>
        <v>9.5393821186320698E-4</v>
      </c>
      <c r="I39" s="24">
        <f>'Data Worksheet'!AF40</f>
        <v>0.16225048058603178</v>
      </c>
      <c r="J39" s="40">
        <f>'Data Worksheet'!AG40</f>
        <v>4210421.4576719999</v>
      </c>
      <c r="K39" s="27">
        <f>'Data Worksheet'!AH40</f>
        <v>5.9739161803839462E-4</v>
      </c>
      <c r="L39" s="6">
        <f>'Data Worksheet'!AI40</f>
        <v>0.22252263253998811</v>
      </c>
    </row>
    <row r="40" spans="1:12" x14ac:dyDescent="0.2">
      <c r="A40" s="5" t="s">
        <v>64</v>
      </c>
      <c r="B40" s="37">
        <f>'Data Worksheet'!D41</f>
        <v>2023266.1199999999</v>
      </c>
      <c r="C40" s="39">
        <f>'Data Worksheet'!E41</f>
        <v>312248.63999999996</v>
      </c>
      <c r="D40" s="39">
        <f>'Data Worksheet'!F41</f>
        <v>42770.76452038774</v>
      </c>
      <c r="E40" s="39">
        <f>'Data Worksheet'!G41</f>
        <v>2378285.5245203874</v>
      </c>
      <c r="F40" s="14">
        <f>'Data Worksheet'!H41</f>
        <v>8.6689475457358281E-5</v>
      </c>
      <c r="G40" s="37">
        <f>'Data Worksheet'!AD41</f>
        <v>1985894.2434990001</v>
      </c>
      <c r="H40" s="27">
        <f>'Data Worksheet'!AE41</f>
        <v>6.5860497014868092E-4</v>
      </c>
      <c r="I40" s="24">
        <f>'Data Worksheet'!AF41</f>
        <v>0.98152893673670583</v>
      </c>
      <c r="J40" s="40">
        <f>'Data Worksheet'!AG41</f>
        <v>2450754.6334990002</v>
      </c>
      <c r="K40" s="27">
        <f>'Data Worksheet'!AH41</f>
        <v>3.4772297515568896E-4</v>
      </c>
      <c r="L40" s="6">
        <f>'Data Worksheet'!AI41</f>
        <v>1.0304711558942139</v>
      </c>
    </row>
    <row r="41" spans="1:12" x14ac:dyDescent="0.2">
      <c r="A41" s="5" t="s">
        <v>23</v>
      </c>
      <c r="B41" s="37">
        <f>'Data Worksheet'!D42</f>
        <v>311102867.94</v>
      </c>
      <c r="C41" s="39">
        <f>'Data Worksheet'!E42</f>
        <v>41913885.789999999</v>
      </c>
      <c r="D41" s="39">
        <f>'Data Worksheet'!F42</f>
        <v>5741222.5694834599</v>
      </c>
      <c r="E41" s="39">
        <f>'Data Worksheet'!G42</f>
        <v>358757976.29948348</v>
      </c>
      <c r="F41" s="14">
        <f>'Data Worksheet'!H42</f>
        <v>1.3076874269676863E-2</v>
      </c>
      <c r="G41" s="37">
        <f>'Data Worksheet'!AD42</f>
        <v>39742383.760401003</v>
      </c>
      <c r="H41" s="27">
        <f>'Data Worksheet'!AE42</f>
        <v>1.3180224252042103E-2</v>
      </c>
      <c r="I41" s="24">
        <f>'Data Worksheet'!AF42</f>
        <v>0.12774676113903846</v>
      </c>
      <c r="J41" s="40">
        <f>'Data Worksheet'!AG42</f>
        <v>90009242.220401004</v>
      </c>
      <c r="K41" s="27">
        <f>'Data Worksheet'!AH42</f>
        <v>1.2770875169866186E-2</v>
      </c>
      <c r="L41" s="6">
        <f>'Data Worksheet'!AI42</f>
        <v>0.25089126421335151</v>
      </c>
    </row>
    <row r="42" spans="1:12" x14ac:dyDescent="0.2">
      <c r="A42" s="5" t="s">
        <v>2</v>
      </c>
      <c r="B42" s="37">
        <f>'Data Worksheet'!D43</f>
        <v>894073555.28999996</v>
      </c>
      <c r="C42" s="39">
        <f>'Data Worksheet'!E43</f>
        <v>70357226.059999987</v>
      </c>
      <c r="D42" s="39">
        <f>'Data Worksheet'!F43</f>
        <v>9637295.2917263228</v>
      </c>
      <c r="E42" s="39">
        <f>'Data Worksheet'!G43</f>
        <v>974068076.64172626</v>
      </c>
      <c r="F42" s="14">
        <f>'Data Worksheet'!H43</f>
        <v>3.5505177891059919E-2</v>
      </c>
      <c r="G42" s="37">
        <f>'Data Worksheet'!AD43</f>
        <v>106354590.365733</v>
      </c>
      <c r="H42" s="27">
        <f>'Data Worksheet'!AE43</f>
        <v>3.5271597187161108E-2</v>
      </c>
      <c r="I42" s="24">
        <f>'Data Worksheet'!AF43</f>
        <v>0.11895507896018245</v>
      </c>
      <c r="J42" s="40">
        <f>'Data Worksheet'!AG43</f>
        <v>186338053.925733</v>
      </c>
      <c r="K42" s="27">
        <f>'Data Worksheet'!AH43</f>
        <v>2.6438396406607678E-2</v>
      </c>
      <c r="L42" s="6">
        <f>'Data Worksheet'!AI43</f>
        <v>0.19129879973909703</v>
      </c>
    </row>
    <row r="43" spans="1:12" x14ac:dyDescent="0.2">
      <c r="A43" s="5" t="s">
        <v>21</v>
      </c>
      <c r="B43" s="37">
        <f>'Data Worksheet'!D44</f>
        <v>261217422.45999998</v>
      </c>
      <c r="C43" s="39">
        <f>'Data Worksheet'!E44</f>
        <v>55732092.719999991</v>
      </c>
      <c r="D43" s="39">
        <f>'Data Worksheet'!F44</f>
        <v>7633993.9029215164</v>
      </c>
      <c r="E43" s="39">
        <f>'Data Worksheet'!G44</f>
        <v>324583509.08292145</v>
      </c>
      <c r="F43" s="14">
        <f>'Data Worksheet'!H44</f>
        <v>1.1831201028808995E-2</v>
      </c>
      <c r="G43" s="37">
        <f>'Data Worksheet'!AD44</f>
        <v>34729591.688637003</v>
      </c>
      <c r="H43" s="27">
        <f>'Data Worksheet'!AE44</f>
        <v>1.1517774308600622E-2</v>
      </c>
      <c r="I43" s="24">
        <f>'Data Worksheet'!AF44</f>
        <v>0.13295281517432139</v>
      </c>
      <c r="J43" s="40">
        <f>'Data Worksheet'!AG44</f>
        <v>101970192.348637</v>
      </c>
      <c r="K43" s="27">
        <f>'Data Worksheet'!AH44</f>
        <v>1.4467943129028217E-2</v>
      </c>
      <c r="L43" s="6">
        <f>'Data Worksheet'!AI44</f>
        <v>0.31415703353735891</v>
      </c>
    </row>
    <row r="44" spans="1:12" x14ac:dyDescent="0.2">
      <c r="A44" s="5" t="s">
        <v>45</v>
      </c>
      <c r="B44" s="37">
        <f>'Data Worksheet'!D45</f>
        <v>23588032.939999998</v>
      </c>
      <c r="C44" s="39">
        <f>'Data Worksheet'!E45</f>
        <v>3359275.9100000006</v>
      </c>
      <c r="D44" s="39">
        <f>'Data Worksheet'!F45</f>
        <v>460142.27285544388</v>
      </c>
      <c r="E44" s="39">
        <f>'Data Worksheet'!G45</f>
        <v>27407451.12285544</v>
      </c>
      <c r="F44" s="14">
        <f>'Data Worksheet'!H45</f>
        <v>9.9901274971711486E-4</v>
      </c>
      <c r="G44" s="37">
        <f>'Data Worksheet'!AD45</f>
        <v>5328301.423049001</v>
      </c>
      <c r="H44" s="27">
        <f>'Data Worksheet'!AE45</f>
        <v>1.7670859418411566E-3</v>
      </c>
      <c r="I44" s="24">
        <f>'Data Worksheet'!AF45</f>
        <v>0.22589002807493119</v>
      </c>
      <c r="J44" s="40">
        <f>'Data Worksheet'!AG45</f>
        <v>9609932.2630490027</v>
      </c>
      <c r="K44" s="27">
        <f>'Data Worksheet'!AH45</f>
        <v>1.3634960399039088E-3</v>
      </c>
      <c r="L44" s="6">
        <f>'Data Worksheet'!AI45</f>
        <v>0.35063210438548048</v>
      </c>
    </row>
    <row r="45" spans="1:12" x14ac:dyDescent="0.2">
      <c r="A45" s="5" t="s">
        <v>63</v>
      </c>
      <c r="B45" s="37">
        <f>'Data Worksheet'!D46</f>
        <v>1967449.7199999995</v>
      </c>
      <c r="C45" s="39">
        <f>'Data Worksheet'!E46</f>
        <v>470428.30999999994</v>
      </c>
      <c r="D45" s="39">
        <f>'Data Worksheet'!F46</f>
        <v>64437.681684486961</v>
      </c>
      <c r="E45" s="39">
        <f>'Data Worksheet'!G46</f>
        <v>2502315.7116844864</v>
      </c>
      <c r="F45" s="14">
        <f>'Data Worksheet'!H46</f>
        <v>9.1210426266366798E-5</v>
      </c>
      <c r="G45" s="37">
        <f>'Data Worksheet'!AD46</f>
        <v>1852320.6650329998</v>
      </c>
      <c r="H45" s="27">
        <f>'Data Worksheet'!AE46</f>
        <v>6.143064265851265E-4</v>
      </c>
      <c r="I45" s="24">
        <f>'Data Worksheet'!AF46</f>
        <v>0.94148310180602746</v>
      </c>
      <c r="J45" s="40">
        <f>'Data Worksheet'!AG46</f>
        <v>2643308.6750329998</v>
      </c>
      <c r="K45" s="27">
        <f>'Data Worksheet'!AH46</f>
        <v>3.7504332101375657E-4</v>
      </c>
      <c r="L45" s="6">
        <f>'Data Worksheet'!AI46</f>
        <v>1.0563449938351708</v>
      </c>
    </row>
    <row r="46" spans="1:12" x14ac:dyDescent="0.2">
      <c r="A46" s="5" t="s">
        <v>3</v>
      </c>
      <c r="B46" s="37">
        <f>'Data Worksheet'!D47</f>
        <v>6374395.75</v>
      </c>
      <c r="C46" s="39">
        <f>'Data Worksheet'!E47</f>
        <v>1386091.21</v>
      </c>
      <c r="D46" s="39">
        <f>'Data Worksheet'!F47</f>
        <v>189862.09434471617</v>
      </c>
      <c r="E46" s="39">
        <f>'Data Worksheet'!G47</f>
        <v>7950349.0543447165</v>
      </c>
      <c r="F46" s="14">
        <f>'Data Worksheet'!H47</f>
        <v>2.897934592454102E-4</v>
      </c>
      <c r="G46" s="37">
        <f>'Data Worksheet'!AD47</f>
        <v>3267030.2180669997</v>
      </c>
      <c r="H46" s="27">
        <f>'Data Worksheet'!AE47</f>
        <v>1.083482842194934E-3</v>
      </c>
      <c r="I46" s="24">
        <f>'Data Worksheet'!AF47</f>
        <v>0.51252390755108035</v>
      </c>
      <c r="J46" s="40">
        <f>'Data Worksheet'!AG47</f>
        <v>5246043.7280669995</v>
      </c>
      <c r="K46" s="27">
        <f>'Data Worksheet'!AH47</f>
        <v>7.4432989250983834E-4</v>
      </c>
      <c r="L46" s="6">
        <f>'Data Worksheet'!AI47</f>
        <v>0.65985074267904442</v>
      </c>
    </row>
    <row r="47" spans="1:12" x14ac:dyDescent="0.2">
      <c r="A47" s="5" t="s">
        <v>19</v>
      </c>
      <c r="B47" s="37">
        <f>'Data Worksheet'!D48</f>
        <v>370955502.73999995</v>
      </c>
      <c r="C47" s="39">
        <f>'Data Worksheet'!E48</f>
        <v>55526261.829999998</v>
      </c>
      <c r="D47" s="39">
        <f>'Data Worksheet'!F48</f>
        <v>7605799.8825177392</v>
      </c>
      <c r="E47" s="39">
        <f>'Data Worksheet'!G48</f>
        <v>434087564.45251769</v>
      </c>
      <c r="F47" s="14">
        <f>'Data Worksheet'!H48</f>
        <v>1.582266842100034E-2</v>
      </c>
      <c r="G47" s="37">
        <f>'Data Worksheet'!AD48</f>
        <v>45092602.808741003</v>
      </c>
      <c r="H47" s="27">
        <f>'Data Worksheet'!AE48</f>
        <v>1.4954578988280424E-2</v>
      </c>
      <c r="I47" s="24">
        <f>'Data Worksheet'!AF48</f>
        <v>0.12155798330439133</v>
      </c>
      <c r="J47" s="40">
        <f>'Data Worksheet'!AG48</f>
        <v>108362951.218741</v>
      </c>
      <c r="K47" s="27">
        <f>'Data Worksheet'!AH48</f>
        <v>1.5374973601757257E-2</v>
      </c>
      <c r="L47" s="6">
        <f>'Data Worksheet'!AI48</f>
        <v>0.24963385291953968</v>
      </c>
    </row>
    <row r="48" spans="1:12" x14ac:dyDescent="0.2">
      <c r="A48" s="5" t="s">
        <v>20</v>
      </c>
      <c r="B48" s="37">
        <f>'Data Worksheet'!D49</f>
        <v>323533115.02999997</v>
      </c>
      <c r="C48" s="39">
        <f>'Data Worksheet'!E49</f>
        <v>43672428.110000007</v>
      </c>
      <c r="D48" s="39">
        <f>'Data Worksheet'!F49</f>
        <v>5982101.7594388006</v>
      </c>
      <c r="E48" s="39">
        <f>'Data Worksheet'!G49</f>
        <v>373187644.8994388</v>
      </c>
      <c r="F48" s="14">
        <f>'Data Worksheet'!H49</f>
        <v>1.3602841563787145E-2</v>
      </c>
      <c r="G48" s="37">
        <f>'Data Worksheet'!AD49</f>
        <v>40081220.201847002</v>
      </c>
      <c r="H48" s="27">
        <f>'Data Worksheet'!AE49</f>
        <v>1.329259648189994E-2</v>
      </c>
      <c r="I48" s="24">
        <f>'Data Worksheet'!AF49</f>
        <v>0.12388598984104124</v>
      </c>
      <c r="J48" s="40">
        <f>'Data Worksheet'!AG49</f>
        <v>91953168.581846997</v>
      </c>
      <c r="K48" s="27">
        <f>'Data Worksheet'!AH49</f>
        <v>1.3046687300809913E-2</v>
      </c>
      <c r="L48" s="6">
        <f>'Data Worksheet'!AI49</f>
        <v>0.24639928421699278</v>
      </c>
    </row>
    <row r="49" spans="1:12" x14ac:dyDescent="0.2">
      <c r="A49" s="5" t="s">
        <v>30</v>
      </c>
      <c r="B49" s="37">
        <f>'Data Worksheet'!D50</f>
        <v>207426886.01000002</v>
      </c>
      <c r="C49" s="39">
        <f>'Data Worksheet'!E50</f>
        <v>15849002.190000001</v>
      </c>
      <c r="D49" s="39">
        <f>'Data Worksheet'!F50</f>
        <v>2170942.8119578026</v>
      </c>
      <c r="E49" s="39">
        <f>'Data Worksheet'!G50</f>
        <v>225446831.01195782</v>
      </c>
      <c r="F49" s="14">
        <f>'Data Worksheet'!H50</f>
        <v>8.2176287592262889E-3</v>
      </c>
      <c r="G49" s="37">
        <f>'Data Worksheet'!AD50</f>
        <v>24038385.531037003</v>
      </c>
      <c r="H49" s="27">
        <f>'Data Worksheet'!AE50</f>
        <v>7.9721265303617766E-3</v>
      </c>
      <c r="I49" s="24">
        <f>'Data Worksheet'!AF50</f>
        <v>0.11588847518001169</v>
      </c>
      <c r="J49" s="40">
        <f>'Data Worksheet'!AG50</f>
        <v>41838529.091037005</v>
      </c>
      <c r="K49" s="27">
        <f>'Data Worksheet'!AH50</f>
        <v>5.9362196495788711E-3</v>
      </c>
      <c r="L49" s="6">
        <f>'Data Worksheet'!AI50</f>
        <v>0.18558047102830141</v>
      </c>
    </row>
    <row r="50" spans="1:12" x14ac:dyDescent="0.2">
      <c r="A50" s="5" t="s">
        <v>65</v>
      </c>
      <c r="B50" s="37">
        <f>'Data Worksheet'!D51</f>
        <v>3069307834.8900003</v>
      </c>
      <c r="C50" s="39">
        <f>'Data Worksheet'!E51</f>
        <v>455341912.69</v>
      </c>
      <c r="D50" s="39">
        <f>'Data Worksheet'!F51</f>
        <v>62371197.914351031</v>
      </c>
      <c r="E50" s="39">
        <f>'Data Worksheet'!G51</f>
        <v>3587020945.4943514</v>
      </c>
      <c r="F50" s="14">
        <f>'Data Worksheet'!H51</f>
        <v>0.13074837357140759</v>
      </c>
      <c r="G50" s="37">
        <f>'Data Worksheet'!AD51</f>
        <v>422772155.470128</v>
      </c>
      <c r="H50" s="27">
        <f>'Data Worksheet'!AE51</f>
        <v>0.14020879699137784</v>
      </c>
      <c r="I50" s="24">
        <f>'Data Worksheet'!AF51</f>
        <v>0.13774185523664803</v>
      </c>
      <c r="J50" s="40">
        <f>'Data Worksheet'!AG51</f>
        <v>962373339.82012796</v>
      </c>
      <c r="K50" s="27">
        <f>'Data Worksheet'!AH51</f>
        <v>0.13654542007536646</v>
      </c>
      <c r="L50" s="6">
        <f>'Data Worksheet'!AI51</f>
        <v>0.26829320331373108</v>
      </c>
    </row>
    <row r="51" spans="1:12" x14ac:dyDescent="0.2">
      <c r="A51" s="5" t="s">
        <v>34</v>
      </c>
      <c r="B51" s="37">
        <f>'Data Worksheet'!D52</f>
        <v>203883260.13999999</v>
      </c>
      <c r="C51" s="39">
        <f>'Data Worksheet'!E52</f>
        <v>47759754.360000007</v>
      </c>
      <c r="D51" s="39">
        <f>'Data Worksheet'!F52</f>
        <v>6541969.9098869478</v>
      </c>
      <c r="E51" s="39">
        <f>'Data Worksheet'!G52</f>
        <v>258184984.40988696</v>
      </c>
      <c r="F51" s="14">
        <f>'Data Worksheet'!H52</f>
        <v>9.4109477767489388E-3</v>
      </c>
      <c r="G51" s="37">
        <f>'Data Worksheet'!AD52</f>
        <v>22702693.736422997</v>
      </c>
      <c r="H51" s="27">
        <f>'Data Worksheet'!AE52</f>
        <v>7.5291556836516119E-3</v>
      </c>
      <c r="I51" s="24">
        <f>'Data Worksheet'!AF52</f>
        <v>0.11135143572274545</v>
      </c>
      <c r="J51" s="40">
        <f>'Data Worksheet'!AG52</f>
        <v>75947518.896422997</v>
      </c>
      <c r="K51" s="27">
        <f>'Data Worksheet'!AH52</f>
        <v>1.077574101682011E-2</v>
      </c>
      <c r="L51" s="6">
        <f>'Data Worksheet'!AI52</f>
        <v>0.29415931786277288</v>
      </c>
    </row>
    <row r="52" spans="1:12" x14ac:dyDescent="0.2">
      <c r="A52" s="5" t="s">
        <v>38</v>
      </c>
      <c r="B52" s="37">
        <f>'Data Worksheet'!D53</f>
        <v>69860707.180000007</v>
      </c>
      <c r="C52" s="39">
        <f>'Data Worksheet'!E53</f>
        <v>10659602.460000001</v>
      </c>
      <c r="D52" s="39">
        <f>'Data Worksheet'!F53</f>
        <v>1460116.35694428</v>
      </c>
      <c r="E52" s="39">
        <f>'Data Worksheet'!G53</f>
        <v>81980425.996944293</v>
      </c>
      <c r="F52" s="14">
        <f>'Data Worksheet'!H53</f>
        <v>2.9882198979784259E-3</v>
      </c>
      <c r="G52" s="37">
        <f>'Data Worksheet'!AD53</f>
        <v>9318783.1642770004</v>
      </c>
      <c r="H52" s="27">
        <f>'Data Worksheet'!AE53</f>
        <v>3.0904953412408515E-3</v>
      </c>
      <c r="I52" s="24">
        <f>'Data Worksheet'!AF53</f>
        <v>0.13339090800021014</v>
      </c>
      <c r="J52" s="40">
        <f>'Data Worksheet'!AG53</f>
        <v>22210419.574276999</v>
      </c>
      <c r="K52" s="27">
        <f>'Data Worksheet'!AH53</f>
        <v>3.1513041200690638E-3</v>
      </c>
      <c r="L52" s="6">
        <f>'Data Worksheet'!AI53</f>
        <v>0.27092344671525448</v>
      </c>
    </row>
    <row r="53" spans="1:12" x14ac:dyDescent="0.2">
      <c r="A53" s="5" t="s">
        <v>24</v>
      </c>
      <c r="B53" s="37">
        <f>'Data Worksheet'!D54</f>
        <v>280268670.06</v>
      </c>
      <c r="C53" s="39">
        <f>'Data Worksheet'!E54</f>
        <v>22087917.800000001</v>
      </c>
      <c r="D53" s="39">
        <f>'Data Worksheet'!F54</f>
        <v>3025528.408929118</v>
      </c>
      <c r="E53" s="39">
        <f>'Data Worksheet'!G54</f>
        <v>305382116.26892912</v>
      </c>
      <c r="F53" s="14">
        <f>'Data Worksheet'!H54</f>
        <v>1.113130244475174E-2</v>
      </c>
      <c r="G53" s="37">
        <f>'Data Worksheet'!AD54</f>
        <v>33371038.223020002</v>
      </c>
      <c r="H53" s="27">
        <f>'Data Worksheet'!AE54</f>
        <v>1.1067221582745701E-2</v>
      </c>
      <c r="I53" s="24">
        <f>'Data Worksheet'!AF54</f>
        <v>0.11906802931585582</v>
      </c>
      <c r="J53" s="40">
        <f>'Data Worksheet'!AG54</f>
        <v>58105962.133019999</v>
      </c>
      <c r="K53" s="27">
        <f>'Data Worksheet'!AH54</f>
        <v>8.2443088145183578E-3</v>
      </c>
      <c r="L53" s="6">
        <f>'Data Worksheet'!AI54</f>
        <v>0.19027296962553647</v>
      </c>
    </row>
    <row r="54" spans="1:12" x14ac:dyDescent="0.2">
      <c r="A54" s="5" t="s">
        <v>4</v>
      </c>
      <c r="B54" s="37">
        <f>'Data Worksheet'!D55</f>
        <v>32802476.469999999</v>
      </c>
      <c r="C54" s="39">
        <f>'Data Worksheet'!E55</f>
        <v>5092344.54</v>
      </c>
      <c r="D54" s="39">
        <f>'Data Worksheet'!F55</f>
        <v>697532.16275664873</v>
      </c>
      <c r="E54" s="39">
        <f>'Data Worksheet'!G55</f>
        <v>38592353.17275665</v>
      </c>
      <c r="F54" s="14">
        <f>'Data Worksheet'!H55</f>
        <v>1.406706982285512E-3</v>
      </c>
      <c r="G54" s="37">
        <f>'Data Worksheet'!AD55</f>
        <v>4994282.0481460001</v>
      </c>
      <c r="H54" s="27">
        <f>'Data Worksheet'!AE55</f>
        <v>1.6563112512164074E-3</v>
      </c>
      <c r="I54" s="24">
        <f>'Data Worksheet'!AF55</f>
        <v>0.15225320114819979</v>
      </c>
      <c r="J54" s="40">
        <f>'Data Worksheet'!AG55</f>
        <v>10995337.358146001</v>
      </c>
      <c r="K54" s="27">
        <f>'Data Worksheet'!AH55</f>
        <v>1.5600629156238132E-3</v>
      </c>
      <c r="L54" s="6">
        <f>'Data Worksheet'!AI55</f>
        <v>0.28490974128802016</v>
      </c>
    </row>
    <row r="55" spans="1:12" x14ac:dyDescent="0.2">
      <c r="A55" s="5" t="s">
        <v>12</v>
      </c>
      <c r="B55" s="37">
        <f>'Data Worksheet'!D56</f>
        <v>2839823276.9400001</v>
      </c>
      <c r="C55" s="39">
        <f>'Data Worksheet'!E56</f>
        <v>235805586.33000001</v>
      </c>
      <c r="D55" s="39">
        <f>'Data Worksheet'!F56</f>
        <v>32299853.109087657</v>
      </c>
      <c r="E55" s="39">
        <f>'Data Worksheet'!G56</f>
        <v>3107928716.3790874</v>
      </c>
      <c r="F55" s="14">
        <f>'Data Worksheet'!H56</f>
        <v>0.1132852668041601</v>
      </c>
      <c r="G55" s="37">
        <f>'Data Worksheet'!AD56</f>
        <v>324762356.62615198</v>
      </c>
      <c r="H55" s="27">
        <f>'Data Worksheet'!AE56</f>
        <v>0.10770467908418095</v>
      </c>
      <c r="I55" s="24">
        <f>'Data Worksheet'!AF56</f>
        <v>0.11436005869213585</v>
      </c>
      <c r="J55" s="40">
        <f>'Data Worksheet'!AG56</f>
        <v>588744136.38615203</v>
      </c>
      <c r="K55" s="27">
        <f>'Data Worksheet'!AH56</f>
        <v>8.3533398207790432E-2</v>
      </c>
      <c r="L55" s="6">
        <f>'Data Worksheet'!AI56</f>
        <v>0.18943296005581242</v>
      </c>
    </row>
    <row r="56" spans="1:12" x14ac:dyDescent="0.2">
      <c r="A56" s="5" t="s">
        <v>25</v>
      </c>
      <c r="B56" s="37">
        <f>'Data Worksheet'!D57</f>
        <v>330049919.88000005</v>
      </c>
      <c r="C56" s="39">
        <f>'Data Worksheet'!E57</f>
        <v>76358504.929999992</v>
      </c>
      <c r="D56" s="39">
        <f>'Data Worksheet'!F57</f>
        <v>10459330.210341016</v>
      </c>
      <c r="E56" s="39">
        <f>'Data Worksheet'!G57</f>
        <v>416867755.0203411</v>
      </c>
      <c r="F56" s="14">
        <f>'Data Worksheet'!H57</f>
        <v>1.5194999357820005E-2</v>
      </c>
      <c r="G56" s="37">
        <f>'Data Worksheet'!AD57</f>
        <v>42884440.221205994</v>
      </c>
      <c r="H56" s="27">
        <f>'Data Worksheet'!AE57</f>
        <v>1.422226060838294E-2</v>
      </c>
      <c r="I56" s="24">
        <f>'Data Worksheet'!AF57</f>
        <v>0.12993319385382057</v>
      </c>
      <c r="J56" s="40">
        <f>'Data Worksheet'!AG57</f>
        <v>134582133.53120598</v>
      </c>
      <c r="K56" s="27">
        <f>'Data Worksheet'!AH57</f>
        <v>1.9095057185491288E-2</v>
      </c>
      <c r="L56" s="6">
        <f>'Data Worksheet'!AI57</f>
        <v>0.32284131336720689</v>
      </c>
    </row>
    <row r="57" spans="1:12" x14ac:dyDescent="0.2">
      <c r="A57" s="5" t="s">
        <v>5</v>
      </c>
      <c r="B57" s="37">
        <f>'Data Worksheet'!D58</f>
        <v>1674116700.1800001</v>
      </c>
      <c r="C57" s="39">
        <f>'Data Worksheet'!E58</f>
        <v>243459265.07000002</v>
      </c>
      <c r="D57" s="39">
        <f>'Data Worksheet'!F58</f>
        <v>33348228.183205642</v>
      </c>
      <c r="E57" s="39">
        <f>'Data Worksheet'!G58</f>
        <v>1950924193.4332056</v>
      </c>
      <c r="F57" s="14">
        <f>'Data Worksheet'!H58</f>
        <v>7.1111980980458844E-2</v>
      </c>
      <c r="G57" s="37">
        <f>'Data Worksheet'!AD58</f>
        <v>205873861.10586199</v>
      </c>
      <c r="H57" s="27">
        <f>'Data Worksheet'!AE58</f>
        <v>6.8276318636747282E-2</v>
      </c>
      <c r="I57" s="24">
        <f>'Data Worksheet'!AF58</f>
        <v>0.12297461764984875</v>
      </c>
      <c r="J57" s="40">
        <f>'Data Worksheet'!AG58</f>
        <v>490011889.27586198</v>
      </c>
      <c r="K57" s="27">
        <f>'Data Worksheet'!AH58</f>
        <v>6.9524867839337812E-2</v>
      </c>
      <c r="L57" s="6">
        <f>'Data Worksheet'!AI58</f>
        <v>0.2511691079157447</v>
      </c>
    </row>
    <row r="58" spans="1:12" x14ac:dyDescent="0.2">
      <c r="A58" s="5" t="s">
        <v>17</v>
      </c>
      <c r="B58" s="37">
        <f>'Data Worksheet'!D59</f>
        <v>410190023.70999992</v>
      </c>
      <c r="C58" s="39">
        <f>'Data Worksheet'!E59</f>
        <v>58233172.240000002</v>
      </c>
      <c r="D58" s="39">
        <f>'Data Worksheet'!F59</f>
        <v>7976583.3316430794</v>
      </c>
      <c r="E58" s="39">
        <f>'Data Worksheet'!G59</f>
        <v>476399779.28164303</v>
      </c>
      <c r="F58" s="14">
        <f>'Data Worksheet'!H59</f>
        <v>1.7364965874841858E-2</v>
      </c>
      <c r="G58" s="37">
        <f>'Data Worksheet'!AD59</f>
        <v>44975815.207539998</v>
      </c>
      <c r="H58" s="27">
        <f>'Data Worksheet'!AE59</f>
        <v>1.4915847371602186E-2</v>
      </c>
      <c r="I58" s="24">
        <f>'Data Worksheet'!AF59</f>
        <v>0.10964629222513084</v>
      </c>
      <c r="J58" s="40">
        <f>'Data Worksheet'!AG59</f>
        <v>115731469.52754</v>
      </c>
      <c r="K58" s="27">
        <f>'Data Worksheet'!AH59</f>
        <v>1.6420448768386497E-2</v>
      </c>
      <c r="L58" s="6">
        <f>'Data Worksheet'!AI59</f>
        <v>0.242929309711373</v>
      </c>
    </row>
    <row r="59" spans="1:12" x14ac:dyDescent="0.2">
      <c r="A59" s="5" t="s">
        <v>11</v>
      </c>
      <c r="B59" s="37">
        <f>'Data Worksheet'!D60</f>
        <v>1007502529.72</v>
      </c>
      <c r="C59" s="39">
        <f>'Data Worksheet'!E60</f>
        <v>146161047.19000003</v>
      </c>
      <c r="D59" s="39">
        <f>'Data Worksheet'!F60</f>
        <v>20020646.787818745</v>
      </c>
      <c r="E59" s="39">
        <f>'Data Worksheet'!G60</f>
        <v>1173684223.6978188</v>
      </c>
      <c r="F59" s="14">
        <f>'Data Worksheet'!H60</f>
        <v>4.278126770563391E-2</v>
      </c>
      <c r="G59" s="37">
        <f>'Data Worksheet'!AD60</f>
        <v>117166498.15749899</v>
      </c>
      <c r="H59" s="27">
        <f>'Data Worksheet'!AE60</f>
        <v>3.8857274637889828E-2</v>
      </c>
      <c r="I59" s="24">
        <f>'Data Worksheet'!AF60</f>
        <v>0.11629399897393936</v>
      </c>
      <c r="J59" s="40">
        <f>'Data Worksheet'!AG60</f>
        <v>289863308.177499</v>
      </c>
      <c r="K59" s="27">
        <f>'Data Worksheet'!AH60</f>
        <v>4.1126978005157126E-2</v>
      </c>
      <c r="L59" s="6">
        <f>'Data Worksheet'!AI60</f>
        <v>0.24696873513750861</v>
      </c>
    </row>
    <row r="60" spans="1:12" x14ac:dyDescent="0.2">
      <c r="A60" s="5" t="s">
        <v>14</v>
      </c>
      <c r="B60" s="37">
        <f>'Data Worksheet'!D61</f>
        <v>615094812.10000002</v>
      </c>
      <c r="C60" s="39">
        <f>'Data Worksheet'!E61</f>
        <v>84725680.500000015</v>
      </c>
      <c r="D60" s="39">
        <f>'Data Worksheet'!F61</f>
        <v>11605437.671386201</v>
      </c>
      <c r="E60" s="39">
        <f>'Data Worksheet'!G61</f>
        <v>711425930.27138627</v>
      </c>
      <c r="F60" s="14">
        <f>'Data Worksheet'!H61</f>
        <v>2.5931764746550699E-2</v>
      </c>
      <c r="G60" s="37">
        <f>'Data Worksheet'!AD61</f>
        <v>78028336.629916996</v>
      </c>
      <c r="H60" s="27">
        <f>'Data Worksheet'!AE61</f>
        <v>2.5877435560895008E-2</v>
      </c>
      <c r="I60" s="24">
        <f>'Data Worksheet'!AF61</f>
        <v>0.12685578726232438</v>
      </c>
      <c r="J60" s="40">
        <f>'Data Worksheet'!AG61</f>
        <v>179221317.409917</v>
      </c>
      <c r="K60" s="27">
        <f>'Data Worksheet'!AH61</f>
        <v>2.5428645058654269E-2</v>
      </c>
      <c r="L60" s="6">
        <f>'Data Worksheet'!AI61</f>
        <v>0.25191844967128174</v>
      </c>
    </row>
    <row r="61" spans="1:12" x14ac:dyDescent="0.2">
      <c r="A61" s="5" t="s">
        <v>36</v>
      </c>
      <c r="B61" s="37">
        <f>'Data Worksheet'!D62</f>
        <v>47430847.980000004</v>
      </c>
      <c r="C61" s="39">
        <f>'Data Worksheet'!E62</f>
        <v>5999123.6300000008</v>
      </c>
      <c r="D61" s="39">
        <f>'Data Worksheet'!F62</f>
        <v>821739.70111582801</v>
      </c>
      <c r="E61" s="39">
        <f>'Data Worksheet'!G62</f>
        <v>54251711.311115831</v>
      </c>
      <c r="F61" s="14">
        <f>'Data Worksheet'!H62</f>
        <v>1.9774969606196021E-3</v>
      </c>
      <c r="G61" s="37">
        <f>'Data Worksheet'!AD62</f>
        <v>7235199.6403790005</v>
      </c>
      <c r="H61" s="27">
        <f>'Data Worksheet'!AE62</f>
        <v>2.3994925504067801E-3</v>
      </c>
      <c r="I61" s="24">
        <f>'Data Worksheet'!AF62</f>
        <v>0.15254206805304937</v>
      </c>
      <c r="J61" s="40">
        <f>'Data Worksheet'!AG62</f>
        <v>14865152.830379</v>
      </c>
      <c r="K61" s="27">
        <f>'Data Worksheet'!AH62</f>
        <v>2.1091279794679227E-3</v>
      </c>
      <c r="L61" s="6">
        <f>'Data Worksheet'!AI62</f>
        <v>0.27400339032868859</v>
      </c>
    </row>
    <row r="62" spans="1:12" x14ac:dyDescent="0.2">
      <c r="A62" s="42" t="s">
        <v>115</v>
      </c>
      <c r="B62" s="37">
        <f>'Data Worksheet'!D63</f>
        <v>237467191.09000003</v>
      </c>
      <c r="C62" s="39">
        <f>'Data Worksheet'!E63</f>
        <v>18695764.219999999</v>
      </c>
      <c r="D62" s="39">
        <f>'Data Worksheet'!F63</f>
        <v>2560882.6638358156</v>
      </c>
      <c r="E62" s="39">
        <f>'Data Worksheet'!G63</f>
        <v>258723837.97383586</v>
      </c>
      <c r="F62" s="14">
        <f>'Data Worksheet'!H63</f>
        <v>9.4305892084969121E-3</v>
      </c>
      <c r="G62" s="37">
        <f>'Data Worksheet'!AD63</f>
        <v>29261403.001304001</v>
      </c>
      <c r="H62" s="27">
        <f>'Data Worksheet'!AE63</f>
        <v>9.7042959428831482E-3</v>
      </c>
      <c r="I62" s="24">
        <f>'Data Worksheet'!AF63</f>
        <v>0.12322292973185475</v>
      </c>
      <c r="J62" s="40">
        <f>'Data Worksheet'!AG63</f>
        <v>51186064.061304003</v>
      </c>
      <c r="K62" s="27">
        <f>'Data Worksheet'!AH63</f>
        <v>7.2624857007797944E-3</v>
      </c>
      <c r="L62" s="6">
        <f>'Data Worksheet'!AI63</f>
        <v>0.19784054094961412</v>
      </c>
    </row>
    <row r="63" spans="1:12" x14ac:dyDescent="0.2">
      <c r="A63" s="42" t="s">
        <v>116</v>
      </c>
      <c r="B63" s="37">
        <f>'Data Worksheet'!D64</f>
        <v>231134092.16</v>
      </c>
      <c r="C63" s="39">
        <f>'Data Worksheet'!E64</f>
        <v>31343819.310000002</v>
      </c>
      <c r="D63" s="39">
        <f>'Data Worksheet'!F64</f>
        <v>4293370.5487959608</v>
      </c>
      <c r="E63" s="39">
        <f>'Data Worksheet'!G64</f>
        <v>266771282.01879597</v>
      </c>
      <c r="F63" s="14">
        <f>'Data Worksheet'!H64</f>
        <v>9.7239218196730742E-3</v>
      </c>
      <c r="G63" s="37">
        <f>'Data Worksheet'!AD64</f>
        <v>31689506.355033003</v>
      </c>
      <c r="H63" s="27">
        <f>'Data Worksheet'!AE64</f>
        <v>1.0509555811093953E-2</v>
      </c>
      <c r="I63" s="24">
        <f>'Data Worksheet'!AF64</f>
        <v>0.13710442305973752</v>
      </c>
      <c r="J63" s="40">
        <f>'Data Worksheet'!AG64</f>
        <v>70318851.765033007</v>
      </c>
      <c r="K63" s="27">
        <f>'Data Worksheet'!AH64</f>
        <v>9.9771229690012626E-3</v>
      </c>
      <c r="L63" s="6">
        <f>'Data Worksheet'!AI64</f>
        <v>0.26359228486999786</v>
      </c>
    </row>
    <row r="64" spans="1:12" x14ac:dyDescent="0.2">
      <c r="A64" s="5" t="s">
        <v>32</v>
      </c>
      <c r="B64" s="37">
        <f>'Data Worksheet'!D65</f>
        <v>109349464.70999998</v>
      </c>
      <c r="C64" s="39">
        <f>'Data Worksheet'!E65</f>
        <v>16086938.709999999</v>
      </c>
      <c r="D64" s="39">
        <f>'Data Worksheet'!F65</f>
        <v>2203534.5531667331</v>
      </c>
      <c r="E64" s="39">
        <f>'Data Worksheet'!G65</f>
        <v>127639937.9731667</v>
      </c>
      <c r="F64" s="14">
        <f>'Data Worksheet'!H65</f>
        <v>4.6525276953594454E-3</v>
      </c>
      <c r="G64" s="37">
        <f>'Data Worksheet'!AD65</f>
        <v>14974579.972870002</v>
      </c>
      <c r="H64" s="27">
        <f>'Data Worksheet'!AE65</f>
        <v>4.966192348009618E-3</v>
      </c>
      <c r="I64" s="24">
        <f>'Data Worksheet'!AF65</f>
        <v>0.1369424167972226</v>
      </c>
      <c r="J64" s="40">
        <f>'Data Worksheet'!AG65</f>
        <v>35285561.422870003</v>
      </c>
      <c r="K64" s="27">
        <f>'Data Worksheet'!AH65</f>
        <v>5.00645810489872E-3</v>
      </c>
      <c r="L64" s="6">
        <f>'Data Worksheet'!AI65</f>
        <v>0.27644608719794239</v>
      </c>
    </row>
    <row r="65" spans="1:12" x14ac:dyDescent="0.2">
      <c r="A65" s="5" t="s">
        <v>7</v>
      </c>
      <c r="B65" s="37">
        <f>'Data Worksheet'!D66</f>
        <v>515466090.22999996</v>
      </c>
      <c r="C65" s="39">
        <f>'Data Worksheet'!E66</f>
        <v>72190896.450000003</v>
      </c>
      <c r="D65" s="39">
        <f>'Data Worksheet'!F66</f>
        <v>9888465.2710693814</v>
      </c>
      <c r="E65" s="39">
        <f>'Data Worksheet'!G66</f>
        <v>597545451.95106936</v>
      </c>
      <c r="F65" s="14">
        <f>'Data Worksheet'!H66</f>
        <v>2.1780774956368883E-2</v>
      </c>
      <c r="G65" s="37">
        <f>'Data Worksheet'!AD66</f>
        <v>62396174.827536002</v>
      </c>
      <c r="H65" s="27">
        <f>'Data Worksheet'!AE66</f>
        <v>2.0693161780496353E-2</v>
      </c>
      <c r="I65" s="24">
        <f>'Data Worksheet'!AF66</f>
        <v>0.12104806894221684</v>
      </c>
      <c r="J65" s="40">
        <f>'Data Worksheet'!AG66</f>
        <v>147412326.317536</v>
      </c>
      <c r="K65" s="27">
        <f>'Data Worksheet'!AH66</f>
        <v>2.0915456807102592E-2</v>
      </c>
      <c r="L65" s="6">
        <f>'Data Worksheet'!AI66</f>
        <v>0.24669642424055638</v>
      </c>
    </row>
    <row r="66" spans="1:12" x14ac:dyDescent="0.2">
      <c r="A66" s="5" t="s">
        <v>6</v>
      </c>
      <c r="B66" s="37">
        <f>'Data Worksheet'!D67</f>
        <v>461770908.75</v>
      </c>
      <c r="C66" s="39">
        <f>'Data Worksheet'!E67</f>
        <v>64065811.400000006</v>
      </c>
      <c r="D66" s="39">
        <f>'Data Worksheet'!F67</f>
        <v>8775518.5521287546</v>
      </c>
      <c r="E66" s="39">
        <f>'Data Worksheet'!G67</f>
        <v>534612238.70212871</v>
      </c>
      <c r="F66" s="14">
        <f>'Data Worksheet'!H67</f>
        <v>1.9486833716282945E-2</v>
      </c>
      <c r="G66" s="37">
        <f>'Data Worksheet'!AD67</f>
        <v>59036809.464826003</v>
      </c>
      <c r="H66" s="27">
        <f>'Data Worksheet'!AE67</f>
        <v>1.9579056771295119E-2</v>
      </c>
      <c r="I66" s="24">
        <f>'Data Worksheet'!AF67</f>
        <v>0.12784869801485951</v>
      </c>
      <c r="J66" s="40">
        <f>'Data Worksheet'!AG67</f>
        <v>135861292.66482598</v>
      </c>
      <c r="K66" s="27">
        <f>'Data Worksheet'!AH67</f>
        <v>1.9276549454672422E-2</v>
      </c>
      <c r="L66" s="6">
        <f>'Data Worksheet'!AI67</f>
        <v>0.25413053205563474</v>
      </c>
    </row>
    <row r="67" spans="1:12" x14ac:dyDescent="0.2">
      <c r="A67" s="5" t="s">
        <v>41</v>
      </c>
      <c r="B67" s="37">
        <f>'Data Worksheet'!D68</f>
        <v>95302872.709999993</v>
      </c>
      <c r="C67" s="39">
        <f>'Data Worksheet'!E68</f>
        <v>13543099.050000001</v>
      </c>
      <c r="D67" s="39">
        <f>'Data Worksheet'!F68</f>
        <v>1855087.9848310533</v>
      </c>
      <c r="E67" s="39">
        <f>'Data Worksheet'!G68</f>
        <v>110701059.74483104</v>
      </c>
      <c r="F67" s="14">
        <f>'Data Worksheet'!H68</f>
        <v>4.035098688913042E-3</v>
      </c>
      <c r="G67" s="37">
        <f>'Data Worksheet'!AD68</f>
        <v>11693443.607469</v>
      </c>
      <c r="H67" s="27">
        <f>'Data Worksheet'!AE68</f>
        <v>3.8780313217803447E-3</v>
      </c>
      <c r="I67" s="24">
        <f>'Data Worksheet'!AF68</f>
        <v>0.1226977033845699</v>
      </c>
      <c r="J67" s="40">
        <f>'Data Worksheet'!AG68</f>
        <v>28210076.087469</v>
      </c>
      <c r="K67" s="27">
        <f>'Data Worksheet'!AH68</f>
        <v>4.0025596411902408E-3</v>
      </c>
      <c r="L67" s="6">
        <f>'Data Worksheet'!AI68</f>
        <v>0.25483112946248204</v>
      </c>
    </row>
    <row r="68" spans="1:12" x14ac:dyDescent="0.2">
      <c r="A68" s="5" t="s">
        <v>44</v>
      </c>
      <c r="B68" s="37">
        <f>'Data Worksheet'!D69</f>
        <v>26865338.609999999</v>
      </c>
      <c r="C68" s="39">
        <f>'Data Worksheet'!E69</f>
        <v>3794040.98</v>
      </c>
      <c r="D68" s="39">
        <f>'Data Worksheet'!F69</f>
        <v>519694.92432787269</v>
      </c>
      <c r="E68" s="39">
        <f>'Data Worksheet'!G69</f>
        <v>31179074.514327873</v>
      </c>
      <c r="F68" s="14">
        <f>'Data Worksheet'!H69</f>
        <v>1.1364899575874289E-3</v>
      </c>
      <c r="G68" s="37">
        <f>'Data Worksheet'!AD69</f>
        <v>6335204.1733129993</v>
      </c>
      <c r="H68" s="27">
        <f>'Data Worksheet'!AE69</f>
        <v>2.1010166926609089E-3</v>
      </c>
      <c r="I68" s="24">
        <f>'Data Worksheet'!AF69</f>
        <v>0.2358133007471146</v>
      </c>
      <c r="J68" s="40">
        <f>'Data Worksheet'!AG69</f>
        <v>11112454.143312998</v>
      </c>
      <c r="K68" s="27">
        <f>'Data Worksheet'!AH69</f>
        <v>1.576679918575592E-3</v>
      </c>
      <c r="L68" s="6">
        <f>'Data Worksheet'!AI69</f>
        <v>0.35640744045197487</v>
      </c>
    </row>
    <row r="69" spans="1:12" x14ac:dyDescent="0.2">
      <c r="A69" s="5" t="s">
        <v>52</v>
      </c>
      <c r="B69" s="37">
        <f>'Data Worksheet'!D70</f>
        <v>19029530.490000002</v>
      </c>
      <c r="C69" s="39">
        <f>'Data Worksheet'!E70</f>
        <v>2186323.4700000002</v>
      </c>
      <c r="D69" s="39">
        <f>'Data Worksheet'!F70</f>
        <v>299475.20764467388</v>
      </c>
      <c r="E69" s="39">
        <f>'Data Worksheet'!G70</f>
        <v>21515329.167644676</v>
      </c>
      <c r="F69" s="14">
        <f>'Data Worksheet'!H70</f>
        <v>7.8424250604294051E-4</v>
      </c>
      <c r="G69" s="37">
        <f>'Data Worksheet'!AD70</f>
        <v>3695601.2791440003</v>
      </c>
      <c r="H69" s="27">
        <f>'Data Worksheet'!AE70</f>
        <v>1.225614797011363E-3</v>
      </c>
      <c r="I69" s="24">
        <f>'Data Worksheet'!AF70</f>
        <v>0.19420349236078288</v>
      </c>
      <c r="J69" s="40">
        <f>'Data Worksheet'!AG70</f>
        <v>6345561.8991439994</v>
      </c>
      <c r="K69" s="27">
        <f>'Data Worksheet'!AH70</f>
        <v>9.003339756843248E-4</v>
      </c>
      <c r="L69" s="6">
        <f>'Data Worksheet'!AI70</f>
        <v>0.29493213186283129</v>
      </c>
    </row>
    <row r="70" spans="1:12" x14ac:dyDescent="0.2">
      <c r="A70" s="5" t="s">
        <v>58</v>
      </c>
      <c r="B70" s="37">
        <f>'Data Worksheet'!D71</f>
        <v>4170673.18</v>
      </c>
      <c r="C70" s="39">
        <f>'Data Worksheet'!E71</f>
        <v>565138.52</v>
      </c>
      <c r="D70" s="39">
        <f>'Data Worksheet'!F71</f>
        <v>77410.766497879507</v>
      </c>
      <c r="E70" s="39">
        <f>'Data Worksheet'!G71</f>
        <v>4813222.4664978795</v>
      </c>
      <c r="F70" s="14">
        <f>'Data Worksheet'!H71</f>
        <v>1.7544391814116537E-4</v>
      </c>
      <c r="G70" s="37">
        <f>'Data Worksheet'!AD71</f>
        <v>2750120.56439</v>
      </c>
      <c r="H70" s="27">
        <f>'Data Worksheet'!AE71</f>
        <v>9.120541429356641E-4</v>
      </c>
      <c r="I70" s="24">
        <f>'Data Worksheet'!AF71</f>
        <v>0.65939488559734138</v>
      </c>
      <c r="J70" s="40">
        <f>'Data Worksheet'!AG71</f>
        <v>3553358.41439</v>
      </c>
      <c r="K70" s="27">
        <f>'Data Worksheet'!AH71</f>
        <v>5.0416485712489274E-4</v>
      </c>
      <c r="L70" s="6">
        <f>'Data Worksheet'!AI71</f>
        <v>0.73824936186160506</v>
      </c>
    </row>
    <row r="71" spans="1:12" x14ac:dyDescent="0.2">
      <c r="A71" s="5" t="s">
        <v>16</v>
      </c>
      <c r="B71" s="37">
        <f>'Data Worksheet'!D72</f>
        <v>501131417.89999986</v>
      </c>
      <c r="C71" s="39">
        <f>'Data Worksheet'!E72</f>
        <v>37311832.910000004</v>
      </c>
      <c r="D71" s="39">
        <f>'Data Worksheet'!F72</f>
        <v>5110848.9030333776</v>
      </c>
      <c r="E71" s="39">
        <f>'Data Worksheet'!G72</f>
        <v>543554099.7130332</v>
      </c>
      <c r="F71" s="14">
        <f>'Data Worksheet'!H72</f>
        <v>1.9812768189943014E-2</v>
      </c>
      <c r="G71" s="37">
        <f>'Data Worksheet'!AD72</f>
        <v>66605404.456040002</v>
      </c>
      <c r="H71" s="27">
        <f>'Data Worksheet'!AE72</f>
        <v>2.2089117060041037E-2</v>
      </c>
      <c r="I71" s="24">
        <f>'Data Worksheet'!AF72</f>
        <v>0.13291005528081065</v>
      </c>
      <c r="J71" s="40">
        <f>'Data Worksheet'!AG72</f>
        <v>111061141.09604001</v>
      </c>
      <c r="K71" s="27">
        <f>'Data Worksheet'!AH72</f>
        <v>1.5757803689618745E-2</v>
      </c>
      <c r="L71" s="6">
        <f>'Data Worksheet'!AI72</f>
        <v>0.20432398753808353</v>
      </c>
    </row>
    <row r="72" spans="1:12" x14ac:dyDescent="0.2">
      <c r="A72" s="5" t="s">
        <v>51</v>
      </c>
      <c r="B72" s="37">
        <f>'Data Worksheet'!D73</f>
        <v>14240550.5</v>
      </c>
      <c r="C72" s="39">
        <f>'Data Worksheet'!E73</f>
        <v>2077224.5</v>
      </c>
      <c r="D72" s="39">
        <f>'Data Worksheet'!F73</f>
        <v>284531.19906456652</v>
      </c>
      <c r="E72" s="39">
        <f>'Data Worksheet'!G73</f>
        <v>16602306.199064566</v>
      </c>
      <c r="F72" s="14">
        <f>'Data Worksheet'!H73</f>
        <v>6.0516081897677007E-4</v>
      </c>
      <c r="G72" s="37">
        <f>'Data Worksheet'!AD73</f>
        <v>4426196.2584339995</v>
      </c>
      <c r="H72" s="27">
        <f>'Data Worksheet'!AE73</f>
        <v>1.4679104208096747E-3</v>
      </c>
      <c r="I72" s="24">
        <f>'Data Worksheet'!AF73</f>
        <v>0.31081637317560157</v>
      </c>
      <c r="J72" s="40">
        <f>'Data Worksheet'!AG73</f>
        <v>7269667.2184340004</v>
      </c>
      <c r="K72" s="27">
        <f>'Data Worksheet'!AH73</f>
        <v>1.031449774299359E-3</v>
      </c>
      <c r="L72" s="6">
        <f>'Data Worksheet'!AI73</f>
        <v>0.43787092776566183</v>
      </c>
    </row>
    <row r="73" spans="1:12" x14ac:dyDescent="0.2">
      <c r="A73" s="5" t="s">
        <v>43</v>
      </c>
      <c r="B73" s="37">
        <f>'Data Worksheet'!D74</f>
        <v>145364477.83000004</v>
      </c>
      <c r="C73" s="39">
        <f>'Data Worksheet'!E74</f>
        <v>22633555.279999997</v>
      </c>
      <c r="D73" s="39">
        <f>'Data Worksheet'!F74</f>
        <v>3100267.988805519</v>
      </c>
      <c r="E73" s="39">
        <f>'Data Worksheet'!G74</f>
        <v>171098301.09880558</v>
      </c>
      <c r="F73" s="14">
        <f>'Data Worksheet'!H74</f>
        <v>6.236602721152144E-3</v>
      </c>
      <c r="G73" s="37">
        <f>'Data Worksheet'!AD74</f>
        <v>16282887.394398</v>
      </c>
      <c r="H73" s="27">
        <f>'Data Worksheet'!AE74</f>
        <v>5.4000813998166105E-3</v>
      </c>
      <c r="I73" s="24">
        <f>'Data Worksheet'!AF74</f>
        <v>0.11201421170748752</v>
      </c>
      <c r="J73" s="40">
        <f>'Data Worksheet'!AG74</f>
        <v>41340896.884397998</v>
      </c>
      <c r="K73" s="27">
        <f>'Data Worksheet'!AH74</f>
        <v>5.865613580305116E-3</v>
      </c>
      <c r="L73" s="6">
        <f>'Data Worksheet'!AI74</f>
        <v>0.24162073275364973</v>
      </c>
    </row>
    <row r="74" spans="1:12" x14ac:dyDescent="0.2">
      <c r="A74" s="5" t="s">
        <v>49</v>
      </c>
      <c r="B74" s="37">
        <f>'Data Worksheet'!D75</f>
        <v>11837389.610000001</v>
      </c>
      <c r="C74" s="39">
        <f>'Data Worksheet'!E75</f>
        <v>2486652.7200000002</v>
      </c>
      <c r="D74" s="39">
        <f>'Data Worksheet'!F75</f>
        <v>340613.29436407372</v>
      </c>
      <c r="E74" s="39">
        <f>'Data Worksheet'!G75</f>
        <v>14664655.624364076</v>
      </c>
      <c r="F74" s="14">
        <f>'Data Worksheet'!H75</f>
        <v>5.3453266680218692E-4</v>
      </c>
      <c r="G74" s="37">
        <f>'Data Worksheet'!AD75</f>
        <v>3356819.2613919997</v>
      </c>
      <c r="H74" s="27">
        <f>'Data Worksheet'!AE75</f>
        <v>1.1132606163097064E-3</v>
      </c>
      <c r="I74" s="24">
        <f>'Data Worksheet'!AF75</f>
        <v>0.28357766129081557</v>
      </c>
      <c r="J74" s="40">
        <f>'Data Worksheet'!AG75</f>
        <v>6663066.1713919993</v>
      </c>
      <c r="K74" s="27">
        <f>'Data Worksheet'!AH75</f>
        <v>9.4538276541693495E-4</v>
      </c>
      <c r="L74" s="6">
        <f>'Data Worksheet'!AI75</f>
        <v>0.454362266804403</v>
      </c>
    </row>
    <row r="75" spans="1:12" x14ac:dyDescent="0.2">
      <c r="A75" s="17" t="s">
        <v>72</v>
      </c>
      <c r="B75" s="18">
        <f>'Data Worksheet'!D76</f>
        <v>23526144245.150002</v>
      </c>
      <c r="C75" s="19">
        <f>'Data Worksheet'!E76</f>
        <v>3437530331.6699996</v>
      </c>
      <c r="D75" s="19">
        <f>'Data Worksheet'!F76</f>
        <v>470861299.34000009</v>
      </c>
      <c r="E75" s="19">
        <f>'Data Worksheet'!G76</f>
        <v>27434535876.16</v>
      </c>
      <c r="F75" s="20">
        <f>'Data Worksheet'!H76</f>
        <v>1</v>
      </c>
      <c r="G75" s="18">
        <f>'Data Worksheet'!AD76</f>
        <v>3015304064.6666875</v>
      </c>
      <c r="H75" s="28">
        <f>'Data Worksheet'!AE76</f>
        <v>1</v>
      </c>
      <c r="I75" s="25">
        <f>'Data Worksheet'!AF76</f>
        <v>0.12816822141555573</v>
      </c>
      <c r="J75" s="21">
        <f>'Data Worksheet'!AG76</f>
        <v>7048008928.3766861</v>
      </c>
      <c r="K75" s="28">
        <f>'Data Worksheet'!AH76</f>
        <v>1</v>
      </c>
      <c r="L75" s="22">
        <f>'Data Worksheet'!AI76</f>
        <v>0.256902794353494</v>
      </c>
    </row>
    <row r="76" spans="1:12" x14ac:dyDescent="0.2">
      <c r="A76" s="7"/>
      <c r="B76" s="10"/>
      <c r="C76" s="10"/>
      <c r="D76" s="10"/>
      <c r="E76" s="10"/>
      <c r="F76" s="10"/>
      <c r="G76" s="10"/>
      <c r="H76" s="10"/>
      <c r="I76" s="10"/>
      <c r="J76" s="10"/>
      <c r="K76" s="10"/>
      <c r="L76" s="11"/>
    </row>
    <row r="77" spans="1:12" x14ac:dyDescent="0.2">
      <c r="A77" s="101" t="s">
        <v>96</v>
      </c>
      <c r="B77" s="96"/>
      <c r="C77" s="96"/>
      <c r="D77" s="96"/>
      <c r="E77" s="96"/>
      <c r="F77" s="96"/>
      <c r="G77" s="96"/>
      <c r="H77" s="96"/>
      <c r="I77" s="96"/>
      <c r="J77" s="96"/>
      <c r="K77" s="96"/>
      <c r="L77" s="97"/>
    </row>
    <row r="78" spans="1:12" ht="25.5" customHeight="1" x14ac:dyDescent="0.2">
      <c r="A78" s="98" t="s">
        <v>126</v>
      </c>
      <c r="B78" s="99"/>
      <c r="C78" s="99"/>
      <c r="D78" s="99"/>
      <c r="E78" s="99"/>
      <c r="F78" s="99"/>
      <c r="G78" s="99"/>
      <c r="H78" s="99"/>
      <c r="I78" s="99"/>
      <c r="J78" s="99"/>
      <c r="K78" s="99"/>
      <c r="L78" s="100"/>
    </row>
    <row r="79" spans="1:12" ht="25.5" customHeight="1" x14ac:dyDescent="0.2">
      <c r="A79" s="95" t="s">
        <v>121</v>
      </c>
      <c r="B79" s="96"/>
      <c r="C79" s="96"/>
      <c r="D79" s="96"/>
      <c r="E79" s="96"/>
      <c r="F79" s="96"/>
      <c r="G79" s="96"/>
      <c r="H79" s="96"/>
      <c r="I79" s="96"/>
      <c r="J79" s="96"/>
      <c r="K79" s="96"/>
      <c r="L79" s="97"/>
    </row>
    <row r="80" spans="1:12" ht="25.5" customHeight="1" x14ac:dyDescent="0.2">
      <c r="A80" s="95" t="s">
        <v>120</v>
      </c>
      <c r="B80" s="96"/>
      <c r="C80" s="96"/>
      <c r="D80" s="96"/>
      <c r="E80" s="96"/>
      <c r="F80" s="96"/>
      <c r="G80" s="96"/>
      <c r="H80" s="96"/>
      <c r="I80" s="96"/>
      <c r="J80" s="96"/>
      <c r="K80" s="96"/>
      <c r="L80" s="97"/>
    </row>
    <row r="81" spans="1:12" ht="13.5" thickBot="1" x14ac:dyDescent="0.25">
      <c r="A81" s="92" t="s">
        <v>114</v>
      </c>
      <c r="B81" s="93"/>
      <c r="C81" s="93"/>
      <c r="D81" s="93"/>
      <c r="E81" s="93"/>
      <c r="F81" s="93"/>
      <c r="G81" s="93"/>
      <c r="H81" s="93"/>
      <c r="I81" s="93"/>
      <c r="J81" s="93"/>
      <c r="K81" s="93"/>
      <c r="L81" s="94"/>
    </row>
  </sheetData>
  <mergeCells count="11">
    <mergeCell ref="G3:L3"/>
    <mergeCell ref="A1:L1"/>
    <mergeCell ref="A2:L2"/>
    <mergeCell ref="G4:I4"/>
    <mergeCell ref="J4:L4"/>
    <mergeCell ref="B3:F3"/>
    <mergeCell ref="A81:L81"/>
    <mergeCell ref="A80:L80"/>
    <mergeCell ref="A79:L79"/>
    <mergeCell ref="A78:L78"/>
    <mergeCell ref="A77:L77"/>
  </mergeCells>
  <phoneticPr fontId="0" type="noConversion"/>
  <printOptions horizontalCentered="1"/>
  <pageMargins left="0.5" right="0.5" top="0.5" bottom="0.5" header="0.3" footer="0.3"/>
  <pageSetup scale="75" fitToHeight="0" orientation="landscape" r:id="rId1"/>
  <headerFooter>
    <oddFooter>&amp;L&amp;11Office of Economic and Demographic Research&amp;R&amp;11Page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2" width="19.7109375" customWidth="1"/>
    <col min="3" max="3" width="18.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7" t="s">
        <v>105</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9"/>
    </row>
    <row r="2" spans="1:35" ht="18.75" thickBot="1" x14ac:dyDescent="0.3">
      <c r="A2" s="110" t="s">
        <v>123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2"/>
    </row>
    <row r="3" spans="1:35" ht="15.75" x14ac:dyDescent="0.25">
      <c r="A3" s="47"/>
      <c r="B3" s="89" t="s">
        <v>100</v>
      </c>
      <c r="C3" s="91"/>
      <c r="D3" s="89" t="s">
        <v>93</v>
      </c>
      <c r="E3" s="90"/>
      <c r="F3" s="90"/>
      <c r="G3" s="90"/>
      <c r="H3" s="91"/>
      <c r="I3" s="89" t="s">
        <v>111</v>
      </c>
      <c r="J3" s="90"/>
      <c r="K3" s="90"/>
      <c r="L3" s="90"/>
      <c r="M3" s="90"/>
      <c r="N3" s="90"/>
      <c r="O3" s="90"/>
      <c r="P3" s="90"/>
      <c r="Q3" s="90"/>
      <c r="R3" s="90"/>
      <c r="S3" s="91"/>
      <c r="T3" s="89" t="s">
        <v>112</v>
      </c>
      <c r="U3" s="90"/>
      <c r="V3" s="90"/>
      <c r="W3" s="90"/>
      <c r="X3" s="90"/>
      <c r="Y3" s="91"/>
      <c r="Z3" s="89" t="s">
        <v>103</v>
      </c>
      <c r="AA3" s="91"/>
      <c r="AB3" s="89" t="s">
        <v>113</v>
      </c>
      <c r="AC3" s="91"/>
      <c r="AD3" s="89" t="s">
        <v>95</v>
      </c>
      <c r="AE3" s="90"/>
      <c r="AF3" s="90"/>
      <c r="AG3" s="90"/>
      <c r="AH3" s="90"/>
      <c r="AI3" s="91"/>
    </row>
    <row r="4" spans="1:35" ht="15.75" x14ac:dyDescent="0.25">
      <c r="A4" s="48"/>
      <c r="B4" s="105" t="s">
        <v>110</v>
      </c>
      <c r="C4" s="106"/>
      <c r="D4" s="63"/>
      <c r="E4" s="64"/>
      <c r="F4" s="64"/>
      <c r="G4" s="64"/>
      <c r="H4" s="65"/>
      <c r="I4" s="64"/>
      <c r="J4" s="64"/>
      <c r="K4" s="64"/>
      <c r="L4" s="64"/>
      <c r="M4" s="64"/>
      <c r="N4" s="64"/>
      <c r="O4" s="64"/>
      <c r="P4" s="64"/>
      <c r="Q4" s="64"/>
      <c r="R4" s="64"/>
      <c r="S4" s="65"/>
      <c r="T4" s="64"/>
      <c r="U4" s="64"/>
      <c r="V4" s="64"/>
      <c r="W4" s="64"/>
      <c r="X4" s="64"/>
      <c r="Y4" s="65"/>
      <c r="Z4" s="105" t="s">
        <v>122</v>
      </c>
      <c r="AA4" s="106"/>
      <c r="AB4" s="105" t="s">
        <v>94</v>
      </c>
      <c r="AC4" s="106"/>
      <c r="AD4" s="64"/>
      <c r="AE4" s="66"/>
      <c r="AF4" s="66"/>
      <c r="AG4" s="66"/>
      <c r="AH4" s="66"/>
      <c r="AI4" s="67"/>
    </row>
    <row r="5" spans="1:35" x14ac:dyDescent="0.2">
      <c r="A5" s="52"/>
      <c r="B5" s="68"/>
      <c r="C5" s="69"/>
      <c r="D5" s="53"/>
      <c r="E5" s="70"/>
      <c r="F5" s="70"/>
      <c r="G5" s="70"/>
      <c r="H5" s="55"/>
      <c r="I5" s="71"/>
      <c r="J5" s="56" t="s">
        <v>77</v>
      </c>
      <c r="K5" s="70"/>
      <c r="L5" s="70"/>
      <c r="M5" s="70"/>
      <c r="N5" s="70"/>
      <c r="O5" s="70" t="s">
        <v>109</v>
      </c>
      <c r="P5" s="70"/>
      <c r="Q5" s="70"/>
      <c r="R5" s="70"/>
      <c r="S5" s="55"/>
      <c r="T5" s="56"/>
      <c r="U5" s="70"/>
      <c r="V5" s="70"/>
      <c r="W5" s="70"/>
      <c r="X5" s="70"/>
      <c r="Y5" s="55"/>
      <c r="Z5" s="53"/>
      <c r="AA5" s="69"/>
      <c r="AB5" s="53"/>
      <c r="AC5" s="69"/>
      <c r="AD5" s="56"/>
      <c r="AE5" s="70"/>
      <c r="AF5" s="72"/>
      <c r="AG5" s="56"/>
      <c r="AH5" s="70"/>
      <c r="AI5" s="55"/>
    </row>
    <row r="6" spans="1:35" x14ac:dyDescent="0.2">
      <c r="A6" s="52"/>
      <c r="B6" s="68"/>
      <c r="C6" s="73"/>
      <c r="D6" s="53"/>
      <c r="E6" s="57"/>
      <c r="F6" s="57" t="s">
        <v>97</v>
      </c>
      <c r="G6" s="57"/>
      <c r="H6" s="55" t="s">
        <v>73</v>
      </c>
      <c r="I6" s="74" t="s">
        <v>77</v>
      </c>
      <c r="J6" s="56" t="s">
        <v>78</v>
      </c>
      <c r="K6" s="57" t="s">
        <v>77</v>
      </c>
      <c r="L6" s="57" t="s">
        <v>0</v>
      </c>
      <c r="M6" s="57" t="s">
        <v>79</v>
      </c>
      <c r="N6" s="57" t="s">
        <v>80</v>
      </c>
      <c r="O6" s="57" t="s">
        <v>108</v>
      </c>
      <c r="P6" s="57" t="s">
        <v>0</v>
      </c>
      <c r="Q6" s="57" t="s">
        <v>0</v>
      </c>
      <c r="R6" s="57" t="s">
        <v>0</v>
      </c>
      <c r="S6" s="55" t="s">
        <v>73</v>
      </c>
      <c r="T6" s="53" t="s">
        <v>0</v>
      </c>
      <c r="U6" s="57" t="s">
        <v>83</v>
      </c>
      <c r="V6" s="57" t="s">
        <v>0</v>
      </c>
      <c r="W6" s="57" t="s">
        <v>83</v>
      </c>
      <c r="X6" s="57" t="s">
        <v>83</v>
      </c>
      <c r="Y6" s="55" t="s">
        <v>73</v>
      </c>
      <c r="Z6" s="53"/>
      <c r="AA6" s="73" t="s">
        <v>73</v>
      </c>
      <c r="AB6" s="53"/>
      <c r="AC6" s="73" t="s">
        <v>73</v>
      </c>
      <c r="AD6" s="56" t="s">
        <v>94</v>
      </c>
      <c r="AE6" s="57" t="s">
        <v>73</v>
      </c>
      <c r="AF6" s="55" t="s">
        <v>92</v>
      </c>
      <c r="AG6" s="56" t="s">
        <v>94</v>
      </c>
      <c r="AH6" s="57" t="s">
        <v>73</v>
      </c>
      <c r="AI6" s="55" t="s">
        <v>92</v>
      </c>
    </row>
    <row r="7" spans="1:35" x14ac:dyDescent="0.2">
      <c r="A7" s="52"/>
      <c r="B7" s="75" t="s">
        <v>67</v>
      </c>
      <c r="C7" s="73" t="s">
        <v>69</v>
      </c>
      <c r="D7" s="53" t="s">
        <v>70</v>
      </c>
      <c r="E7" s="57" t="s">
        <v>86</v>
      </c>
      <c r="F7" s="57" t="s">
        <v>98</v>
      </c>
      <c r="G7" s="57" t="s">
        <v>0</v>
      </c>
      <c r="H7" s="55" t="s">
        <v>82</v>
      </c>
      <c r="I7" s="74" t="s">
        <v>78</v>
      </c>
      <c r="J7" s="56" t="s">
        <v>75</v>
      </c>
      <c r="K7" s="57" t="s">
        <v>78</v>
      </c>
      <c r="L7" s="57" t="s">
        <v>77</v>
      </c>
      <c r="M7" s="57" t="s">
        <v>78</v>
      </c>
      <c r="N7" s="57" t="s">
        <v>78</v>
      </c>
      <c r="O7" s="57" t="s">
        <v>78</v>
      </c>
      <c r="P7" s="57" t="s">
        <v>78</v>
      </c>
      <c r="Q7" s="57" t="s">
        <v>78</v>
      </c>
      <c r="R7" s="57" t="s">
        <v>78</v>
      </c>
      <c r="S7" s="55" t="s">
        <v>82</v>
      </c>
      <c r="T7" s="56" t="s">
        <v>78</v>
      </c>
      <c r="U7" s="57" t="s">
        <v>84</v>
      </c>
      <c r="V7" s="57" t="s">
        <v>78</v>
      </c>
      <c r="W7" s="57" t="s">
        <v>84</v>
      </c>
      <c r="X7" s="57" t="s">
        <v>84</v>
      </c>
      <c r="Y7" s="55" t="s">
        <v>82</v>
      </c>
      <c r="Z7" s="53" t="s">
        <v>106</v>
      </c>
      <c r="AA7" s="73" t="s">
        <v>82</v>
      </c>
      <c r="AB7" s="53" t="s">
        <v>66</v>
      </c>
      <c r="AC7" s="73" t="s">
        <v>82</v>
      </c>
      <c r="AD7" s="56" t="s">
        <v>89</v>
      </c>
      <c r="AE7" s="57" t="s">
        <v>82</v>
      </c>
      <c r="AF7" s="55" t="s">
        <v>91</v>
      </c>
      <c r="AG7" s="56" t="s">
        <v>88</v>
      </c>
      <c r="AH7" s="57" t="s">
        <v>82</v>
      </c>
      <c r="AI7" s="55" t="s">
        <v>91</v>
      </c>
    </row>
    <row r="8" spans="1:35" ht="13.5" thickBot="1" x14ac:dyDescent="0.25">
      <c r="A8" s="58" t="s">
        <v>8</v>
      </c>
      <c r="B8" s="59" t="s">
        <v>68</v>
      </c>
      <c r="C8" s="76" t="s">
        <v>68</v>
      </c>
      <c r="D8" s="59" t="s">
        <v>71</v>
      </c>
      <c r="E8" s="60" t="s">
        <v>87</v>
      </c>
      <c r="F8" s="60" t="s">
        <v>99</v>
      </c>
      <c r="G8" s="60" t="s">
        <v>91</v>
      </c>
      <c r="H8" s="61" t="s">
        <v>0</v>
      </c>
      <c r="I8" s="77" t="s">
        <v>75</v>
      </c>
      <c r="J8" s="62" t="s">
        <v>119</v>
      </c>
      <c r="K8" s="60" t="s">
        <v>76</v>
      </c>
      <c r="L8" s="60" t="s">
        <v>74</v>
      </c>
      <c r="M8" s="60" t="s">
        <v>75</v>
      </c>
      <c r="N8" s="60" t="s">
        <v>75</v>
      </c>
      <c r="O8" s="60" t="s">
        <v>75</v>
      </c>
      <c r="P8" s="60" t="s">
        <v>75</v>
      </c>
      <c r="Q8" s="60" t="s">
        <v>76</v>
      </c>
      <c r="R8" s="60" t="s">
        <v>81</v>
      </c>
      <c r="S8" s="61" t="s">
        <v>0</v>
      </c>
      <c r="T8" s="62" t="s">
        <v>75</v>
      </c>
      <c r="U8" s="60" t="s">
        <v>75</v>
      </c>
      <c r="V8" s="60" t="s">
        <v>76</v>
      </c>
      <c r="W8" s="60" t="s">
        <v>76</v>
      </c>
      <c r="X8" s="60" t="s">
        <v>85</v>
      </c>
      <c r="Y8" s="61" t="s">
        <v>0</v>
      </c>
      <c r="Z8" s="59" t="s">
        <v>75</v>
      </c>
      <c r="AA8" s="76" t="s">
        <v>0</v>
      </c>
      <c r="AB8" s="59" t="s">
        <v>74</v>
      </c>
      <c r="AC8" s="76" t="s">
        <v>0</v>
      </c>
      <c r="AD8" s="62" t="s">
        <v>86</v>
      </c>
      <c r="AE8" s="60" t="s">
        <v>0</v>
      </c>
      <c r="AF8" s="61" t="s">
        <v>90</v>
      </c>
      <c r="AG8" s="62" t="s">
        <v>86</v>
      </c>
      <c r="AH8" s="60" t="s">
        <v>0</v>
      </c>
      <c r="AI8" s="61" t="s">
        <v>90</v>
      </c>
    </row>
    <row r="9" spans="1:35" x14ac:dyDescent="0.2">
      <c r="A9" s="3" t="s">
        <v>1</v>
      </c>
      <c r="B9" s="12">
        <v>8085584894.9000006</v>
      </c>
      <c r="C9" s="32">
        <v>4088486234.0199995</v>
      </c>
      <c r="D9" s="12">
        <v>242309842.73000005</v>
      </c>
      <c r="E9" s="15">
        <v>35082081.93</v>
      </c>
      <c r="F9" s="16">
        <f t="shared" ref="F9:F40" si="0">(E9/E$76)*F$76</f>
        <v>4805425.1416851003</v>
      </c>
      <c r="G9" s="15">
        <f>SUM(D9:F9)</f>
        <v>282197349.80168515</v>
      </c>
      <c r="H9" s="13">
        <f t="shared" ref="H9:H40" si="1">(G9/G$76)</f>
        <v>1.0286208269588711E-2</v>
      </c>
      <c r="I9" s="43">
        <v>12367036.649999999</v>
      </c>
      <c r="J9" s="2">
        <v>-3298395.9600000004</v>
      </c>
      <c r="K9" s="15">
        <v>9317325.0500000007</v>
      </c>
      <c r="L9" s="16">
        <f>SUM(I9:K9)</f>
        <v>18385965.739999998</v>
      </c>
      <c r="M9" s="15">
        <v>0</v>
      </c>
      <c r="N9" s="15">
        <v>0</v>
      </c>
      <c r="O9" s="15">
        <v>0</v>
      </c>
      <c r="P9" s="15">
        <f>(I9+J9+M9+N9+O9)</f>
        <v>9068640.6899999976</v>
      </c>
      <c r="Q9" s="15">
        <f>K9</f>
        <v>9317325.0500000007</v>
      </c>
      <c r="R9" s="15">
        <f>SUM(P9:Q9)</f>
        <v>18385965.739999998</v>
      </c>
      <c r="S9" s="13">
        <f t="shared" ref="S9:S40" si="2">(R9/R$76)</f>
        <v>8.4964323451465883E-3</v>
      </c>
      <c r="T9" s="2">
        <v>5459779.4399999995</v>
      </c>
      <c r="U9" s="15">
        <f>(T9*0.9877)</f>
        <v>5392624.152888</v>
      </c>
      <c r="V9" s="15">
        <v>5743409.1099999994</v>
      </c>
      <c r="W9" s="15">
        <f>(V9*0.7736)</f>
        <v>4443101.2874959996</v>
      </c>
      <c r="X9" s="15">
        <f>(U9+W9)</f>
        <v>9835725.4403840005</v>
      </c>
      <c r="Y9" s="13">
        <f t="shared" ref="Y9:Y40" si="3">(X9/X$76)</f>
        <v>1.1973971332975508E-2</v>
      </c>
      <c r="Z9" s="12">
        <v>446500</v>
      </c>
      <c r="AA9" s="33">
        <f t="shared" ref="AA9:AA40" si="4">(Z9/Z$76)</f>
        <v>1.4925373134328358E-2</v>
      </c>
      <c r="AB9" s="12">
        <v>41974909.359999999</v>
      </c>
      <c r="AC9" s="33">
        <f t="shared" ref="AC9:AC40" si="5">(AB9/AB$76)</f>
        <v>1.0408624181186427E-2</v>
      </c>
      <c r="AD9" s="2">
        <f t="shared" ref="AD9:AD40" si="6">(R9+X9+Z9)</f>
        <v>28668191.180383999</v>
      </c>
      <c r="AE9" s="26">
        <f t="shared" ref="AE9:AE40" si="7">(AD9/AD$76)</f>
        <v>9.5075622774889162E-3</v>
      </c>
      <c r="AF9" s="13">
        <f t="shared" ref="AF9:AF40" si="8">(AD9/D9)</f>
        <v>0.11831211995927159</v>
      </c>
      <c r="AG9" s="2">
        <f t="shared" ref="AG9:AG40" si="9">(R9+X9+Z9+AB9)</f>
        <v>70643100.540383995</v>
      </c>
      <c r="AH9" s="26">
        <f t="shared" ref="AH9:AH40" si="10">(AG9/AG$76)</f>
        <v>1.0023128696100373E-2</v>
      </c>
      <c r="AI9" s="29">
        <f t="shared" ref="AI9:AI40" si="11">(AG9/G9)</f>
        <v>0.25033226070347081</v>
      </c>
    </row>
    <row r="10" spans="1:35" x14ac:dyDescent="0.2">
      <c r="A10" s="5" t="s">
        <v>50</v>
      </c>
      <c r="B10" s="37">
        <v>591034982.80000007</v>
      </c>
      <c r="C10" s="38">
        <v>241191859.30000001</v>
      </c>
      <c r="D10" s="37">
        <v>14683001.570000002</v>
      </c>
      <c r="E10" s="39">
        <v>1934161.1899999997</v>
      </c>
      <c r="F10" s="39">
        <f t="shared" si="0"/>
        <v>264934.86985872197</v>
      </c>
      <c r="G10" s="39">
        <f>SUM(D10:F10)</f>
        <v>16882097.629858725</v>
      </c>
      <c r="H10" s="14">
        <f t="shared" si="1"/>
        <v>6.1535933051919752E-4</v>
      </c>
      <c r="I10" s="44">
        <v>970248.10000000009</v>
      </c>
      <c r="J10" s="40">
        <v>-479929.1999999999</v>
      </c>
      <c r="K10" s="39">
        <v>304289.62</v>
      </c>
      <c r="L10" s="39">
        <f>SUM(I10:K10)</f>
        <v>794608.52000000025</v>
      </c>
      <c r="M10" s="39">
        <v>1111928.28</v>
      </c>
      <c r="N10" s="39">
        <v>32365.210000000003</v>
      </c>
      <c r="O10" s="39">
        <v>590873.94999999995</v>
      </c>
      <c r="P10" s="39">
        <f>(I10+J10+M10+N10+O10)</f>
        <v>2225486.34</v>
      </c>
      <c r="Q10" s="39">
        <f>K10</f>
        <v>304289.62</v>
      </c>
      <c r="R10" s="39">
        <f>SUM(P10:Q10)</f>
        <v>2529775.96</v>
      </c>
      <c r="S10" s="14">
        <f t="shared" si="2"/>
        <v>1.1690476636620917E-3</v>
      </c>
      <c r="T10" s="40">
        <v>577357.43000000017</v>
      </c>
      <c r="U10" s="39">
        <f>(T10*0.9877)</f>
        <v>570255.93361100019</v>
      </c>
      <c r="V10" s="39">
        <v>249742.05999999997</v>
      </c>
      <c r="W10" s="39">
        <f>(V10*0.7736)</f>
        <v>193200.45761599997</v>
      </c>
      <c r="X10" s="39">
        <f>(U10+W10)</f>
        <v>763456.39122700016</v>
      </c>
      <c r="Y10" s="14">
        <f t="shared" si="3"/>
        <v>9.2942864234446673E-4</v>
      </c>
      <c r="Z10" s="37">
        <v>446500</v>
      </c>
      <c r="AA10" s="34">
        <f t="shared" si="4"/>
        <v>1.4925373134328358E-2</v>
      </c>
      <c r="AB10" s="37">
        <v>2463713.3600000003</v>
      </c>
      <c r="AC10" s="34">
        <f t="shared" si="5"/>
        <v>6.1093321809160101E-4</v>
      </c>
      <c r="AD10" s="40">
        <f t="shared" si="6"/>
        <v>3739732.3512270004</v>
      </c>
      <c r="AE10" s="27">
        <f t="shared" si="7"/>
        <v>1.2402504924956519E-3</v>
      </c>
      <c r="AF10" s="14">
        <f t="shared" si="8"/>
        <v>0.25469808290887486</v>
      </c>
      <c r="AG10" s="40">
        <f t="shared" si="9"/>
        <v>6203445.7112270007</v>
      </c>
      <c r="AH10" s="27">
        <f t="shared" si="10"/>
        <v>8.8016995640438167E-4</v>
      </c>
      <c r="AI10" s="30">
        <f t="shared" si="11"/>
        <v>0.36745704516334521</v>
      </c>
    </row>
    <row r="11" spans="1:35" x14ac:dyDescent="0.2">
      <c r="A11" s="5" t="s">
        <v>26</v>
      </c>
      <c r="B11" s="37">
        <v>7868861176.6400003</v>
      </c>
      <c r="C11" s="38">
        <v>4606960747.4900007</v>
      </c>
      <c r="D11" s="37">
        <v>277355421.99000001</v>
      </c>
      <c r="E11" s="39">
        <v>41454528.289999999</v>
      </c>
      <c r="F11" s="39">
        <f t="shared" si="0"/>
        <v>5678301.3299764628</v>
      </c>
      <c r="G11" s="39">
        <f t="shared" ref="G11:G74" si="12">SUM(D11:F11)</f>
        <v>324488251.60997647</v>
      </c>
      <c r="H11" s="14">
        <f t="shared" si="1"/>
        <v>1.1827728855145296E-2</v>
      </c>
      <c r="I11" s="44">
        <v>14416103.119999999</v>
      </c>
      <c r="J11" s="40">
        <v>0</v>
      </c>
      <c r="K11" s="39">
        <v>10151297.530000001</v>
      </c>
      <c r="L11" s="39">
        <f t="shared" ref="L11:L74" si="13">SUM(I11:K11)</f>
        <v>24567400.649999999</v>
      </c>
      <c r="M11" s="39">
        <v>0</v>
      </c>
      <c r="N11" s="39">
        <v>0</v>
      </c>
      <c r="O11" s="39">
        <v>0</v>
      </c>
      <c r="P11" s="39">
        <f t="shared" ref="P11:P74" si="14">(I11+J11+M11+N11+O11)</f>
        <v>14416103.119999999</v>
      </c>
      <c r="Q11" s="39">
        <f t="shared" ref="Q11:Q74" si="15">K11</f>
        <v>10151297.530000001</v>
      </c>
      <c r="R11" s="39">
        <f t="shared" ref="R11:R74" si="16">SUM(P11:Q11)</f>
        <v>24567400.649999999</v>
      </c>
      <c r="S11" s="14">
        <f t="shared" si="2"/>
        <v>1.1352966739447178E-2</v>
      </c>
      <c r="T11" s="40">
        <v>4419705.12</v>
      </c>
      <c r="U11" s="39">
        <f t="shared" ref="U11:U74" si="17">(T11*0.9877)</f>
        <v>4365342.7470240006</v>
      </c>
      <c r="V11" s="39">
        <v>4503290.0199999996</v>
      </c>
      <c r="W11" s="39">
        <f t="shared" ref="W11:W74" si="18">(V11*0.7736)</f>
        <v>3483745.1594719994</v>
      </c>
      <c r="X11" s="39">
        <f t="shared" ref="X11:X74" si="19">(U11+W11)</f>
        <v>7849087.9064959995</v>
      </c>
      <c r="Y11" s="14">
        <f t="shared" si="3"/>
        <v>9.5554470437432763E-3</v>
      </c>
      <c r="Z11" s="37">
        <v>446500</v>
      </c>
      <c r="AA11" s="34">
        <f t="shared" si="4"/>
        <v>1.4925373134328358E-2</v>
      </c>
      <c r="AB11" s="37">
        <v>46108291.75</v>
      </c>
      <c r="AC11" s="34">
        <f t="shared" si="5"/>
        <v>1.1433589441400729E-2</v>
      </c>
      <c r="AD11" s="40">
        <f t="shared" si="6"/>
        <v>32862988.556495998</v>
      </c>
      <c r="AE11" s="27">
        <f t="shared" si="7"/>
        <v>1.0898731223024661E-2</v>
      </c>
      <c r="AF11" s="14">
        <f t="shared" si="8"/>
        <v>0.11848691588831051</v>
      </c>
      <c r="AG11" s="40">
        <f t="shared" si="9"/>
        <v>78971280.306495994</v>
      </c>
      <c r="AH11" s="27">
        <f t="shared" si="10"/>
        <v>1.1204764509951443E-2</v>
      </c>
      <c r="AI11" s="30">
        <f t="shared" si="11"/>
        <v>0.24337177051764794</v>
      </c>
    </row>
    <row r="12" spans="1:35" x14ac:dyDescent="0.2">
      <c r="A12" s="5" t="s">
        <v>47</v>
      </c>
      <c r="B12" s="37">
        <v>675539712.11000013</v>
      </c>
      <c r="C12" s="38">
        <v>300147671.49000001</v>
      </c>
      <c r="D12" s="37">
        <v>18699307.640000001</v>
      </c>
      <c r="E12" s="39">
        <v>2705139.8899999997</v>
      </c>
      <c r="F12" s="39">
        <f t="shared" si="0"/>
        <v>370540.92927321501</v>
      </c>
      <c r="G12" s="39">
        <f t="shared" si="12"/>
        <v>21774988.459273215</v>
      </c>
      <c r="H12" s="14">
        <f t="shared" si="1"/>
        <v>7.937071929179307E-4</v>
      </c>
      <c r="I12" s="44">
        <v>1224970.3</v>
      </c>
      <c r="J12" s="40">
        <v>0</v>
      </c>
      <c r="K12" s="39">
        <v>379522.2099999999</v>
      </c>
      <c r="L12" s="39">
        <f t="shared" si="13"/>
        <v>1604492.51</v>
      </c>
      <c r="M12" s="39">
        <v>826390.17</v>
      </c>
      <c r="N12" s="39">
        <v>48486.549999999996</v>
      </c>
      <c r="O12" s="39">
        <v>678306.16</v>
      </c>
      <c r="P12" s="39">
        <f t="shared" si="14"/>
        <v>2778153.18</v>
      </c>
      <c r="Q12" s="39">
        <f t="shared" si="15"/>
        <v>379522.2099999999</v>
      </c>
      <c r="R12" s="39">
        <f t="shared" si="16"/>
        <v>3157675.39</v>
      </c>
      <c r="S12" s="14">
        <f t="shared" si="2"/>
        <v>1.4592094697914611E-3</v>
      </c>
      <c r="T12" s="40">
        <v>587259.38</v>
      </c>
      <c r="U12" s="39">
        <f t="shared" si="17"/>
        <v>580036.08962600003</v>
      </c>
      <c r="V12" s="39">
        <v>279729.54000000004</v>
      </c>
      <c r="W12" s="39">
        <f t="shared" si="18"/>
        <v>216398.77214400002</v>
      </c>
      <c r="X12" s="39">
        <f t="shared" si="19"/>
        <v>796434.86177000008</v>
      </c>
      <c r="Y12" s="14">
        <f t="shared" si="3"/>
        <v>9.6957649552323962E-4</v>
      </c>
      <c r="Z12" s="37">
        <v>446500</v>
      </c>
      <c r="AA12" s="34">
        <f t="shared" si="4"/>
        <v>1.4925373134328358E-2</v>
      </c>
      <c r="AB12" s="37">
        <v>3231195.8500000006</v>
      </c>
      <c r="AC12" s="34">
        <f t="shared" si="5"/>
        <v>8.0124778757733651E-4</v>
      </c>
      <c r="AD12" s="40">
        <f t="shared" si="6"/>
        <v>4400610.25177</v>
      </c>
      <c r="AE12" s="27">
        <f t="shared" si="7"/>
        <v>1.4594250388663356E-3</v>
      </c>
      <c r="AF12" s="14">
        <f t="shared" si="8"/>
        <v>0.23533546463274294</v>
      </c>
      <c r="AG12" s="40">
        <f t="shared" si="9"/>
        <v>7631806.1017700005</v>
      </c>
      <c r="AH12" s="27">
        <f t="shared" si="10"/>
        <v>1.0828315030990995E-3</v>
      </c>
      <c r="AI12" s="30">
        <f t="shared" si="11"/>
        <v>0.35048496654977002</v>
      </c>
    </row>
    <row r="13" spans="1:35" x14ac:dyDescent="0.2">
      <c r="A13" s="5" t="s">
        <v>15</v>
      </c>
      <c r="B13" s="37">
        <v>21742178005.960003</v>
      </c>
      <c r="C13" s="38">
        <v>9113577504.4999981</v>
      </c>
      <c r="D13" s="37">
        <v>542800028.48000002</v>
      </c>
      <c r="E13" s="39">
        <v>78797890.590000004</v>
      </c>
      <c r="F13" s="39">
        <f t="shared" si="0"/>
        <v>10793469.022405244</v>
      </c>
      <c r="G13" s="39">
        <f t="shared" si="12"/>
        <v>632391388.09240532</v>
      </c>
      <c r="H13" s="14">
        <f t="shared" si="1"/>
        <v>2.3050923512868294E-2</v>
      </c>
      <c r="I13" s="44">
        <v>27070392.75</v>
      </c>
      <c r="J13" s="40">
        <v>-7025345.7600000016</v>
      </c>
      <c r="K13" s="39">
        <v>21436889.489999998</v>
      </c>
      <c r="L13" s="39">
        <f t="shared" si="13"/>
        <v>41481936.479999997</v>
      </c>
      <c r="M13" s="39">
        <v>0</v>
      </c>
      <c r="N13" s="39">
        <v>0</v>
      </c>
      <c r="O13" s="39">
        <v>0</v>
      </c>
      <c r="P13" s="39">
        <f t="shared" si="14"/>
        <v>20045046.989999998</v>
      </c>
      <c r="Q13" s="39">
        <f t="shared" si="15"/>
        <v>21436889.489999998</v>
      </c>
      <c r="R13" s="39">
        <f t="shared" si="16"/>
        <v>41481936.479999997</v>
      </c>
      <c r="S13" s="14">
        <f t="shared" si="2"/>
        <v>1.9169429108703877E-2</v>
      </c>
      <c r="T13" s="40">
        <v>11888423.439999999</v>
      </c>
      <c r="U13" s="39">
        <f t="shared" si="17"/>
        <v>11742195.831688</v>
      </c>
      <c r="V13" s="39">
        <v>13189177.839999998</v>
      </c>
      <c r="W13" s="39">
        <f t="shared" si="18"/>
        <v>10203147.977023998</v>
      </c>
      <c r="X13" s="39">
        <f t="shared" si="19"/>
        <v>21945343.808711998</v>
      </c>
      <c r="Y13" s="14">
        <f t="shared" si="3"/>
        <v>2.6716170479800419E-2</v>
      </c>
      <c r="Z13" s="37">
        <v>446500</v>
      </c>
      <c r="AA13" s="34">
        <f t="shared" si="4"/>
        <v>1.4925373134328358E-2</v>
      </c>
      <c r="AB13" s="37">
        <v>93783306.329999998</v>
      </c>
      <c r="AC13" s="34">
        <f t="shared" si="5"/>
        <v>2.325568309596588E-2</v>
      </c>
      <c r="AD13" s="40">
        <f t="shared" si="6"/>
        <v>63873780.288711995</v>
      </c>
      <c r="AE13" s="27">
        <f t="shared" si="7"/>
        <v>2.1183197090198801E-2</v>
      </c>
      <c r="AF13" s="14">
        <f t="shared" si="8"/>
        <v>0.11767460747483267</v>
      </c>
      <c r="AG13" s="40">
        <f t="shared" si="9"/>
        <v>157657086.61871201</v>
      </c>
      <c r="AH13" s="27">
        <f t="shared" si="10"/>
        <v>2.2369024815498347E-2</v>
      </c>
      <c r="AI13" s="30">
        <f t="shared" si="11"/>
        <v>0.24930302592241355</v>
      </c>
    </row>
    <row r="14" spans="1:35" x14ac:dyDescent="0.2">
      <c r="A14" s="5" t="s">
        <v>9</v>
      </c>
      <c r="B14" s="37">
        <v>109963489908.93997</v>
      </c>
      <c r="C14" s="38">
        <v>37483967793.940002</v>
      </c>
      <c r="D14" s="37">
        <v>2216389897.04</v>
      </c>
      <c r="E14" s="39">
        <v>320183205.06999999</v>
      </c>
      <c r="F14" s="39">
        <f t="shared" si="0"/>
        <v>43857614.455685019</v>
      </c>
      <c r="G14" s="39">
        <f t="shared" si="12"/>
        <v>2580430716.5656853</v>
      </c>
      <c r="H14" s="14">
        <f t="shared" si="1"/>
        <v>9.4057749991244499E-2</v>
      </c>
      <c r="I14" s="44">
        <v>81212226.769999996</v>
      </c>
      <c r="J14" s="40">
        <v>0</v>
      </c>
      <c r="K14" s="39">
        <v>120373962.52000001</v>
      </c>
      <c r="L14" s="39">
        <f t="shared" si="13"/>
        <v>201586189.29000002</v>
      </c>
      <c r="M14" s="39">
        <v>0</v>
      </c>
      <c r="N14" s="39">
        <v>0</v>
      </c>
      <c r="O14" s="39">
        <v>0</v>
      </c>
      <c r="P14" s="39">
        <f t="shared" si="14"/>
        <v>81212226.769999996</v>
      </c>
      <c r="Q14" s="39">
        <f t="shared" si="15"/>
        <v>120373962.52000001</v>
      </c>
      <c r="R14" s="39">
        <f t="shared" si="16"/>
        <v>201586189.29000002</v>
      </c>
      <c r="S14" s="14">
        <f t="shared" si="2"/>
        <v>9.3156021458919519E-2</v>
      </c>
      <c r="T14" s="40">
        <v>31864636.140000001</v>
      </c>
      <c r="U14" s="39">
        <f t="shared" si="17"/>
        <v>31472701.115478002</v>
      </c>
      <c r="V14" s="39">
        <v>64336600.860000007</v>
      </c>
      <c r="W14" s="39">
        <f t="shared" si="18"/>
        <v>49770794.425296001</v>
      </c>
      <c r="X14" s="39">
        <f t="shared" si="19"/>
        <v>81243495.540774003</v>
      </c>
      <c r="Y14" s="14">
        <f t="shared" si="3"/>
        <v>9.8905494311761877E-2</v>
      </c>
      <c r="Z14" s="37">
        <v>446500</v>
      </c>
      <c r="AA14" s="34">
        <f t="shared" si="4"/>
        <v>1.4925373134328358E-2</v>
      </c>
      <c r="AB14" s="37">
        <v>373296592.13999999</v>
      </c>
      <c r="AC14" s="34">
        <f t="shared" si="5"/>
        <v>9.2567297820196903E-2</v>
      </c>
      <c r="AD14" s="40">
        <f t="shared" si="6"/>
        <v>283276184.83077401</v>
      </c>
      <c r="AE14" s="27">
        <f t="shared" si="7"/>
        <v>9.3946142331117588E-2</v>
      </c>
      <c r="AF14" s="14">
        <f t="shared" si="8"/>
        <v>0.12780972572068244</v>
      </c>
      <c r="AG14" s="40">
        <f t="shared" si="9"/>
        <v>656572776.97077394</v>
      </c>
      <c r="AH14" s="27">
        <f t="shared" si="10"/>
        <v>9.3157199947247693E-2</v>
      </c>
      <c r="AI14" s="30">
        <f t="shared" si="11"/>
        <v>0.25444309461817738</v>
      </c>
    </row>
    <row r="15" spans="1:35" x14ac:dyDescent="0.2">
      <c r="A15" s="5" t="s">
        <v>57</v>
      </c>
      <c r="B15" s="37">
        <v>161114489.32999998</v>
      </c>
      <c r="C15" s="38">
        <v>71423023.270000011</v>
      </c>
      <c r="D15" s="37">
        <v>4758887.1400000006</v>
      </c>
      <c r="E15" s="39">
        <v>1091982.1399999999</v>
      </c>
      <c r="F15" s="39">
        <f t="shared" si="0"/>
        <v>149576.02688168336</v>
      </c>
      <c r="G15" s="39">
        <f t="shared" si="12"/>
        <v>6000445.3068816839</v>
      </c>
      <c r="H15" s="14">
        <f t="shared" si="1"/>
        <v>2.1871867393593989E-4</v>
      </c>
      <c r="I15" s="44">
        <v>340820.69</v>
      </c>
      <c r="J15" s="40">
        <v>0</v>
      </c>
      <c r="K15" s="39">
        <v>84045.24</v>
      </c>
      <c r="L15" s="39">
        <f t="shared" si="13"/>
        <v>424865.93</v>
      </c>
      <c r="M15" s="39">
        <v>741201.15</v>
      </c>
      <c r="N15" s="39">
        <v>22185.449999999997</v>
      </c>
      <c r="O15" s="39">
        <v>716263.27999999991</v>
      </c>
      <c r="P15" s="39">
        <f t="shared" si="14"/>
        <v>1820470.5699999998</v>
      </c>
      <c r="Q15" s="39">
        <f t="shared" si="15"/>
        <v>84045.24</v>
      </c>
      <c r="R15" s="39">
        <f t="shared" si="16"/>
        <v>1904515.8099999998</v>
      </c>
      <c r="S15" s="14">
        <f t="shared" si="2"/>
        <v>8.8010550866647348E-4</v>
      </c>
      <c r="T15" s="40">
        <v>299642.43000000005</v>
      </c>
      <c r="U15" s="39">
        <f t="shared" si="17"/>
        <v>295956.82811100007</v>
      </c>
      <c r="V15" s="39">
        <v>136809.16999999998</v>
      </c>
      <c r="W15" s="39">
        <f t="shared" si="18"/>
        <v>105835.57391199998</v>
      </c>
      <c r="X15" s="39">
        <f t="shared" si="19"/>
        <v>401792.40202300006</v>
      </c>
      <c r="Y15" s="14">
        <f t="shared" si="3"/>
        <v>4.8914040278893176E-4</v>
      </c>
      <c r="Z15" s="37">
        <v>446500</v>
      </c>
      <c r="AA15" s="34">
        <f t="shared" si="4"/>
        <v>1.4925373134328358E-2</v>
      </c>
      <c r="AB15" s="37">
        <v>1555918.4699999997</v>
      </c>
      <c r="AC15" s="34">
        <f t="shared" si="5"/>
        <v>3.8582502875466804E-4</v>
      </c>
      <c r="AD15" s="40">
        <f t="shared" si="6"/>
        <v>2752808.2120229998</v>
      </c>
      <c r="AE15" s="27">
        <f t="shared" si="7"/>
        <v>9.1294547846115673E-4</v>
      </c>
      <c r="AF15" s="14">
        <f t="shared" si="8"/>
        <v>0.57845629262453979</v>
      </c>
      <c r="AG15" s="40">
        <f t="shared" si="9"/>
        <v>4308726.682023</v>
      </c>
      <c r="AH15" s="27">
        <f t="shared" si="10"/>
        <v>6.1133956069141866E-4</v>
      </c>
      <c r="AI15" s="30">
        <f t="shared" si="11"/>
        <v>0.71806782024685467</v>
      </c>
    </row>
    <row r="16" spans="1:35" x14ac:dyDescent="0.2">
      <c r="A16" s="5" t="s">
        <v>28</v>
      </c>
      <c r="B16" s="37">
        <v>5903685786.6199999</v>
      </c>
      <c r="C16" s="38">
        <v>3000678655.4400001</v>
      </c>
      <c r="D16" s="37">
        <v>180463960.82000002</v>
      </c>
      <c r="E16" s="39">
        <v>25629267.939999998</v>
      </c>
      <c r="F16" s="39">
        <f t="shared" si="0"/>
        <v>3510610.5951067167</v>
      </c>
      <c r="G16" s="39">
        <f t="shared" si="12"/>
        <v>209603839.35510674</v>
      </c>
      <c r="H16" s="14">
        <f t="shared" si="1"/>
        <v>7.6401452643945697E-3</v>
      </c>
      <c r="I16" s="44">
        <v>14473249.639999999</v>
      </c>
      <c r="J16" s="40">
        <v>0</v>
      </c>
      <c r="K16" s="39">
        <v>1655139.6600000001</v>
      </c>
      <c r="L16" s="39">
        <f t="shared" si="13"/>
        <v>16128389.299999999</v>
      </c>
      <c r="M16" s="39">
        <v>0</v>
      </c>
      <c r="N16" s="39">
        <v>0</v>
      </c>
      <c r="O16" s="39">
        <v>0</v>
      </c>
      <c r="P16" s="39">
        <f t="shared" si="14"/>
        <v>14473249.639999999</v>
      </c>
      <c r="Q16" s="39">
        <f t="shared" si="15"/>
        <v>1655139.6600000001</v>
      </c>
      <c r="R16" s="39">
        <f t="shared" si="16"/>
        <v>16128389.299999999</v>
      </c>
      <c r="S16" s="14">
        <f t="shared" si="2"/>
        <v>7.4531721891284318E-3</v>
      </c>
      <c r="T16" s="40">
        <v>5153696.04</v>
      </c>
      <c r="U16" s="39">
        <f t="shared" si="17"/>
        <v>5090305.5787080005</v>
      </c>
      <c r="V16" s="39">
        <v>605166.35</v>
      </c>
      <c r="W16" s="39">
        <f t="shared" si="18"/>
        <v>468156.68835999997</v>
      </c>
      <c r="X16" s="39">
        <f t="shared" si="19"/>
        <v>5558462.2670680005</v>
      </c>
      <c r="Y16" s="14">
        <f t="shared" si="3"/>
        <v>6.7668488963738109E-3</v>
      </c>
      <c r="Z16" s="37">
        <v>446500</v>
      </c>
      <c r="AA16" s="34">
        <f t="shared" si="4"/>
        <v>1.4925373134328358E-2</v>
      </c>
      <c r="AB16" s="37">
        <v>30117968.27</v>
      </c>
      <c r="AC16" s="34">
        <f t="shared" si="5"/>
        <v>7.4684285827681784E-3</v>
      </c>
      <c r="AD16" s="40">
        <f t="shared" si="6"/>
        <v>22133351.567067999</v>
      </c>
      <c r="AE16" s="27">
        <f t="shared" si="7"/>
        <v>7.3403381856000736E-3</v>
      </c>
      <c r="AF16" s="14">
        <f t="shared" si="8"/>
        <v>0.12264693441558919</v>
      </c>
      <c r="AG16" s="40">
        <f t="shared" si="9"/>
        <v>52251319.837067999</v>
      </c>
      <c r="AH16" s="27">
        <f t="shared" si="10"/>
        <v>7.4136284967934408E-3</v>
      </c>
      <c r="AI16" s="30">
        <f t="shared" si="11"/>
        <v>0.2492860817713593</v>
      </c>
    </row>
    <row r="17" spans="1:35" x14ac:dyDescent="0.2">
      <c r="A17" s="5" t="s">
        <v>31</v>
      </c>
      <c r="B17" s="37">
        <v>3276489960.4899998</v>
      </c>
      <c r="C17" s="38">
        <v>1838759774.3300004</v>
      </c>
      <c r="D17" s="37">
        <v>108035845.92999998</v>
      </c>
      <c r="E17" s="39">
        <v>747288.67999999982</v>
      </c>
      <c r="F17" s="39">
        <f t="shared" si="0"/>
        <v>102361.08045508663</v>
      </c>
      <c r="G17" s="39">
        <f t="shared" si="12"/>
        <v>108885495.69045506</v>
      </c>
      <c r="H17" s="14">
        <f t="shared" si="1"/>
        <v>3.9689206400999894E-3</v>
      </c>
      <c r="I17" s="44">
        <v>9008505.9800000004</v>
      </c>
      <c r="J17" s="40">
        <v>-2154336.2399999998</v>
      </c>
      <c r="K17" s="39">
        <v>676811.62</v>
      </c>
      <c r="L17" s="39">
        <f t="shared" si="13"/>
        <v>7530981.3600000003</v>
      </c>
      <c r="M17" s="39">
        <v>0</v>
      </c>
      <c r="N17" s="39">
        <v>0</v>
      </c>
      <c r="O17" s="39">
        <v>0</v>
      </c>
      <c r="P17" s="39">
        <f t="shared" si="14"/>
        <v>6854169.7400000002</v>
      </c>
      <c r="Q17" s="39">
        <f t="shared" si="15"/>
        <v>676811.62</v>
      </c>
      <c r="R17" s="39">
        <f t="shared" si="16"/>
        <v>7530981.3600000003</v>
      </c>
      <c r="S17" s="14">
        <f t="shared" si="2"/>
        <v>3.4801801832249064E-3</v>
      </c>
      <c r="T17" s="40">
        <v>3981949.5</v>
      </c>
      <c r="U17" s="39">
        <f t="shared" si="17"/>
        <v>3932971.5211499999</v>
      </c>
      <c r="V17" s="39">
        <v>512808.75</v>
      </c>
      <c r="W17" s="39">
        <f t="shared" si="18"/>
        <v>396708.84899999999</v>
      </c>
      <c r="X17" s="39">
        <f t="shared" si="19"/>
        <v>4329680.3701499999</v>
      </c>
      <c r="Y17" s="14">
        <f t="shared" si="3"/>
        <v>5.2709349144966413E-3</v>
      </c>
      <c r="Z17" s="37">
        <v>446500</v>
      </c>
      <c r="AA17" s="34">
        <f t="shared" si="4"/>
        <v>1.4925373134328358E-2</v>
      </c>
      <c r="AB17" s="37">
        <v>0</v>
      </c>
      <c r="AC17" s="34">
        <f t="shared" si="5"/>
        <v>0</v>
      </c>
      <c r="AD17" s="40">
        <f t="shared" si="6"/>
        <v>12307161.730149999</v>
      </c>
      <c r="AE17" s="27">
        <f t="shared" si="7"/>
        <v>4.0815657281019308E-3</v>
      </c>
      <c r="AF17" s="14">
        <f t="shared" si="8"/>
        <v>0.11391739125293858</v>
      </c>
      <c r="AG17" s="40">
        <f t="shared" si="9"/>
        <v>12307161.730149999</v>
      </c>
      <c r="AH17" s="27">
        <f t="shared" si="10"/>
        <v>1.7461898608838189E-3</v>
      </c>
      <c r="AI17" s="30">
        <f t="shared" si="11"/>
        <v>0.11302847686102649</v>
      </c>
    </row>
    <row r="18" spans="1:35" x14ac:dyDescent="0.2">
      <c r="A18" s="5" t="s">
        <v>27</v>
      </c>
      <c r="B18" s="37">
        <v>5343046364.0400009</v>
      </c>
      <c r="C18" s="38">
        <v>2318599398.2299995</v>
      </c>
      <c r="D18" s="37">
        <v>140079159.84</v>
      </c>
      <c r="E18" s="39">
        <v>19954252.060000002</v>
      </c>
      <c r="F18" s="39">
        <f t="shared" si="0"/>
        <v>2733266.0793613773</v>
      </c>
      <c r="G18" s="39">
        <f t="shared" si="12"/>
        <v>162766677.97936139</v>
      </c>
      <c r="H18" s="14">
        <f t="shared" si="1"/>
        <v>5.932911667035053E-3</v>
      </c>
      <c r="I18" s="44">
        <v>11487232.199999999</v>
      </c>
      <c r="J18" s="40">
        <v>-2463944.7600000002</v>
      </c>
      <c r="K18" s="39">
        <v>1037555.46</v>
      </c>
      <c r="L18" s="39">
        <f t="shared" si="13"/>
        <v>10060842.899999999</v>
      </c>
      <c r="M18" s="39">
        <v>0</v>
      </c>
      <c r="N18" s="39">
        <v>0</v>
      </c>
      <c r="O18" s="39">
        <v>0</v>
      </c>
      <c r="P18" s="39">
        <f t="shared" si="14"/>
        <v>9023287.4399999995</v>
      </c>
      <c r="Q18" s="39">
        <f t="shared" si="15"/>
        <v>1037555.46</v>
      </c>
      <c r="R18" s="39">
        <f t="shared" si="16"/>
        <v>10060842.899999999</v>
      </c>
      <c r="S18" s="14">
        <f t="shared" si="2"/>
        <v>4.6492673946970159E-3</v>
      </c>
      <c r="T18" s="40">
        <v>5625587.2300000004</v>
      </c>
      <c r="U18" s="39">
        <f t="shared" si="17"/>
        <v>5556392.5070710005</v>
      </c>
      <c r="V18" s="39">
        <v>686887.76999999979</v>
      </c>
      <c r="W18" s="39">
        <f t="shared" si="18"/>
        <v>531376.3788719998</v>
      </c>
      <c r="X18" s="39">
        <f t="shared" si="19"/>
        <v>6087768.8859430002</v>
      </c>
      <c r="Y18" s="14">
        <f t="shared" si="3"/>
        <v>7.4112245775758267E-3</v>
      </c>
      <c r="Z18" s="37">
        <v>446500</v>
      </c>
      <c r="AA18" s="34">
        <f t="shared" si="4"/>
        <v>1.4925373134328358E-2</v>
      </c>
      <c r="AB18" s="37">
        <v>24980233.129999999</v>
      </c>
      <c r="AC18" s="34">
        <f t="shared" si="5"/>
        <v>6.1944114370469311E-3</v>
      </c>
      <c r="AD18" s="40">
        <f t="shared" si="6"/>
        <v>16595111.785942998</v>
      </c>
      <c r="AE18" s="27">
        <f t="shared" si="7"/>
        <v>5.5036279692003221E-3</v>
      </c>
      <c r="AF18" s="14">
        <f t="shared" si="8"/>
        <v>0.11846952683681228</v>
      </c>
      <c r="AG18" s="40">
        <f t="shared" si="9"/>
        <v>41575344.915942997</v>
      </c>
      <c r="AH18" s="27">
        <f t="shared" si="10"/>
        <v>5.8988780148323009E-3</v>
      </c>
      <c r="AI18" s="30">
        <f t="shared" si="11"/>
        <v>0.25542909293273591</v>
      </c>
    </row>
    <row r="19" spans="1:35" x14ac:dyDescent="0.2">
      <c r="A19" s="5" t="s">
        <v>22</v>
      </c>
      <c r="B19" s="37">
        <v>16611692364.33</v>
      </c>
      <c r="C19" s="38">
        <v>9292544149.7400017</v>
      </c>
      <c r="D19" s="37">
        <v>559345902.75999999</v>
      </c>
      <c r="E19" s="39">
        <v>80098148.969999999</v>
      </c>
      <c r="F19" s="39">
        <f t="shared" si="0"/>
        <v>10971574.025477927</v>
      </c>
      <c r="G19" s="39">
        <f t="shared" si="12"/>
        <v>650415625.75547791</v>
      </c>
      <c r="H19" s="14">
        <f t="shared" si="1"/>
        <v>2.3707914312509824E-2</v>
      </c>
      <c r="I19" s="44">
        <v>44984092.829999998</v>
      </c>
      <c r="J19" s="40">
        <v>0</v>
      </c>
      <c r="K19" s="39">
        <v>4824142.6000000006</v>
      </c>
      <c r="L19" s="39">
        <f t="shared" si="13"/>
        <v>49808235.43</v>
      </c>
      <c r="M19" s="39">
        <v>0</v>
      </c>
      <c r="N19" s="39">
        <v>0</v>
      </c>
      <c r="O19" s="39">
        <v>0</v>
      </c>
      <c r="P19" s="39">
        <f t="shared" si="14"/>
        <v>44984092.829999998</v>
      </c>
      <c r="Q19" s="39">
        <f t="shared" si="15"/>
        <v>4824142.6000000006</v>
      </c>
      <c r="R19" s="39">
        <f t="shared" si="16"/>
        <v>49808235.43</v>
      </c>
      <c r="S19" s="14">
        <f t="shared" si="2"/>
        <v>2.3017137557340424E-2</v>
      </c>
      <c r="T19" s="40">
        <v>11913297.57</v>
      </c>
      <c r="U19" s="39">
        <f t="shared" si="17"/>
        <v>11766764.009889001</v>
      </c>
      <c r="V19" s="39">
        <v>1500111.99</v>
      </c>
      <c r="W19" s="39">
        <f t="shared" si="18"/>
        <v>1160486.6354639998</v>
      </c>
      <c r="X19" s="39">
        <f t="shared" si="19"/>
        <v>12927250.645353001</v>
      </c>
      <c r="Y19" s="14">
        <f t="shared" si="3"/>
        <v>1.5737581287710561E-2</v>
      </c>
      <c r="Z19" s="37">
        <v>446500</v>
      </c>
      <c r="AA19" s="34">
        <f t="shared" si="4"/>
        <v>1.4925373134328358E-2</v>
      </c>
      <c r="AB19" s="37">
        <v>90227831.209999993</v>
      </c>
      <c r="AC19" s="34">
        <f t="shared" si="5"/>
        <v>2.2374022959615353E-2</v>
      </c>
      <c r="AD19" s="40">
        <f t="shared" si="6"/>
        <v>63181986.075352997</v>
      </c>
      <c r="AE19" s="27">
        <f t="shared" si="7"/>
        <v>2.0953769411091599E-2</v>
      </c>
      <c r="AF19" s="14">
        <f t="shared" si="8"/>
        <v>0.1129569122855677</v>
      </c>
      <c r="AG19" s="40">
        <f t="shared" si="9"/>
        <v>153409817.285353</v>
      </c>
      <c r="AH19" s="27">
        <f t="shared" si="10"/>
        <v>2.1766405071891235E-2</v>
      </c>
      <c r="AI19" s="30">
        <f t="shared" si="11"/>
        <v>0.23586428617418709</v>
      </c>
    </row>
    <row r="20" spans="1:35" x14ac:dyDescent="0.2">
      <c r="A20" s="5" t="s">
        <v>37</v>
      </c>
      <c r="B20" s="37">
        <v>2994611061.2899995</v>
      </c>
      <c r="C20" s="38">
        <v>1192305364.3900001</v>
      </c>
      <c r="D20" s="37">
        <v>71855217.950000003</v>
      </c>
      <c r="E20" s="39">
        <v>8908355.8499999996</v>
      </c>
      <c r="F20" s="39">
        <f t="shared" si="0"/>
        <v>1220236.5087135963</v>
      </c>
      <c r="G20" s="39">
        <f t="shared" si="12"/>
        <v>81983810.3087136</v>
      </c>
      <c r="H20" s="14">
        <f t="shared" si="1"/>
        <v>2.9883432575200115E-3</v>
      </c>
      <c r="I20" s="44">
        <v>5386248.1799999997</v>
      </c>
      <c r="J20" s="40">
        <v>-1420721.1599999995</v>
      </c>
      <c r="K20" s="39">
        <v>1100209.79</v>
      </c>
      <c r="L20" s="39">
        <f t="shared" si="13"/>
        <v>5065736.8100000005</v>
      </c>
      <c r="M20" s="39">
        <v>0</v>
      </c>
      <c r="N20" s="39">
        <v>0</v>
      </c>
      <c r="O20" s="39">
        <v>625648.77</v>
      </c>
      <c r="P20" s="39">
        <f t="shared" si="14"/>
        <v>4591175.790000001</v>
      </c>
      <c r="Q20" s="39">
        <f t="shared" si="15"/>
        <v>1100209.79</v>
      </c>
      <c r="R20" s="39">
        <f t="shared" si="16"/>
        <v>5691385.580000001</v>
      </c>
      <c r="S20" s="14">
        <f t="shared" si="2"/>
        <v>2.63007520053243E-3</v>
      </c>
      <c r="T20" s="40">
        <v>1819547.7000000002</v>
      </c>
      <c r="U20" s="39">
        <f t="shared" si="17"/>
        <v>1797167.2632900001</v>
      </c>
      <c r="V20" s="39">
        <v>475724.7099999999</v>
      </c>
      <c r="W20" s="39">
        <f t="shared" si="18"/>
        <v>368020.63565599988</v>
      </c>
      <c r="X20" s="39">
        <f t="shared" si="19"/>
        <v>2165187.8989460003</v>
      </c>
      <c r="Y20" s="14">
        <f t="shared" si="3"/>
        <v>2.635890762671868E-3</v>
      </c>
      <c r="Z20" s="37">
        <v>446500</v>
      </c>
      <c r="AA20" s="34">
        <f t="shared" si="4"/>
        <v>1.4925373134328358E-2</v>
      </c>
      <c r="AB20" s="37">
        <v>10512309.230000002</v>
      </c>
      <c r="AC20" s="34">
        <f t="shared" si="5"/>
        <v>2.6067638434440037E-3</v>
      </c>
      <c r="AD20" s="40">
        <f t="shared" si="6"/>
        <v>8303073.4789460013</v>
      </c>
      <c r="AE20" s="27">
        <f t="shared" si="7"/>
        <v>2.7536438451568981E-3</v>
      </c>
      <c r="AF20" s="14">
        <f t="shared" si="8"/>
        <v>0.11555282574918417</v>
      </c>
      <c r="AG20" s="40">
        <f t="shared" si="9"/>
        <v>18815382.708946005</v>
      </c>
      <c r="AH20" s="27">
        <f t="shared" si="10"/>
        <v>2.669602564376945E-3</v>
      </c>
      <c r="AI20" s="30">
        <f t="shared" si="11"/>
        <v>0.22950119832313068</v>
      </c>
    </row>
    <row r="21" spans="1:35" x14ac:dyDescent="0.2">
      <c r="A21" s="42" t="s">
        <v>118</v>
      </c>
      <c r="B21" s="37">
        <v>634805875.34000003</v>
      </c>
      <c r="C21" s="38">
        <v>286427563.84000003</v>
      </c>
      <c r="D21" s="37">
        <v>17358993.27</v>
      </c>
      <c r="E21" s="39">
        <v>3495239.85</v>
      </c>
      <c r="F21" s="39">
        <f t="shared" si="0"/>
        <v>478766.15432696638</v>
      </c>
      <c r="G21" s="39">
        <f t="shared" si="12"/>
        <v>21332999.274326969</v>
      </c>
      <c r="H21" s="14">
        <f t="shared" si="1"/>
        <v>7.7759650721355455E-4</v>
      </c>
      <c r="I21" s="44">
        <v>1198720.9000000001</v>
      </c>
      <c r="J21" s="40">
        <v>-624243</v>
      </c>
      <c r="K21" s="39">
        <v>299734.05</v>
      </c>
      <c r="L21" s="39">
        <f t="shared" si="13"/>
        <v>874211.95000000019</v>
      </c>
      <c r="M21" s="39">
        <v>1490729.31</v>
      </c>
      <c r="N21" s="39">
        <v>0</v>
      </c>
      <c r="O21" s="39">
        <v>408895.01000000007</v>
      </c>
      <c r="P21" s="39">
        <f t="shared" si="14"/>
        <v>2474102.2200000002</v>
      </c>
      <c r="Q21" s="39">
        <f t="shared" si="15"/>
        <v>299734.05</v>
      </c>
      <c r="R21" s="39">
        <f t="shared" si="16"/>
        <v>2773836.27</v>
      </c>
      <c r="S21" s="14">
        <f t="shared" si="2"/>
        <v>1.2818316175416068E-3</v>
      </c>
      <c r="T21" s="40">
        <v>779146.09</v>
      </c>
      <c r="U21" s="39">
        <f t="shared" si="17"/>
        <v>769562.593093</v>
      </c>
      <c r="V21" s="39">
        <v>323190.96000000002</v>
      </c>
      <c r="W21" s="39">
        <f t="shared" si="18"/>
        <v>250020.526656</v>
      </c>
      <c r="X21" s="39">
        <f t="shared" si="19"/>
        <v>1019583.1197490001</v>
      </c>
      <c r="Y21" s="14">
        <f t="shared" si="3"/>
        <v>1.2412362587241584E-3</v>
      </c>
      <c r="Z21" s="37">
        <v>446500</v>
      </c>
      <c r="AA21" s="34">
        <f t="shared" si="4"/>
        <v>1.4925373134328358E-2</v>
      </c>
      <c r="AB21" s="37">
        <v>4575683.540000001</v>
      </c>
      <c r="AC21" s="34">
        <f t="shared" si="5"/>
        <v>1.1346437923529257E-3</v>
      </c>
      <c r="AD21" s="40">
        <f t="shared" si="6"/>
        <v>4239919.3897489998</v>
      </c>
      <c r="AE21" s="27">
        <f t="shared" si="7"/>
        <v>1.4061332783755862E-3</v>
      </c>
      <c r="AF21" s="14">
        <f t="shared" si="8"/>
        <v>0.24424915222914884</v>
      </c>
      <c r="AG21" s="40">
        <f t="shared" si="9"/>
        <v>8815602.9297490008</v>
      </c>
      <c r="AH21" s="27">
        <f t="shared" si="10"/>
        <v>1.2507933828312318E-3</v>
      </c>
      <c r="AI21" s="30">
        <f t="shared" si="11"/>
        <v>0.41323785823018655</v>
      </c>
    </row>
    <row r="22" spans="1:35" x14ac:dyDescent="0.2">
      <c r="A22" s="5" t="s">
        <v>59</v>
      </c>
      <c r="B22" s="37">
        <v>245442286.44999999</v>
      </c>
      <c r="C22" s="38">
        <v>70829041.470000014</v>
      </c>
      <c r="D22" s="37">
        <v>4623706.51</v>
      </c>
      <c r="E22" s="39">
        <v>727113.69</v>
      </c>
      <c r="F22" s="39">
        <f t="shared" si="0"/>
        <v>99597.578437940392</v>
      </c>
      <c r="G22" s="39">
        <f t="shared" si="12"/>
        <v>5450417.7784379395</v>
      </c>
      <c r="H22" s="14">
        <f t="shared" si="1"/>
        <v>1.9866994663373297E-4</v>
      </c>
      <c r="I22" s="44">
        <v>364609.25</v>
      </c>
      <c r="J22" s="40">
        <v>0</v>
      </c>
      <c r="K22" s="39">
        <v>47786.560000000005</v>
      </c>
      <c r="L22" s="39">
        <f t="shared" si="13"/>
        <v>412395.81</v>
      </c>
      <c r="M22" s="39">
        <v>777853.22</v>
      </c>
      <c r="N22" s="39">
        <v>22771.410000000003</v>
      </c>
      <c r="O22" s="39">
        <v>721070.42</v>
      </c>
      <c r="P22" s="39">
        <f t="shared" si="14"/>
        <v>1886304.2999999998</v>
      </c>
      <c r="Q22" s="39">
        <f t="shared" si="15"/>
        <v>47786.560000000005</v>
      </c>
      <c r="R22" s="39">
        <f t="shared" si="16"/>
        <v>1934090.8599999999</v>
      </c>
      <c r="S22" s="14">
        <f t="shared" si="2"/>
        <v>8.9377258577206414E-4</v>
      </c>
      <c r="T22" s="40">
        <v>357369.79999999993</v>
      </c>
      <c r="U22" s="39">
        <f t="shared" si="17"/>
        <v>352974.15145999996</v>
      </c>
      <c r="V22" s="39">
        <v>114417.66000000002</v>
      </c>
      <c r="W22" s="39">
        <f t="shared" si="18"/>
        <v>88513.501776000005</v>
      </c>
      <c r="X22" s="39">
        <f t="shared" si="19"/>
        <v>441487.65323599998</v>
      </c>
      <c r="Y22" s="14">
        <f t="shared" si="3"/>
        <v>5.374652368807998E-4</v>
      </c>
      <c r="Z22" s="37">
        <v>446500</v>
      </c>
      <c r="AA22" s="34">
        <f t="shared" si="4"/>
        <v>1.4925373134328358E-2</v>
      </c>
      <c r="AB22" s="37">
        <v>1053786.72</v>
      </c>
      <c r="AC22" s="34">
        <f t="shared" si="5"/>
        <v>2.6131015177503959E-4</v>
      </c>
      <c r="AD22" s="40">
        <f t="shared" si="6"/>
        <v>2822078.5132359997</v>
      </c>
      <c r="AE22" s="27">
        <f t="shared" si="7"/>
        <v>9.359183859117548E-4</v>
      </c>
      <c r="AF22" s="14">
        <f t="shared" si="8"/>
        <v>0.61034983668026976</v>
      </c>
      <c r="AG22" s="40">
        <f t="shared" si="9"/>
        <v>3875865.2332359999</v>
      </c>
      <c r="AH22" s="27">
        <f t="shared" si="10"/>
        <v>5.4992342839280399E-4</v>
      </c>
      <c r="AI22" s="30">
        <f t="shared" si="11"/>
        <v>0.71111342117095511</v>
      </c>
    </row>
    <row r="23" spans="1:35" x14ac:dyDescent="0.2">
      <c r="A23" s="5" t="s">
        <v>13</v>
      </c>
      <c r="B23" s="37">
        <v>59013926310.32</v>
      </c>
      <c r="C23" s="38">
        <v>19691789644.990002</v>
      </c>
      <c r="D23" s="37">
        <v>1160618716.6100001</v>
      </c>
      <c r="E23" s="39">
        <v>161905598.5</v>
      </c>
      <c r="F23" s="39">
        <f t="shared" si="0"/>
        <v>22177282.270872157</v>
      </c>
      <c r="G23" s="39">
        <f t="shared" si="12"/>
        <v>1344701597.3808722</v>
      </c>
      <c r="H23" s="14">
        <f t="shared" si="1"/>
        <v>4.9014920589540135E-2</v>
      </c>
      <c r="I23" s="44">
        <v>98786074.890000001</v>
      </c>
      <c r="J23" s="40">
        <v>0</v>
      </c>
      <c r="K23" s="39">
        <v>4842443.6199999992</v>
      </c>
      <c r="L23" s="39">
        <f t="shared" si="13"/>
        <v>103628518.51000001</v>
      </c>
      <c r="M23" s="39">
        <v>0</v>
      </c>
      <c r="N23" s="39">
        <v>0</v>
      </c>
      <c r="O23" s="39">
        <v>0</v>
      </c>
      <c r="P23" s="39">
        <f t="shared" si="14"/>
        <v>98786074.890000001</v>
      </c>
      <c r="Q23" s="39">
        <f t="shared" si="15"/>
        <v>4842443.6199999992</v>
      </c>
      <c r="R23" s="39">
        <f t="shared" si="16"/>
        <v>103628518.51000001</v>
      </c>
      <c r="S23" s="14">
        <f t="shared" si="2"/>
        <v>4.7888302904451403E-2</v>
      </c>
      <c r="T23" s="40">
        <v>25225564.419999998</v>
      </c>
      <c r="U23" s="39">
        <f t="shared" si="17"/>
        <v>24915289.977633998</v>
      </c>
      <c r="V23" s="39">
        <v>33775154.68</v>
      </c>
      <c r="W23" s="39">
        <f t="shared" si="18"/>
        <v>26128459.660448</v>
      </c>
      <c r="X23" s="39">
        <f t="shared" si="19"/>
        <v>51043749.638081998</v>
      </c>
      <c r="Y23" s="14">
        <f t="shared" si="3"/>
        <v>6.2140448978424391E-2</v>
      </c>
      <c r="Z23" s="37">
        <v>446500</v>
      </c>
      <c r="AA23" s="34">
        <f t="shared" si="4"/>
        <v>1.4925373134328358E-2</v>
      </c>
      <c r="AB23" s="37">
        <v>187536802.24000001</v>
      </c>
      <c r="AC23" s="34">
        <f t="shared" si="5"/>
        <v>4.6503974026869489E-2</v>
      </c>
      <c r="AD23" s="40">
        <f t="shared" si="6"/>
        <v>155118768.14808202</v>
      </c>
      <c r="AE23" s="27">
        <f t="shared" si="7"/>
        <v>5.1443822852150364E-2</v>
      </c>
      <c r="AF23" s="14">
        <f t="shared" si="8"/>
        <v>0.13365178928111857</v>
      </c>
      <c r="AG23" s="40">
        <f t="shared" si="9"/>
        <v>342655570.38808203</v>
      </c>
      <c r="AH23" s="27">
        <f t="shared" si="10"/>
        <v>4.8617357592792274E-2</v>
      </c>
      <c r="AI23" s="30">
        <f t="shared" si="11"/>
        <v>0.25481904019113655</v>
      </c>
    </row>
    <row r="24" spans="1:35" x14ac:dyDescent="0.2">
      <c r="A24" s="5" t="s">
        <v>18</v>
      </c>
      <c r="B24" s="37">
        <v>10983567607.52</v>
      </c>
      <c r="C24" s="38">
        <v>5992289298.7800007</v>
      </c>
      <c r="D24" s="37">
        <v>360615110.11000001</v>
      </c>
      <c r="E24" s="39">
        <v>72640695.780000001</v>
      </c>
      <c r="F24" s="39">
        <f t="shared" si="0"/>
        <v>9950077.2647192441</v>
      </c>
      <c r="G24" s="39">
        <f t="shared" si="12"/>
        <v>443205883.15471923</v>
      </c>
      <c r="H24" s="14">
        <f t="shared" si="1"/>
        <v>1.6155034849335843E-2</v>
      </c>
      <c r="I24" s="44">
        <v>26847085.220000003</v>
      </c>
      <c r="J24" s="40">
        <v>0</v>
      </c>
      <c r="K24" s="39">
        <v>5093036.53</v>
      </c>
      <c r="L24" s="39">
        <f t="shared" si="13"/>
        <v>31940121.750000004</v>
      </c>
      <c r="M24" s="39">
        <v>0</v>
      </c>
      <c r="N24" s="39">
        <v>0</v>
      </c>
      <c r="O24" s="39">
        <v>0</v>
      </c>
      <c r="P24" s="39">
        <f t="shared" si="14"/>
        <v>26847085.220000003</v>
      </c>
      <c r="Q24" s="39">
        <f t="shared" si="15"/>
        <v>5093036.53</v>
      </c>
      <c r="R24" s="39">
        <f t="shared" si="16"/>
        <v>31940121.750000004</v>
      </c>
      <c r="S24" s="14">
        <f t="shared" si="2"/>
        <v>1.4760012467238509E-2</v>
      </c>
      <c r="T24" s="40">
        <v>8960216.7000000011</v>
      </c>
      <c r="U24" s="39">
        <f t="shared" si="17"/>
        <v>8850006.0345900021</v>
      </c>
      <c r="V24" s="39">
        <v>2455972.4700000007</v>
      </c>
      <c r="W24" s="39">
        <f t="shared" si="18"/>
        <v>1899940.3027920004</v>
      </c>
      <c r="X24" s="39">
        <f t="shared" si="19"/>
        <v>10749946.337382002</v>
      </c>
      <c r="Y24" s="14">
        <f t="shared" si="3"/>
        <v>1.3086940058974619E-2</v>
      </c>
      <c r="Z24" s="37">
        <v>446500</v>
      </c>
      <c r="AA24" s="34">
        <f t="shared" si="4"/>
        <v>1.4925373134328358E-2</v>
      </c>
      <c r="AB24" s="37">
        <v>84777079.650000006</v>
      </c>
      <c r="AC24" s="34">
        <f t="shared" si="5"/>
        <v>2.1022386342452789E-2</v>
      </c>
      <c r="AD24" s="40">
        <f t="shared" si="6"/>
        <v>43136568.087382004</v>
      </c>
      <c r="AE24" s="27">
        <f t="shared" si="7"/>
        <v>1.430587667521031E-2</v>
      </c>
      <c r="AF24" s="14">
        <f t="shared" si="8"/>
        <v>0.11961941382385188</v>
      </c>
      <c r="AG24" s="40">
        <f t="shared" si="9"/>
        <v>127913647.73738201</v>
      </c>
      <c r="AH24" s="27">
        <f t="shared" si="10"/>
        <v>1.8148905462133599E-2</v>
      </c>
      <c r="AI24" s="30">
        <f t="shared" si="11"/>
        <v>0.28860999503638918</v>
      </c>
    </row>
    <row r="25" spans="1:35" x14ac:dyDescent="0.2">
      <c r="A25" s="5" t="s">
        <v>42</v>
      </c>
      <c r="B25" s="37">
        <v>2059619540.4200001</v>
      </c>
      <c r="C25" s="38">
        <v>1101434229.9800003</v>
      </c>
      <c r="D25" s="37">
        <v>66212907.060000002</v>
      </c>
      <c r="E25" s="39">
        <v>9908092.0500000007</v>
      </c>
      <c r="F25" s="39">
        <f t="shared" si="0"/>
        <v>1357176.9981668324</v>
      </c>
      <c r="G25" s="39">
        <f t="shared" si="12"/>
        <v>77478176.108166829</v>
      </c>
      <c r="H25" s="14">
        <f t="shared" si="1"/>
        <v>2.8241110568775337E-3</v>
      </c>
      <c r="I25" s="44">
        <v>2695289.6599999997</v>
      </c>
      <c r="J25" s="40">
        <v>0</v>
      </c>
      <c r="K25" s="39">
        <v>3259742.3200000008</v>
      </c>
      <c r="L25" s="39">
        <f t="shared" si="13"/>
        <v>5955031.9800000004</v>
      </c>
      <c r="M25" s="39">
        <v>0</v>
      </c>
      <c r="N25" s="39">
        <v>0</v>
      </c>
      <c r="O25" s="39">
        <v>0</v>
      </c>
      <c r="P25" s="39">
        <f t="shared" si="14"/>
        <v>2695289.6599999997</v>
      </c>
      <c r="Q25" s="39">
        <f t="shared" si="15"/>
        <v>3259742.3200000008</v>
      </c>
      <c r="R25" s="39">
        <f t="shared" si="16"/>
        <v>5955031.9800000004</v>
      </c>
      <c r="S25" s="14">
        <f t="shared" si="2"/>
        <v>2.7519101822961593E-3</v>
      </c>
      <c r="T25" s="40">
        <v>1549679.7399999998</v>
      </c>
      <c r="U25" s="39">
        <f t="shared" si="17"/>
        <v>1530618.6791979999</v>
      </c>
      <c r="V25" s="39">
        <v>1920256.45</v>
      </c>
      <c r="W25" s="39">
        <f t="shared" si="18"/>
        <v>1485510.3897199999</v>
      </c>
      <c r="X25" s="39">
        <f t="shared" si="19"/>
        <v>3016129.068918</v>
      </c>
      <c r="Y25" s="14">
        <f t="shared" si="3"/>
        <v>3.6718230115996668E-3</v>
      </c>
      <c r="Z25" s="37">
        <v>446500</v>
      </c>
      <c r="AA25" s="34">
        <f t="shared" si="4"/>
        <v>1.4925373134328358E-2</v>
      </c>
      <c r="AB25" s="37">
        <v>12621787.949999999</v>
      </c>
      <c r="AC25" s="34">
        <f t="shared" si="5"/>
        <v>3.1298566040829077E-3</v>
      </c>
      <c r="AD25" s="40">
        <f t="shared" si="6"/>
        <v>9417661.0489180014</v>
      </c>
      <c r="AE25" s="27">
        <f t="shared" si="7"/>
        <v>3.1232873524345652E-3</v>
      </c>
      <c r="AF25" s="14">
        <f t="shared" si="8"/>
        <v>0.14223300965148714</v>
      </c>
      <c r="AG25" s="40">
        <f t="shared" si="9"/>
        <v>22039448.998918001</v>
      </c>
      <c r="AH25" s="27">
        <f t="shared" si="10"/>
        <v>3.127046123648169E-3</v>
      </c>
      <c r="AI25" s="30">
        <f t="shared" si="11"/>
        <v>0.28446009064731798</v>
      </c>
    </row>
    <row r="26" spans="1:35" x14ac:dyDescent="0.2">
      <c r="A26" s="5" t="s">
        <v>61</v>
      </c>
      <c r="B26" s="37">
        <v>328277674.49000001</v>
      </c>
      <c r="C26" s="38">
        <v>197097893.56</v>
      </c>
      <c r="D26" s="37">
        <v>12043876.050000001</v>
      </c>
      <c r="E26" s="39">
        <v>1912556.22</v>
      </c>
      <c r="F26" s="39">
        <f t="shared" si="0"/>
        <v>261975.49400895034</v>
      </c>
      <c r="G26" s="39">
        <f t="shared" si="12"/>
        <v>14218407.764008952</v>
      </c>
      <c r="H26" s="14">
        <f t="shared" si="1"/>
        <v>5.1826675064565E-4</v>
      </c>
      <c r="I26" s="44">
        <v>760888.95</v>
      </c>
      <c r="J26" s="40">
        <v>-183722.87999999998</v>
      </c>
      <c r="K26" s="39">
        <v>324557.11999999994</v>
      </c>
      <c r="L26" s="39">
        <f t="shared" si="13"/>
        <v>901723.19</v>
      </c>
      <c r="M26" s="39">
        <v>0</v>
      </c>
      <c r="N26" s="39">
        <v>18505.990000000002</v>
      </c>
      <c r="O26" s="39">
        <v>301306.47000000003</v>
      </c>
      <c r="P26" s="39">
        <f t="shared" si="14"/>
        <v>896978.53</v>
      </c>
      <c r="Q26" s="39">
        <f t="shared" si="15"/>
        <v>324557.11999999994</v>
      </c>
      <c r="R26" s="39">
        <f t="shared" si="16"/>
        <v>1221535.6499999999</v>
      </c>
      <c r="S26" s="14">
        <f t="shared" si="2"/>
        <v>5.6449006563903572E-4</v>
      </c>
      <c r="T26" s="40">
        <v>269947.24</v>
      </c>
      <c r="U26" s="39">
        <f t="shared" si="17"/>
        <v>266626.88894799998</v>
      </c>
      <c r="V26" s="39">
        <v>147387.77000000002</v>
      </c>
      <c r="W26" s="39">
        <f t="shared" si="18"/>
        <v>114019.178872</v>
      </c>
      <c r="X26" s="39">
        <f t="shared" si="19"/>
        <v>380646.06782</v>
      </c>
      <c r="Y26" s="14">
        <f t="shared" si="3"/>
        <v>4.633969432872443E-4</v>
      </c>
      <c r="Z26" s="37">
        <v>446500</v>
      </c>
      <c r="AA26" s="34">
        <f t="shared" si="4"/>
        <v>1.4925373134328358E-2</v>
      </c>
      <c r="AB26" s="37">
        <v>2216032.9000000004</v>
      </c>
      <c r="AC26" s="34">
        <f t="shared" si="5"/>
        <v>5.49515269501101E-4</v>
      </c>
      <c r="AD26" s="40">
        <f t="shared" si="6"/>
        <v>2048681.7178199999</v>
      </c>
      <c r="AE26" s="27">
        <f t="shared" si="7"/>
        <v>6.7942790308494539E-4</v>
      </c>
      <c r="AF26" s="14">
        <f t="shared" si="8"/>
        <v>0.17010152788976932</v>
      </c>
      <c r="AG26" s="40">
        <f t="shared" si="9"/>
        <v>4264714.6178200003</v>
      </c>
      <c r="AH26" s="27">
        <f t="shared" si="10"/>
        <v>6.0509495109312519E-4</v>
      </c>
      <c r="AI26" s="30">
        <f t="shared" si="11"/>
        <v>0.2999431925574163</v>
      </c>
    </row>
    <row r="27" spans="1:35" x14ac:dyDescent="0.2">
      <c r="A27" s="5" t="s">
        <v>39</v>
      </c>
      <c r="B27" s="37">
        <v>1640177709.5899997</v>
      </c>
      <c r="C27" s="38">
        <v>403697714.25999999</v>
      </c>
      <c r="D27" s="37">
        <v>24985707.449999996</v>
      </c>
      <c r="E27" s="39">
        <v>4422154.2300000004</v>
      </c>
      <c r="F27" s="39">
        <f t="shared" si="0"/>
        <v>605731.75673132343</v>
      </c>
      <c r="G27" s="39">
        <f t="shared" si="12"/>
        <v>30013593.43673132</v>
      </c>
      <c r="H27" s="14">
        <f t="shared" si="1"/>
        <v>1.0940076978963025E-3</v>
      </c>
      <c r="I27" s="44">
        <v>1517976.5500000003</v>
      </c>
      <c r="J27" s="40">
        <v>0</v>
      </c>
      <c r="K27" s="39">
        <v>673506.93</v>
      </c>
      <c r="L27" s="39">
        <f t="shared" si="13"/>
        <v>2191483.4800000004</v>
      </c>
      <c r="M27" s="39">
        <v>2104599.08</v>
      </c>
      <c r="N27" s="39">
        <v>0</v>
      </c>
      <c r="O27" s="39">
        <v>668499.57999999996</v>
      </c>
      <c r="P27" s="39">
        <f t="shared" si="14"/>
        <v>4291075.21</v>
      </c>
      <c r="Q27" s="39">
        <f t="shared" si="15"/>
        <v>673506.93</v>
      </c>
      <c r="R27" s="39">
        <f t="shared" si="16"/>
        <v>4964582.1399999997</v>
      </c>
      <c r="S27" s="14">
        <f t="shared" si="2"/>
        <v>2.2942083582079527E-3</v>
      </c>
      <c r="T27" s="40">
        <v>943696.79000000015</v>
      </c>
      <c r="U27" s="39">
        <f t="shared" si="17"/>
        <v>932089.3194830002</v>
      </c>
      <c r="V27" s="39">
        <v>863716.53999999992</v>
      </c>
      <c r="W27" s="39">
        <f t="shared" si="18"/>
        <v>668171.11534399993</v>
      </c>
      <c r="X27" s="39">
        <f t="shared" si="19"/>
        <v>1600260.4348270001</v>
      </c>
      <c r="Y27" s="14">
        <f t="shared" si="3"/>
        <v>1.9481504122959058E-3</v>
      </c>
      <c r="Z27" s="37">
        <v>446500</v>
      </c>
      <c r="AA27" s="34">
        <f t="shared" si="4"/>
        <v>1.4925373134328358E-2</v>
      </c>
      <c r="AB27" s="37">
        <v>5999192.2300000004</v>
      </c>
      <c r="AC27" s="34">
        <f t="shared" si="5"/>
        <v>1.4876348338769523E-3</v>
      </c>
      <c r="AD27" s="40">
        <f t="shared" si="6"/>
        <v>7011342.5748269996</v>
      </c>
      <c r="AE27" s="27">
        <f t="shared" si="7"/>
        <v>2.3252522546518156E-3</v>
      </c>
      <c r="AF27" s="14">
        <f t="shared" si="8"/>
        <v>0.2806141306528025</v>
      </c>
      <c r="AG27" s="40">
        <f t="shared" si="9"/>
        <v>13010534.804827001</v>
      </c>
      <c r="AH27" s="27">
        <f t="shared" si="10"/>
        <v>1.845987276270891E-3</v>
      </c>
      <c r="AI27" s="30">
        <f t="shared" si="11"/>
        <v>0.43348807373742898</v>
      </c>
    </row>
    <row r="28" spans="1:35" x14ac:dyDescent="0.2">
      <c r="A28" s="5" t="s">
        <v>60</v>
      </c>
      <c r="B28" s="37">
        <v>234608310.51999998</v>
      </c>
      <c r="C28" s="38">
        <v>78620017.210000008</v>
      </c>
      <c r="D28" s="37">
        <v>5027912.51</v>
      </c>
      <c r="E28" s="39">
        <v>813394.37</v>
      </c>
      <c r="F28" s="39">
        <f t="shared" si="0"/>
        <v>111416.01469098197</v>
      </c>
      <c r="G28" s="39">
        <f t="shared" si="12"/>
        <v>5952722.8946909821</v>
      </c>
      <c r="H28" s="14">
        <f t="shared" si="1"/>
        <v>2.1697917258603109E-4</v>
      </c>
      <c r="I28" s="44">
        <v>378077.01</v>
      </c>
      <c r="J28" s="40">
        <v>0</v>
      </c>
      <c r="K28" s="39">
        <v>69104.909999999989</v>
      </c>
      <c r="L28" s="39">
        <f t="shared" si="13"/>
        <v>447181.92</v>
      </c>
      <c r="M28" s="39">
        <v>963574.6399999999</v>
      </c>
      <c r="N28" s="39">
        <v>0</v>
      </c>
      <c r="O28" s="39">
        <v>697034.7300000001</v>
      </c>
      <c r="P28" s="39">
        <f t="shared" si="14"/>
        <v>2038686.38</v>
      </c>
      <c r="Q28" s="39">
        <f t="shared" si="15"/>
        <v>69104.909999999989</v>
      </c>
      <c r="R28" s="39">
        <f t="shared" si="16"/>
        <v>2107791.29</v>
      </c>
      <c r="S28" s="14">
        <f t="shared" si="2"/>
        <v>9.7404217686605202E-4</v>
      </c>
      <c r="T28" s="40">
        <v>382837.03</v>
      </c>
      <c r="U28" s="39">
        <f t="shared" si="17"/>
        <v>378128.13453100005</v>
      </c>
      <c r="V28" s="39">
        <v>82768.170000000027</v>
      </c>
      <c r="W28" s="39">
        <f t="shared" si="18"/>
        <v>64029.456312000017</v>
      </c>
      <c r="X28" s="39">
        <f t="shared" si="19"/>
        <v>442157.59084300004</v>
      </c>
      <c r="Y28" s="14">
        <f t="shared" si="3"/>
        <v>5.3828081614332819E-4</v>
      </c>
      <c r="Z28" s="37">
        <v>446500</v>
      </c>
      <c r="AA28" s="34">
        <f t="shared" si="4"/>
        <v>1.4925373134328358E-2</v>
      </c>
      <c r="AB28" s="37">
        <v>1183737.51</v>
      </c>
      <c r="AC28" s="34">
        <f t="shared" si="5"/>
        <v>2.9353437705108623E-4</v>
      </c>
      <c r="AD28" s="40">
        <f t="shared" si="6"/>
        <v>2996448.880843</v>
      </c>
      <c r="AE28" s="27">
        <f t="shared" si="7"/>
        <v>9.9374683832233299E-4</v>
      </c>
      <c r="AF28" s="14">
        <f t="shared" si="8"/>
        <v>0.59596281257547179</v>
      </c>
      <c r="AG28" s="40">
        <f t="shared" si="9"/>
        <v>4180186.3908430003</v>
      </c>
      <c r="AH28" s="27">
        <f t="shared" si="10"/>
        <v>5.9310174452429233E-4</v>
      </c>
      <c r="AI28" s="30">
        <f t="shared" si="11"/>
        <v>0.70223097308479743</v>
      </c>
    </row>
    <row r="29" spans="1:35" x14ac:dyDescent="0.2">
      <c r="A29" s="5" t="s">
        <v>62</v>
      </c>
      <c r="B29" s="37">
        <v>252624126.30000001</v>
      </c>
      <c r="C29" s="38">
        <v>62623601.249999993</v>
      </c>
      <c r="D29" s="37">
        <v>3927753.09</v>
      </c>
      <c r="E29" s="39">
        <v>595518.84000000008</v>
      </c>
      <c r="F29" s="39">
        <f t="shared" si="0"/>
        <v>81572.160164074594</v>
      </c>
      <c r="G29" s="39">
        <f t="shared" si="12"/>
        <v>4604844.0901640747</v>
      </c>
      <c r="H29" s="14">
        <f t="shared" si="1"/>
        <v>1.6784844150272583E-4</v>
      </c>
      <c r="I29" s="44">
        <v>308885.88</v>
      </c>
      <c r="J29" s="40">
        <v>0</v>
      </c>
      <c r="K29" s="39">
        <v>46843.28</v>
      </c>
      <c r="L29" s="39">
        <f t="shared" si="13"/>
        <v>355729.16000000003</v>
      </c>
      <c r="M29" s="39">
        <v>710141.4</v>
      </c>
      <c r="N29" s="39">
        <v>12932.450000000003</v>
      </c>
      <c r="O29" s="39">
        <v>439213.61</v>
      </c>
      <c r="P29" s="39">
        <f t="shared" si="14"/>
        <v>1471173.3399999999</v>
      </c>
      <c r="Q29" s="39">
        <f t="shared" si="15"/>
        <v>46843.28</v>
      </c>
      <c r="R29" s="39">
        <f t="shared" si="16"/>
        <v>1518016.6199999999</v>
      </c>
      <c r="S29" s="14">
        <f t="shared" si="2"/>
        <v>7.0149839790999721E-4</v>
      </c>
      <c r="T29" s="40">
        <v>279449.95999999996</v>
      </c>
      <c r="U29" s="39">
        <f t="shared" si="17"/>
        <v>276012.725492</v>
      </c>
      <c r="V29" s="39">
        <v>68023.060000000012</v>
      </c>
      <c r="W29" s="39">
        <f t="shared" si="18"/>
        <v>52622.639216000003</v>
      </c>
      <c r="X29" s="39">
        <f t="shared" si="19"/>
        <v>328635.36470799998</v>
      </c>
      <c r="Y29" s="14">
        <f t="shared" si="3"/>
        <v>4.0007932916251795E-4</v>
      </c>
      <c r="Z29" s="37">
        <v>446500</v>
      </c>
      <c r="AA29" s="34">
        <f t="shared" si="4"/>
        <v>1.4925373134328358E-2</v>
      </c>
      <c r="AB29" s="37">
        <v>887855.91</v>
      </c>
      <c r="AC29" s="34">
        <f t="shared" si="5"/>
        <v>2.2016387015815297E-4</v>
      </c>
      <c r="AD29" s="40">
        <f t="shared" si="6"/>
        <v>2293151.984708</v>
      </c>
      <c r="AE29" s="27">
        <f t="shared" si="7"/>
        <v>7.6050439210398032E-4</v>
      </c>
      <c r="AF29" s="14">
        <f t="shared" si="8"/>
        <v>0.58383302925693836</v>
      </c>
      <c r="AG29" s="40">
        <f t="shared" si="9"/>
        <v>3181007.8947080001</v>
      </c>
      <c r="AH29" s="27">
        <f t="shared" si="10"/>
        <v>4.513342600774283E-4</v>
      </c>
      <c r="AI29" s="30">
        <f t="shared" si="11"/>
        <v>0.69079600360468618</v>
      </c>
    </row>
    <row r="30" spans="1:35" x14ac:dyDescent="0.2">
      <c r="A30" s="5" t="s">
        <v>54</v>
      </c>
      <c r="B30" s="37">
        <v>367483022</v>
      </c>
      <c r="C30" s="38">
        <v>180387677.44999999</v>
      </c>
      <c r="D30" s="37">
        <v>11318386.370000001</v>
      </c>
      <c r="E30" s="39">
        <v>1778059.6600000001</v>
      </c>
      <c r="F30" s="39">
        <f t="shared" si="0"/>
        <v>243552.6092957865</v>
      </c>
      <c r="G30" s="39">
        <f t="shared" si="12"/>
        <v>13339998.639295788</v>
      </c>
      <c r="H30" s="14">
        <f t="shared" si="1"/>
        <v>4.8624838049066285E-4</v>
      </c>
      <c r="I30" s="44">
        <v>673485.54</v>
      </c>
      <c r="J30" s="40">
        <v>-197204.87999999998</v>
      </c>
      <c r="K30" s="39">
        <v>328867.68</v>
      </c>
      <c r="L30" s="39">
        <f t="shared" si="13"/>
        <v>805148.34000000008</v>
      </c>
      <c r="M30" s="39">
        <v>383042.79000000004</v>
      </c>
      <c r="N30" s="39">
        <v>38402.189999999995</v>
      </c>
      <c r="O30" s="39">
        <v>341306.64999999997</v>
      </c>
      <c r="P30" s="39">
        <f t="shared" si="14"/>
        <v>1239032.29</v>
      </c>
      <c r="Q30" s="39">
        <f t="shared" si="15"/>
        <v>328867.68</v>
      </c>
      <c r="R30" s="39">
        <f t="shared" si="16"/>
        <v>1567899.97</v>
      </c>
      <c r="S30" s="14">
        <f t="shared" si="2"/>
        <v>7.2455024704415479E-4</v>
      </c>
      <c r="T30" s="40">
        <v>309157.40999999992</v>
      </c>
      <c r="U30" s="39">
        <f t="shared" si="17"/>
        <v>305354.77385699993</v>
      </c>
      <c r="V30" s="39">
        <v>196336.21000000002</v>
      </c>
      <c r="W30" s="39">
        <f t="shared" si="18"/>
        <v>151885.692056</v>
      </c>
      <c r="X30" s="39">
        <f t="shared" si="19"/>
        <v>457240.46591299993</v>
      </c>
      <c r="Y30" s="14">
        <f t="shared" si="3"/>
        <v>5.5664264565978723E-4</v>
      </c>
      <c r="Z30" s="37">
        <v>446500</v>
      </c>
      <c r="AA30" s="34">
        <f t="shared" si="4"/>
        <v>1.4925373134328358E-2</v>
      </c>
      <c r="AB30" s="37">
        <v>2092957.15</v>
      </c>
      <c r="AC30" s="34">
        <f t="shared" si="5"/>
        <v>5.1899586524031566E-4</v>
      </c>
      <c r="AD30" s="40">
        <f t="shared" si="6"/>
        <v>2471640.4359129998</v>
      </c>
      <c r="AE30" s="27">
        <f t="shared" si="7"/>
        <v>8.1969857198670789E-4</v>
      </c>
      <c r="AF30" s="14">
        <f t="shared" si="8"/>
        <v>0.21837392320023791</v>
      </c>
      <c r="AG30" s="40">
        <f t="shared" si="9"/>
        <v>4564597.5859129997</v>
      </c>
      <c r="AH30" s="27">
        <f t="shared" si="10"/>
        <v>6.4764355895393689E-4</v>
      </c>
      <c r="AI30" s="30">
        <f t="shared" si="11"/>
        <v>0.34217376697978152</v>
      </c>
    </row>
    <row r="31" spans="1:35" x14ac:dyDescent="0.2">
      <c r="A31" s="5" t="s">
        <v>56</v>
      </c>
      <c r="B31" s="37">
        <v>253327652.40000001</v>
      </c>
      <c r="C31" s="38">
        <v>93293895.790000021</v>
      </c>
      <c r="D31" s="37">
        <v>6214803.1600000011</v>
      </c>
      <c r="E31" s="39">
        <v>925039.3600000001</v>
      </c>
      <c r="F31" s="39">
        <f t="shared" si="0"/>
        <v>126708.76849503713</v>
      </c>
      <c r="G31" s="39">
        <f t="shared" si="12"/>
        <v>7266551.2884950386</v>
      </c>
      <c r="H31" s="14">
        <f t="shared" si="1"/>
        <v>2.6486875233816185E-4</v>
      </c>
      <c r="I31" s="44">
        <v>422770.80000000005</v>
      </c>
      <c r="J31" s="40">
        <v>0</v>
      </c>
      <c r="K31" s="39">
        <v>125019.69</v>
      </c>
      <c r="L31" s="39">
        <f t="shared" si="13"/>
        <v>547790.49</v>
      </c>
      <c r="M31" s="39">
        <v>486509.32999999996</v>
      </c>
      <c r="N31" s="39">
        <v>33509.89</v>
      </c>
      <c r="O31" s="39">
        <v>480713.6100000001</v>
      </c>
      <c r="P31" s="39">
        <f t="shared" si="14"/>
        <v>1423503.6300000001</v>
      </c>
      <c r="Q31" s="39">
        <f t="shared" si="15"/>
        <v>125019.69</v>
      </c>
      <c r="R31" s="39">
        <f t="shared" si="16"/>
        <v>1548523.32</v>
      </c>
      <c r="S31" s="14">
        <f t="shared" si="2"/>
        <v>7.1559600454589891E-4</v>
      </c>
      <c r="T31" s="40">
        <v>282596.05</v>
      </c>
      <c r="U31" s="39">
        <f t="shared" si="17"/>
        <v>279120.11858499999</v>
      </c>
      <c r="V31" s="39">
        <v>162846.06999999998</v>
      </c>
      <c r="W31" s="39">
        <f t="shared" si="18"/>
        <v>125977.71975199998</v>
      </c>
      <c r="X31" s="39">
        <f t="shared" si="19"/>
        <v>405097.83833699999</v>
      </c>
      <c r="Y31" s="14">
        <f t="shared" si="3"/>
        <v>4.9316442724007235E-4</v>
      </c>
      <c r="Z31" s="37">
        <v>446500</v>
      </c>
      <c r="AA31" s="34">
        <f t="shared" si="4"/>
        <v>1.4925373134328358E-2</v>
      </c>
      <c r="AB31" s="37">
        <v>1208081.8899999999</v>
      </c>
      <c r="AC31" s="34">
        <f t="shared" si="5"/>
        <v>2.9957111438316157E-4</v>
      </c>
      <c r="AD31" s="40">
        <f t="shared" si="6"/>
        <v>2400121.1583369998</v>
      </c>
      <c r="AE31" s="27">
        <f t="shared" si="7"/>
        <v>7.9597981061399524E-4</v>
      </c>
      <c r="AF31" s="14">
        <f t="shared" si="8"/>
        <v>0.38619423601132996</v>
      </c>
      <c r="AG31" s="40">
        <f t="shared" si="9"/>
        <v>3608203.0483369995</v>
      </c>
      <c r="AH31" s="27">
        <f t="shared" si="10"/>
        <v>5.1194643551168845E-4</v>
      </c>
      <c r="AI31" s="30">
        <f t="shared" si="11"/>
        <v>0.49654958797989679</v>
      </c>
    </row>
    <row r="32" spans="1:35" x14ac:dyDescent="0.2">
      <c r="A32" s="5" t="s">
        <v>48</v>
      </c>
      <c r="B32" s="37">
        <v>619856044.20000005</v>
      </c>
      <c r="C32" s="38">
        <v>185936542.33999997</v>
      </c>
      <c r="D32" s="37">
        <v>11504164.629999999</v>
      </c>
      <c r="E32" s="39">
        <v>1692091.1600000001</v>
      </c>
      <c r="F32" s="39">
        <f t="shared" si="0"/>
        <v>231776.93440518985</v>
      </c>
      <c r="G32" s="39">
        <f t="shared" si="12"/>
        <v>13428032.724405188</v>
      </c>
      <c r="H32" s="14">
        <f t="shared" si="1"/>
        <v>4.8945725872745125E-4</v>
      </c>
      <c r="I32" s="44">
        <v>694139.71</v>
      </c>
      <c r="J32" s="40">
        <v>0</v>
      </c>
      <c r="K32" s="39">
        <v>302374.40000000002</v>
      </c>
      <c r="L32" s="39">
        <f t="shared" si="13"/>
        <v>996514.11</v>
      </c>
      <c r="M32" s="39">
        <v>1374909.7399999998</v>
      </c>
      <c r="N32" s="39">
        <v>0</v>
      </c>
      <c r="O32" s="39">
        <v>427791.85</v>
      </c>
      <c r="P32" s="39">
        <f t="shared" si="14"/>
        <v>2496841.2999999998</v>
      </c>
      <c r="Q32" s="39">
        <f t="shared" si="15"/>
        <v>302374.40000000002</v>
      </c>
      <c r="R32" s="39">
        <f t="shared" si="16"/>
        <v>2799215.6999999997</v>
      </c>
      <c r="S32" s="14">
        <f t="shared" si="2"/>
        <v>1.2935598353030623E-3</v>
      </c>
      <c r="T32" s="40">
        <v>533433.05999999994</v>
      </c>
      <c r="U32" s="39">
        <f t="shared" si="17"/>
        <v>526871.83336199995</v>
      </c>
      <c r="V32" s="39">
        <v>485882.49</v>
      </c>
      <c r="W32" s="39">
        <f t="shared" si="18"/>
        <v>375878.69426399999</v>
      </c>
      <c r="X32" s="39">
        <f t="shared" si="19"/>
        <v>902750.52762599988</v>
      </c>
      <c r="Y32" s="14">
        <f t="shared" si="3"/>
        <v>1.0990047459275376E-3</v>
      </c>
      <c r="Z32" s="37">
        <v>446500</v>
      </c>
      <c r="AA32" s="34">
        <f t="shared" si="4"/>
        <v>1.4925373134328358E-2</v>
      </c>
      <c r="AB32" s="37">
        <v>2241822.9700000002</v>
      </c>
      <c r="AC32" s="34">
        <f t="shared" si="5"/>
        <v>5.5591049823010687E-4</v>
      </c>
      <c r="AD32" s="40">
        <f t="shared" si="6"/>
        <v>4148466.2276259996</v>
      </c>
      <c r="AE32" s="27">
        <f t="shared" si="7"/>
        <v>1.3758036133860259E-3</v>
      </c>
      <c r="AF32" s="14">
        <f t="shared" si="8"/>
        <v>0.36060560336626546</v>
      </c>
      <c r="AG32" s="40">
        <f t="shared" si="9"/>
        <v>6390289.1976260003</v>
      </c>
      <c r="AH32" s="27">
        <f t="shared" si="10"/>
        <v>9.0668006561362661E-4</v>
      </c>
      <c r="AI32" s="30">
        <f t="shared" si="11"/>
        <v>0.47589169082167743</v>
      </c>
    </row>
    <row r="33" spans="1:35" x14ac:dyDescent="0.2">
      <c r="A33" s="5" t="s">
        <v>46</v>
      </c>
      <c r="B33" s="37">
        <v>1448401397.4400001</v>
      </c>
      <c r="C33" s="38">
        <v>407937325.38000005</v>
      </c>
      <c r="D33" s="37">
        <v>24641125.600000001</v>
      </c>
      <c r="E33" s="39">
        <v>3386693.7600000007</v>
      </c>
      <c r="F33" s="39">
        <f t="shared" si="0"/>
        <v>463897.87738267361</v>
      </c>
      <c r="G33" s="39">
        <f t="shared" si="12"/>
        <v>28491717.237382676</v>
      </c>
      <c r="H33" s="14">
        <f t="shared" si="1"/>
        <v>1.038534690945559E-3</v>
      </c>
      <c r="I33" s="44">
        <v>1517840.3399999999</v>
      </c>
      <c r="J33" s="40">
        <v>0</v>
      </c>
      <c r="K33" s="39">
        <v>555987.68000000005</v>
      </c>
      <c r="L33" s="39">
        <f t="shared" si="13"/>
        <v>2073828.02</v>
      </c>
      <c r="M33" s="39">
        <v>1654075.6400000001</v>
      </c>
      <c r="N33" s="39">
        <v>0</v>
      </c>
      <c r="O33" s="39">
        <v>394699.54</v>
      </c>
      <c r="P33" s="39">
        <f t="shared" si="14"/>
        <v>3566615.52</v>
      </c>
      <c r="Q33" s="39">
        <f t="shared" si="15"/>
        <v>555987.68000000005</v>
      </c>
      <c r="R33" s="39">
        <f t="shared" si="16"/>
        <v>4122603.2</v>
      </c>
      <c r="S33" s="14">
        <f t="shared" si="2"/>
        <v>1.9051171785053503E-3</v>
      </c>
      <c r="T33" s="40">
        <v>899052.41999999993</v>
      </c>
      <c r="U33" s="39">
        <f t="shared" si="17"/>
        <v>887994.07523399999</v>
      </c>
      <c r="V33" s="39">
        <v>478365.82999999984</v>
      </c>
      <c r="W33" s="39">
        <f t="shared" si="18"/>
        <v>370063.80608799984</v>
      </c>
      <c r="X33" s="39">
        <f t="shared" si="19"/>
        <v>1258057.8813219997</v>
      </c>
      <c r="Y33" s="14">
        <f t="shared" si="3"/>
        <v>1.5315544437955976E-3</v>
      </c>
      <c r="Z33" s="37">
        <v>446500</v>
      </c>
      <c r="AA33" s="34">
        <f t="shared" si="4"/>
        <v>1.4925373134328358E-2</v>
      </c>
      <c r="AB33" s="37">
        <v>4221047.1899999995</v>
      </c>
      <c r="AC33" s="34">
        <f t="shared" si="5"/>
        <v>1.0467037218579716E-3</v>
      </c>
      <c r="AD33" s="40">
        <f t="shared" si="6"/>
        <v>5827161.0813219994</v>
      </c>
      <c r="AE33" s="27">
        <f t="shared" si="7"/>
        <v>1.932528513327937E-3</v>
      </c>
      <c r="AF33" s="14">
        <f t="shared" si="8"/>
        <v>0.2364811241139893</v>
      </c>
      <c r="AG33" s="40">
        <f t="shared" si="9"/>
        <v>10048208.271321999</v>
      </c>
      <c r="AH33" s="27">
        <f t="shared" si="10"/>
        <v>1.4256804117920329E-3</v>
      </c>
      <c r="AI33" s="30">
        <f t="shared" si="11"/>
        <v>0.35267120572635074</v>
      </c>
    </row>
    <row r="34" spans="1:35" x14ac:dyDescent="0.2">
      <c r="A34" s="5" t="s">
        <v>29</v>
      </c>
      <c r="B34" s="37">
        <v>4024027877.1599998</v>
      </c>
      <c r="C34" s="38">
        <v>1999808380.7900004</v>
      </c>
      <c r="D34" s="37">
        <v>119189375.89999999</v>
      </c>
      <c r="E34" s="39">
        <v>9613706.9200000018</v>
      </c>
      <c r="F34" s="39">
        <f t="shared" si="0"/>
        <v>1316853.1169370096</v>
      </c>
      <c r="G34" s="39">
        <f t="shared" si="12"/>
        <v>130119935.936937</v>
      </c>
      <c r="H34" s="14">
        <f t="shared" si="1"/>
        <v>4.7429246306298304E-3</v>
      </c>
      <c r="I34" s="44">
        <v>10099857.24</v>
      </c>
      <c r="J34" s="40">
        <v>0</v>
      </c>
      <c r="K34" s="39">
        <v>463534.44</v>
      </c>
      <c r="L34" s="39">
        <f t="shared" si="13"/>
        <v>10563391.68</v>
      </c>
      <c r="M34" s="39">
        <v>0</v>
      </c>
      <c r="N34" s="39">
        <v>0</v>
      </c>
      <c r="O34" s="39">
        <v>0</v>
      </c>
      <c r="P34" s="39">
        <f t="shared" si="14"/>
        <v>10099857.24</v>
      </c>
      <c r="Q34" s="39">
        <f t="shared" si="15"/>
        <v>463534.44</v>
      </c>
      <c r="R34" s="39">
        <f t="shared" si="16"/>
        <v>10563391.68</v>
      </c>
      <c r="S34" s="14">
        <f t="shared" si="2"/>
        <v>4.8815027730169346E-3</v>
      </c>
      <c r="T34" s="40">
        <v>5013439.3899999997</v>
      </c>
      <c r="U34" s="39">
        <f t="shared" si="17"/>
        <v>4951774.0855029998</v>
      </c>
      <c r="V34" s="39">
        <v>413486.77999999991</v>
      </c>
      <c r="W34" s="39">
        <f t="shared" si="18"/>
        <v>319873.37300799991</v>
      </c>
      <c r="X34" s="39">
        <f t="shared" si="19"/>
        <v>5271647.4585109996</v>
      </c>
      <c r="Y34" s="14">
        <f t="shared" si="3"/>
        <v>6.4176817387146898E-3</v>
      </c>
      <c r="Z34" s="37">
        <v>446500</v>
      </c>
      <c r="AA34" s="34">
        <f t="shared" si="4"/>
        <v>1.4925373134328358E-2</v>
      </c>
      <c r="AB34" s="37">
        <v>11784605.420000002</v>
      </c>
      <c r="AC34" s="34">
        <f t="shared" si="5"/>
        <v>2.9222583398177144E-3</v>
      </c>
      <c r="AD34" s="40">
        <f t="shared" si="6"/>
        <v>16281539.138510998</v>
      </c>
      <c r="AE34" s="27">
        <f t="shared" si="7"/>
        <v>5.3996342621952997E-3</v>
      </c>
      <c r="AF34" s="14">
        <f t="shared" si="8"/>
        <v>0.13660226857946825</v>
      </c>
      <c r="AG34" s="40">
        <f t="shared" si="9"/>
        <v>28066144.558511</v>
      </c>
      <c r="AH34" s="27">
        <f t="shared" si="10"/>
        <v>3.9821380539844546E-3</v>
      </c>
      <c r="AI34" s="30">
        <f t="shared" si="11"/>
        <v>0.21569442342880754</v>
      </c>
    </row>
    <row r="35" spans="1:35" x14ac:dyDescent="0.2">
      <c r="A35" s="5" t="s">
        <v>35</v>
      </c>
      <c r="B35" s="37">
        <v>2518604884.77</v>
      </c>
      <c r="C35" s="38">
        <v>1199710127.0499997</v>
      </c>
      <c r="D35" s="37">
        <v>70626193.389999986</v>
      </c>
      <c r="E35" s="39">
        <v>14638741.630000001</v>
      </c>
      <c r="F35" s="39">
        <f t="shared" si="0"/>
        <v>2005165.4064258758</v>
      </c>
      <c r="G35" s="39">
        <f t="shared" si="12"/>
        <v>87270100.426425859</v>
      </c>
      <c r="H35" s="14">
        <f t="shared" si="1"/>
        <v>3.1810306841116138E-3</v>
      </c>
      <c r="I35" s="44">
        <v>4943224.7300000004</v>
      </c>
      <c r="J35" s="40">
        <v>0</v>
      </c>
      <c r="K35" s="39">
        <v>1308465.73</v>
      </c>
      <c r="L35" s="39">
        <f t="shared" si="13"/>
        <v>6251690.4600000009</v>
      </c>
      <c r="M35" s="39">
        <v>0</v>
      </c>
      <c r="N35" s="39">
        <v>0</v>
      </c>
      <c r="O35" s="39">
        <v>411010.14</v>
      </c>
      <c r="P35" s="39">
        <f t="shared" si="14"/>
        <v>5354234.87</v>
      </c>
      <c r="Q35" s="39">
        <f t="shared" si="15"/>
        <v>1308465.73</v>
      </c>
      <c r="R35" s="39">
        <f t="shared" si="16"/>
        <v>6662700.5999999996</v>
      </c>
      <c r="S35" s="14">
        <f t="shared" si="2"/>
        <v>3.0789345354163365E-3</v>
      </c>
      <c r="T35" s="40">
        <v>2518705.5299999998</v>
      </c>
      <c r="U35" s="39">
        <f t="shared" si="17"/>
        <v>2487725.4519809997</v>
      </c>
      <c r="V35" s="39">
        <v>931619.02000000014</v>
      </c>
      <c r="W35" s="39">
        <f t="shared" si="18"/>
        <v>720700.47387200012</v>
      </c>
      <c r="X35" s="39">
        <f t="shared" si="19"/>
        <v>3208425.925853</v>
      </c>
      <c r="Y35" s="14">
        <f t="shared" si="3"/>
        <v>3.905924407202581E-3</v>
      </c>
      <c r="Z35" s="37">
        <v>446500</v>
      </c>
      <c r="AA35" s="34">
        <f t="shared" si="4"/>
        <v>1.4925373134328358E-2</v>
      </c>
      <c r="AB35" s="37">
        <v>18215663.180000003</v>
      </c>
      <c r="AC35" s="34">
        <f t="shared" si="5"/>
        <v>4.516983958811705E-3</v>
      </c>
      <c r="AD35" s="40">
        <f t="shared" si="6"/>
        <v>10317626.525853001</v>
      </c>
      <c r="AE35" s="27">
        <f t="shared" si="7"/>
        <v>3.4217532642080374E-3</v>
      </c>
      <c r="AF35" s="14">
        <f t="shared" si="8"/>
        <v>0.14608781856440645</v>
      </c>
      <c r="AG35" s="40">
        <f t="shared" si="9"/>
        <v>28533289.705853004</v>
      </c>
      <c r="AH35" s="27">
        <f t="shared" si="10"/>
        <v>4.0484184960340079E-3</v>
      </c>
      <c r="AI35" s="30">
        <f t="shared" si="11"/>
        <v>0.32695378561994837</v>
      </c>
    </row>
    <row r="36" spans="1:35" x14ac:dyDescent="0.2">
      <c r="A36" s="5" t="s">
        <v>10</v>
      </c>
      <c r="B36" s="37">
        <v>81605501533.190018</v>
      </c>
      <c r="C36" s="38">
        <v>28330162963.730003</v>
      </c>
      <c r="D36" s="37">
        <v>1681486189.6499999</v>
      </c>
      <c r="E36" s="39">
        <v>534310547.59000003</v>
      </c>
      <c r="F36" s="39">
        <f t="shared" si="0"/>
        <v>73188054.915887922</v>
      </c>
      <c r="G36" s="39">
        <f t="shared" si="12"/>
        <v>2288984792.1558876</v>
      </c>
      <c r="H36" s="14">
        <f t="shared" si="1"/>
        <v>8.3434427412528753E-2</v>
      </c>
      <c r="I36" s="44">
        <v>111048241.32000001</v>
      </c>
      <c r="J36" s="40">
        <v>0</v>
      </c>
      <c r="K36" s="39">
        <v>39146200.349999994</v>
      </c>
      <c r="L36" s="39">
        <f t="shared" si="13"/>
        <v>150194441.67000002</v>
      </c>
      <c r="M36" s="39">
        <v>0</v>
      </c>
      <c r="N36" s="39">
        <v>0</v>
      </c>
      <c r="O36" s="39">
        <v>0</v>
      </c>
      <c r="P36" s="39">
        <f t="shared" si="14"/>
        <v>111048241.32000001</v>
      </c>
      <c r="Q36" s="39">
        <f t="shared" si="15"/>
        <v>39146200.349999994</v>
      </c>
      <c r="R36" s="39">
        <f t="shared" si="16"/>
        <v>150194441.67000002</v>
      </c>
      <c r="S36" s="14">
        <f t="shared" si="2"/>
        <v>6.9407119011972052E-2</v>
      </c>
      <c r="T36" s="40">
        <v>37886372.359999999</v>
      </c>
      <c r="U36" s="39">
        <f t="shared" si="17"/>
        <v>37420369.979971997</v>
      </c>
      <c r="V36" s="39">
        <v>16420550.65</v>
      </c>
      <c r="W36" s="39">
        <f t="shared" si="18"/>
        <v>12702937.98284</v>
      </c>
      <c r="X36" s="39">
        <f t="shared" si="19"/>
        <v>50123307.962811999</v>
      </c>
      <c r="Y36" s="14">
        <f t="shared" si="3"/>
        <v>6.1019907102773108E-2</v>
      </c>
      <c r="Z36" s="37">
        <v>446500</v>
      </c>
      <c r="AA36" s="34">
        <f t="shared" si="4"/>
        <v>1.4925373134328358E-2</v>
      </c>
      <c r="AB36" s="37">
        <v>627022148.45000005</v>
      </c>
      <c r="AC36" s="34">
        <f t="shared" si="5"/>
        <v>0.15548426419511238</v>
      </c>
      <c r="AD36" s="40">
        <f t="shared" si="6"/>
        <v>200764249.63281202</v>
      </c>
      <c r="AE36" s="27">
        <f t="shared" si="7"/>
        <v>6.6581759360644963E-2</v>
      </c>
      <c r="AF36" s="14">
        <f t="shared" si="8"/>
        <v>0.11939690665827053</v>
      </c>
      <c r="AG36" s="40">
        <f t="shared" si="9"/>
        <v>827786398.08281207</v>
      </c>
      <c r="AH36" s="27">
        <f t="shared" si="10"/>
        <v>0.11744968068215399</v>
      </c>
      <c r="AI36" s="30">
        <f t="shared" si="11"/>
        <v>0.36163909909735958</v>
      </c>
    </row>
    <row r="37" spans="1:35" x14ac:dyDescent="0.2">
      <c r="A37" s="5" t="s">
        <v>53</v>
      </c>
      <c r="B37" s="37">
        <v>188002490.25999999</v>
      </c>
      <c r="C37" s="38">
        <v>86336302.219999999</v>
      </c>
      <c r="D37" s="37">
        <v>6285296.8800000008</v>
      </c>
      <c r="E37" s="39">
        <v>940418.27000000025</v>
      </c>
      <c r="F37" s="39">
        <f t="shared" si="0"/>
        <v>128815.31966589327</v>
      </c>
      <c r="G37" s="39">
        <f t="shared" si="12"/>
        <v>7354530.4696658943</v>
      </c>
      <c r="H37" s="14">
        <f t="shared" si="1"/>
        <v>2.6807562930404144E-4</v>
      </c>
      <c r="I37" s="44">
        <v>468825.82999999996</v>
      </c>
      <c r="J37" s="40">
        <v>0</v>
      </c>
      <c r="K37" s="39">
        <v>110763.42</v>
      </c>
      <c r="L37" s="39">
        <f t="shared" si="13"/>
        <v>579589.25</v>
      </c>
      <c r="M37" s="39">
        <v>1116810.8999999999</v>
      </c>
      <c r="N37" s="39">
        <v>19773.440000000002</v>
      </c>
      <c r="O37" s="39">
        <v>816809.35</v>
      </c>
      <c r="P37" s="39">
        <f t="shared" si="14"/>
        <v>2422219.52</v>
      </c>
      <c r="Q37" s="39">
        <f t="shared" si="15"/>
        <v>110763.42</v>
      </c>
      <c r="R37" s="39">
        <f t="shared" si="16"/>
        <v>2532982.94</v>
      </c>
      <c r="S37" s="14">
        <f t="shared" si="2"/>
        <v>1.1705296575365261E-3</v>
      </c>
      <c r="T37" s="40">
        <v>411068.24</v>
      </c>
      <c r="U37" s="39">
        <f t="shared" si="17"/>
        <v>406012.10064800002</v>
      </c>
      <c r="V37" s="39">
        <v>171675.47999999995</v>
      </c>
      <c r="W37" s="39">
        <f t="shared" si="18"/>
        <v>132808.15132799995</v>
      </c>
      <c r="X37" s="39">
        <f t="shared" si="19"/>
        <v>538820.25197599991</v>
      </c>
      <c r="Y37" s="14">
        <f t="shared" si="3"/>
        <v>6.5595753865770523E-4</v>
      </c>
      <c r="Z37" s="37">
        <v>446500</v>
      </c>
      <c r="AA37" s="34">
        <f t="shared" si="4"/>
        <v>1.4925373134328358E-2</v>
      </c>
      <c r="AB37" s="37">
        <v>1408394.72</v>
      </c>
      <c r="AC37" s="34">
        <f t="shared" si="5"/>
        <v>3.4924319224896323E-4</v>
      </c>
      <c r="AD37" s="40">
        <f t="shared" si="6"/>
        <v>3518303.1919759996</v>
      </c>
      <c r="AE37" s="27">
        <f t="shared" si="7"/>
        <v>1.1668153912580334E-3</v>
      </c>
      <c r="AF37" s="14">
        <f t="shared" si="8"/>
        <v>0.55976722486591579</v>
      </c>
      <c r="AG37" s="40">
        <f t="shared" si="9"/>
        <v>4926697.9119759994</v>
      </c>
      <c r="AH37" s="27">
        <f t="shared" si="10"/>
        <v>6.990198170919071E-4</v>
      </c>
      <c r="AI37" s="30">
        <f t="shared" si="11"/>
        <v>0.66988612424632621</v>
      </c>
    </row>
    <row r="38" spans="1:35" x14ac:dyDescent="0.2">
      <c r="A38" s="5" t="s">
        <v>33</v>
      </c>
      <c r="B38" s="37">
        <v>4842913038.0699997</v>
      </c>
      <c r="C38" s="38">
        <v>2535300926.170001</v>
      </c>
      <c r="D38" s="37">
        <v>154617253.09</v>
      </c>
      <c r="E38" s="39">
        <v>22013035.100000005</v>
      </c>
      <c r="F38" s="39">
        <f t="shared" si="0"/>
        <v>3015271.2294956041</v>
      </c>
      <c r="G38" s="39">
        <f t="shared" si="12"/>
        <v>179645559.41949561</v>
      </c>
      <c r="H38" s="14">
        <f t="shared" si="1"/>
        <v>6.5481537661296321E-3</v>
      </c>
      <c r="I38" s="44">
        <v>10017386.670000002</v>
      </c>
      <c r="J38" s="40">
        <v>-1758729.7200000004</v>
      </c>
      <c r="K38" s="39">
        <v>3801724.5199999996</v>
      </c>
      <c r="L38" s="39">
        <f t="shared" si="13"/>
        <v>12060381.470000001</v>
      </c>
      <c r="M38" s="39">
        <v>0</v>
      </c>
      <c r="N38" s="39">
        <v>0</v>
      </c>
      <c r="O38" s="39">
        <v>0</v>
      </c>
      <c r="P38" s="39">
        <f t="shared" si="14"/>
        <v>8258656.9500000011</v>
      </c>
      <c r="Q38" s="39">
        <f t="shared" si="15"/>
        <v>3801724.5199999996</v>
      </c>
      <c r="R38" s="39">
        <f t="shared" si="16"/>
        <v>12060381.470000001</v>
      </c>
      <c r="S38" s="14">
        <f t="shared" si="2"/>
        <v>5.5732843553375714E-3</v>
      </c>
      <c r="T38" s="40">
        <v>3845918.9099999997</v>
      </c>
      <c r="U38" s="39">
        <f t="shared" si="17"/>
        <v>3798614.1074069999</v>
      </c>
      <c r="V38" s="39">
        <v>1879229.18</v>
      </c>
      <c r="W38" s="39">
        <f t="shared" si="18"/>
        <v>1453771.6936479998</v>
      </c>
      <c r="X38" s="39">
        <f t="shared" si="19"/>
        <v>5252385.8010549992</v>
      </c>
      <c r="Y38" s="14">
        <f t="shared" si="3"/>
        <v>6.3942326768634131E-3</v>
      </c>
      <c r="Z38" s="37">
        <v>446500</v>
      </c>
      <c r="AA38" s="34">
        <f t="shared" si="4"/>
        <v>1.4925373134328358E-2</v>
      </c>
      <c r="AB38" s="37">
        <v>25964060.010000002</v>
      </c>
      <c r="AC38" s="34">
        <f t="shared" si="5"/>
        <v>6.4383734707810104E-3</v>
      </c>
      <c r="AD38" s="40">
        <f t="shared" si="6"/>
        <v>17759267.271054998</v>
      </c>
      <c r="AE38" s="27">
        <f t="shared" si="7"/>
        <v>5.8897102548157486E-3</v>
      </c>
      <c r="AF38" s="14">
        <f t="shared" si="8"/>
        <v>0.11485954456012512</v>
      </c>
      <c r="AG38" s="40">
        <f t="shared" si="9"/>
        <v>43723327.281055003</v>
      </c>
      <c r="AH38" s="27">
        <f t="shared" si="10"/>
        <v>6.2036424365207871E-3</v>
      </c>
      <c r="AI38" s="30">
        <f t="shared" si="11"/>
        <v>0.24338662988577067</v>
      </c>
    </row>
    <row r="39" spans="1:35" x14ac:dyDescent="0.2">
      <c r="A39" s="5" t="s">
        <v>40</v>
      </c>
      <c r="B39" s="37">
        <v>1278961289.6199999</v>
      </c>
      <c r="C39" s="38">
        <v>566068178.30000007</v>
      </c>
      <c r="D39" s="37">
        <v>34618519.339999996</v>
      </c>
      <c r="E39" s="39">
        <v>6932030.4299999997</v>
      </c>
      <c r="F39" s="39">
        <f t="shared" si="0"/>
        <v>949526.12498069543</v>
      </c>
      <c r="G39" s="39">
        <f t="shared" si="12"/>
        <v>42500075.894980691</v>
      </c>
      <c r="H39" s="14">
        <f t="shared" si="1"/>
        <v>1.549145066161382E-3</v>
      </c>
      <c r="I39" s="44">
        <v>2212606.08</v>
      </c>
      <c r="J39" s="40">
        <v>0</v>
      </c>
      <c r="K39" s="39">
        <v>829030.30999999994</v>
      </c>
      <c r="L39" s="39">
        <f t="shared" si="13"/>
        <v>3041636.39</v>
      </c>
      <c r="M39" s="39">
        <v>1327589.78</v>
      </c>
      <c r="N39" s="39">
        <v>99657.880000000034</v>
      </c>
      <c r="O39" s="39">
        <v>617640.06999999995</v>
      </c>
      <c r="P39" s="39">
        <f t="shared" si="14"/>
        <v>4257493.8100000005</v>
      </c>
      <c r="Q39" s="39">
        <f t="shared" si="15"/>
        <v>829030.30999999994</v>
      </c>
      <c r="R39" s="39">
        <f t="shared" si="16"/>
        <v>5086524.12</v>
      </c>
      <c r="S39" s="14">
        <f t="shared" si="2"/>
        <v>2.3505595881490146E-3</v>
      </c>
      <c r="T39" s="40">
        <v>1004046.2899999998</v>
      </c>
      <c r="U39" s="39">
        <f t="shared" si="17"/>
        <v>991696.52063299983</v>
      </c>
      <c r="V39" s="39">
        <v>695518.33999999985</v>
      </c>
      <c r="W39" s="39">
        <f t="shared" si="18"/>
        <v>538052.98782399984</v>
      </c>
      <c r="X39" s="39">
        <f t="shared" si="19"/>
        <v>1529749.5084569997</v>
      </c>
      <c r="Y39" s="14">
        <f t="shared" si="3"/>
        <v>1.8623107031526043E-3</v>
      </c>
      <c r="Z39" s="37">
        <v>446500</v>
      </c>
      <c r="AA39" s="34">
        <f t="shared" si="4"/>
        <v>1.4925373134328358E-2</v>
      </c>
      <c r="AB39" s="37">
        <v>8475299.290000001</v>
      </c>
      <c r="AC39" s="34">
        <f t="shared" si="5"/>
        <v>2.1016413490281844E-3</v>
      </c>
      <c r="AD39" s="40">
        <f t="shared" si="6"/>
        <v>7062773.6284569995</v>
      </c>
      <c r="AE39" s="27">
        <f t="shared" si="7"/>
        <v>2.3423089270559918E-3</v>
      </c>
      <c r="AF39" s="14">
        <f t="shared" si="8"/>
        <v>0.20401720706455265</v>
      </c>
      <c r="AG39" s="40">
        <f t="shared" si="9"/>
        <v>15538072.918457001</v>
      </c>
      <c r="AH39" s="27">
        <f t="shared" si="10"/>
        <v>2.2046046020029329E-3</v>
      </c>
      <c r="AI39" s="30">
        <f t="shared" si="11"/>
        <v>0.36560106285109167</v>
      </c>
    </row>
    <row r="40" spans="1:35" x14ac:dyDescent="0.2">
      <c r="A40" s="5" t="s">
        <v>55</v>
      </c>
      <c r="B40" s="37">
        <v>174476641.08000001</v>
      </c>
      <c r="C40" s="38">
        <v>63211840.470000006</v>
      </c>
      <c r="D40" s="37">
        <v>17728229.57</v>
      </c>
      <c r="E40" s="39">
        <v>1049351.6300000001</v>
      </c>
      <c r="F40" s="39">
        <f t="shared" si="0"/>
        <v>143736.64354731873</v>
      </c>
      <c r="G40" s="39">
        <f t="shared" si="12"/>
        <v>18921317.843547318</v>
      </c>
      <c r="H40" s="14">
        <f t="shared" si="1"/>
        <v>6.8968973737913752E-4</v>
      </c>
      <c r="I40" s="44">
        <v>1292409.4999999998</v>
      </c>
      <c r="J40" s="40">
        <v>-218664.48000000007</v>
      </c>
      <c r="K40" s="39">
        <v>243887.98999999996</v>
      </c>
      <c r="L40" s="39">
        <f t="shared" si="13"/>
        <v>1317633.0099999998</v>
      </c>
      <c r="M40" s="39">
        <v>0</v>
      </c>
      <c r="N40" s="39">
        <v>15126.420000000002</v>
      </c>
      <c r="O40" s="39">
        <v>622524.12999999989</v>
      </c>
      <c r="P40" s="39">
        <f t="shared" si="14"/>
        <v>1711395.5699999996</v>
      </c>
      <c r="Q40" s="39">
        <f t="shared" si="15"/>
        <v>243887.98999999996</v>
      </c>
      <c r="R40" s="39">
        <f t="shared" si="16"/>
        <v>1955283.5599999996</v>
      </c>
      <c r="S40" s="14">
        <f t="shared" si="2"/>
        <v>9.0356605239259879E-4</v>
      </c>
      <c r="T40" s="40">
        <v>394085.84000000008</v>
      </c>
      <c r="U40" s="39">
        <f t="shared" si="17"/>
        <v>389238.58416800009</v>
      </c>
      <c r="V40" s="39">
        <v>110382.14</v>
      </c>
      <c r="W40" s="39">
        <f t="shared" si="18"/>
        <v>85391.623503999988</v>
      </c>
      <c r="X40" s="39">
        <f t="shared" si="19"/>
        <v>474630.20767200005</v>
      </c>
      <c r="Y40" s="14">
        <f t="shared" si="3"/>
        <v>5.7781284510996479E-4</v>
      </c>
      <c r="Z40" s="37">
        <v>446500</v>
      </c>
      <c r="AA40" s="34">
        <f t="shared" si="4"/>
        <v>1.4925373134328358E-2</v>
      </c>
      <c r="AB40" s="37">
        <v>1334007.69</v>
      </c>
      <c r="AC40" s="34">
        <f t="shared" si="5"/>
        <v>3.3079725273342785E-4</v>
      </c>
      <c r="AD40" s="40">
        <f t="shared" si="6"/>
        <v>2876413.7676719995</v>
      </c>
      <c r="AE40" s="27">
        <f t="shared" si="7"/>
        <v>9.5393821186320698E-4</v>
      </c>
      <c r="AF40" s="14">
        <f t="shared" si="8"/>
        <v>0.16225048058603178</v>
      </c>
      <c r="AG40" s="40">
        <f t="shared" si="9"/>
        <v>4210421.4576719999</v>
      </c>
      <c r="AH40" s="27">
        <f t="shared" si="10"/>
        <v>5.9739161803839462E-4</v>
      </c>
      <c r="AI40" s="30">
        <f t="shared" si="11"/>
        <v>0.22252263253998811</v>
      </c>
    </row>
    <row r="41" spans="1:35" x14ac:dyDescent="0.2">
      <c r="A41" s="5" t="s">
        <v>64</v>
      </c>
      <c r="B41" s="37">
        <v>110054886.05</v>
      </c>
      <c r="C41" s="38">
        <v>30597671.380000006</v>
      </c>
      <c r="D41" s="37">
        <v>2023266.1199999999</v>
      </c>
      <c r="E41" s="39">
        <v>312248.63999999996</v>
      </c>
      <c r="F41" s="39">
        <f t="shared" ref="F41:F72" si="20">(E41/E$76)*F$76</f>
        <v>42770.76452038774</v>
      </c>
      <c r="G41" s="39">
        <f t="shared" si="12"/>
        <v>2378285.5245203874</v>
      </c>
      <c r="H41" s="14">
        <f t="shared" ref="H41:H72" si="21">(G41/G$76)</f>
        <v>8.6689475457358281E-5</v>
      </c>
      <c r="I41" s="44">
        <v>151189.18</v>
      </c>
      <c r="J41" s="40">
        <v>0</v>
      </c>
      <c r="K41" s="39">
        <v>27411.96</v>
      </c>
      <c r="L41" s="39">
        <f t="shared" si="13"/>
        <v>178601.13999999998</v>
      </c>
      <c r="M41" s="39">
        <v>433299.60000000003</v>
      </c>
      <c r="N41" s="39">
        <v>19173.799999999996</v>
      </c>
      <c r="O41" s="39">
        <v>706649.0199999999</v>
      </c>
      <c r="P41" s="39">
        <f t="shared" si="14"/>
        <v>1310311.6000000001</v>
      </c>
      <c r="Q41" s="39">
        <f t="shared" si="15"/>
        <v>27411.96</v>
      </c>
      <c r="R41" s="39">
        <f t="shared" si="16"/>
        <v>1337723.56</v>
      </c>
      <c r="S41" s="14">
        <f t="shared" ref="S41:S72" si="22">(R41/R$76)</f>
        <v>6.1818225296272325E-4</v>
      </c>
      <c r="T41" s="40">
        <v>161122.39000000001</v>
      </c>
      <c r="U41" s="39">
        <f t="shared" si="17"/>
        <v>159140.58460300002</v>
      </c>
      <c r="V41" s="39">
        <v>54976.86</v>
      </c>
      <c r="W41" s="39">
        <f t="shared" si="18"/>
        <v>42530.098895999996</v>
      </c>
      <c r="X41" s="39">
        <f t="shared" si="19"/>
        <v>201670.68349900004</v>
      </c>
      <c r="Y41" s="14">
        <f t="shared" ref="Y41:Y72" si="23">(X41/X$76)</f>
        <v>2.4551305316065491E-4</v>
      </c>
      <c r="Z41" s="37">
        <v>446500</v>
      </c>
      <c r="AA41" s="34">
        <f t="shared" ref="AA41:AA72" si="24">(Z41/Z$76)</f>
        <v>1.4925373134328358E-2</v>
      </c>
      <c r="AB41" s="37">
        <v>464860.38999999996</v>
      </c>
      <c r="AC41" s="34">
        <f t="shared" ref="AC41:AC72" si="25">(AB41/AB$76)</f>
        <v>1.1527260380079955E-4</v>
      </c>
      <c r="AD41" s="40">
        <f t="shared" ref="AD41:AD76" si="26">(R41+X41+Z41)</f>
        <v>1985894.2434990001</v>
      </c>
      <c r="AE41" s="27">
        <f t="shared" ref="AE41:AE72" si="27">(AD41/AD$76)</f>
        <v>6.5860497014868092E-4</v>
      </c>
      <c r="AF41" s="14">
        <f t="shared" ref="AF41:AF76" si="28">(AD41/D41)</f>
        <v>0.98152893673670583</v>
      </c>
      <c r="AG41" s="40">
        <f t="shared" ref="AG41:AG76" si="29">(R41+X41+Z41+AB41)</f>
        <v>2450754.6334990002</v>
      </c>
      <c r="AH41" s="27">
        <f t="shared" ref="AH41:AH72" si="30">(AG41/AG$76)</f>
        <v>3.4772297515568896E-4</v>
      </c>
      <c r="AI41" s="30">
        <f t="shared" ref="AI41:AI76" si="31">(AG41/G41)</f>
        <v>1.0304711558942139</v>
      </c>
    </row>
    <row r="42" spans="1:35" x14ac:dyDescent="0.2">
      <c r="A42" s="5" t="s">
        <v>23</v>
      </c>
      <c r="B42" s="37">
        <v>10105628266.6</v>
      </c>
      <c r="C42" s="38">
        <v>5245240723.3299999</v>
      </c>
      <c r="D42" s="37">
        <v>311102867.94</v>
      </c>
      <c r="E42" s="39">
        <v>41913885.789999999</v>
      </c>
      <c r="F42" s="39">
        <f t="shared" si="20"/>
        <v>5741222.5694834599</v>
      </c>
      <c r="G42" s="39">
        <f t="shared" si="12"/>
        <v>358757976.29948348</v>
      </c>
      <c r="H42" s="14">
        <f t="shared" si="21"/>
        <v>1.3076874269676863E-2</v>
      </c>
      <c r="I42" s="44">
        <v>16760864.440000001</v>
      </c>
      <c r="J42" s="40">
        <v>0</v>
      </c>
      <c r="K42" s="39">
        <v>10846276.449999999</v>
      </c>
      <c r="L42" s="39">
        <f t="shared" si="13"/>
        <v>27607140.890000001</v>
      </c>
      <c r="M42" s="39">
        <v>0</v>
      </c>
      <c r="N42" s="39">
        <v>0</v>
      </c>
      <c r="O42" s="39">
        <v>0</v>
      </c>
      <c r="P42" s="39">
        <f t="shared" si="14"/>
        <v>16760864.440000001</v>
      </c>
      <c r="Q42" s="39">
        <f t="shared" si="15"/>
        <v>10846276.449999999</v>
      </c>
      <c r="R42" s="39">
        <f t="shared" si="16"/>
        <v>27607140.890000001</v>
      </c>
      <c r="S42" s="14">
        <f t="shared" si="22"/>
        <v>1.2757676595932512E-2</v>
      </c>
      <c r="T42" s="40">
        <v>7304391.8100000005</v>
      </c>
      <c r="U42" s="39">
        <f t="shared" si="17"/>
        <v>7214547.7907370003</v>
      </c>
      <c r="V42" s="39">
        <v>5783602.7400000002</v>
      </c>
      <c r="W42" s="39">
        <f t="shared" si="18"/>
        <v>4474195.0796640003</v>
      </c>
      <c r="X42" s="39">
        <f t="shared" si="19"/>
        <v>11688742.870401001</v>
      </c>
      <c r="Y42" s="14">
        <f t="shared" si="23"/>
        <v>1.4229827062277083E-2</v>
      </c>
      <c r="Z42" s="37">
        <v>446500</v>
      </c>
      <c r="AA42" s="34">
        <f t="shared" si="24"/>
        <v>1.4925373134328358E-2</v>
      </c>
      <c r="AB42" s="37">
        <v>50266858.460000001</v>
      </c>
      <c r="AC42" s="34">
        <f t="shared" si="25"/>
        <v>1.2464799720988165E-2</v>
      </c>
      <c r="AD42" s="40">
        <f t="shared" si="26"/>
        <v>39742383.760401003</v>
      </c>
      <c r="AE42" s="27">
        <f t="shared" si="27"/>
        <v>1.3180224252042103E-2</v>
      </c>
      <c r="AF42" s="14">
        <f t="shared" si="28"/>
        <v>0.12774676113903846</v>
      </c>
      <c r="AG42" s="40">
        <f t="shared" si="29"/>
        <v>90009242.220401004</v>
      </c>
      <c r="AH42" s="27">
        <f t="shared" si="30"/>
        <v>1.2770875169866186E-2</v>
      </c>
      <c r="AI42" s="30">
        <f t="shared" si="31"/>
        <v>0.25089126421335151</v>
      </c>
    </row>
    <row r="43" spans="1:35" x14ac:dyDescent="0.2">
      <c r="A43" s="5" t="s">
        <v>2</v>
      </c>
      <c r="B43" s="37">
        <v>27766201611.800003</v>
      </c>
      <c r="C43" s="38">
        <v>14971000463.959997</v>
      </c>
      <c r="D43" s="37">
        <v>894073555.28999996</v>
      </c>
      <c r="E43" s="39">
        <v>70357226.059999987</v>
      </c>
      <c r="F43" s="39">
        <f t="shared" si="20"/>
        <v>9637295.2917263228</v>
      </c>
      <c r="G43" s="39">
        <f t="shared" si="12"/>
        <v>974068076.64172626</v>
      </c>
      <c r="H43" s="14">
        <f t="shared" si="21"/>
        <v>3.5505177891059919E-2</v>
      </c>
      <c r="I43" s="44">
        <v>50041732.089999996</v>
      </c>
      <c r="J43" s="40">
        <v>0</v>
      </c>
      <c r="K43" s="39">
        <v>30097988.080000002</v>
      </c>
      <c r="L43" s="39">
        <f t="shared" si="13"/>
        <v>80139720.170000002</v>
      </c>
      <c r="M43" s="39">
        <v>0</v>
      </c>
      <c r="N43" s="39">
        <v>0</v>
      </c>
      <c r="O43" s="39">
        <v>0</v>
      </c>
      <c r="P43" s="39">
        <f t="shared" si="14"/>
        <v>50041732.089999996</v>
      </c>
      <c r="Q43" s="39">
        <f t="shared" si="15"/>
        <v>30097988.080000002</v>
      </c>
      <c r="R43" s="39">
        <f t="shared" si="16"/>
        <v>80139720.170000002</v>
      </c>
      <c r="S43" s="14">
        <f t="shared" si="22"/>
        <v>3.7033774576335339E-2</v>
      </c>
      <c r="T43" s="40">
        <v>17545324.489999998</v>
      </c>
      <c r="U43" s="39">
        <f t="shared" si="17"/>
        <v>17329516.998772997</v>
      </c>
      <c r="V43" s="39">
        <v>10908548.600000001</v>
      </c>
      <c r="W43" s="39">
        <f t="shared" si="18"/>
        <v>8438853.1969600003</v>
      </c>
      <c r="X43" s="39">
        <f t="shared" si="19"/>
        <v>25768370.195732996</v>
      </c>
      <c r="Y43" s="14">
        <f t="shared" si="23"/>
        <v>3.1370306937844039E-2</v>
      </c>
      <c r="Z43" s="37">
        <v>446500</v>
      </c>
      <c r="AA43" s="34">
        <f t="shared" si="24"/>
        <v>1.4925373134328358E-2</v>
      </c>
      <c r="AB43" s="37">
        <v>79983463.560000002</v>
      </c>
      <c r="AC43" s="34">
        <f t="shared" si="25"/>
        <v>1.9833701265809224E-2</v>
      </c>
      <c r="AD43" s="40">
        <f t="shared" si="26"/>
        <v>106354590.365733</v>
      </c>
      <c r="AE43" s="27">
        <f t="shared" si="27"/>
        <v>3.5271597187161108E-2</v>
      </c>
      <c r="AF43" s="14">
        <f t="shared" si="28"/>
        <v>0.11895507896018245</v>
      </c>
      <c r="AG43" s="40">
        <f t="shared" si="29"/>
        <v>186338053.925733</v>
      </c>
      <c r="AH43" s="27">
        <f t="shared" si="30"/>
        <v>2.6438396406607678E-2</v>
      </c>
      <c r="AI43" s="30">
        <f t="shared" si="31"/>
        <v>0.19129879973909703</v>
      </c>
    </row>
    <row r="44" spans="1:35" x14ac:dyDescent="0.2">
      <c r="A44" s="5" t="s">
        <v>21</v>
      </c>
      <c r="B44" s="37">
        <v>8376358450.7399998</v>
      </c>
      <c r="C44" s="38">
        <v>4356319819.9799995</v>
      </c>
      <c r="D44" s="37">
        <v>261217422.45999998</v>
      </c>
      <c r="E44" s="39">
        <v>55732092.719999991</v>
      </c>
      <c r="F44" s="39">
        <f t="shared" si="20"/>
        <v>7633993.9029215164</v>
      </c>
      <c r="G44" s="39">
        <f t="shared" si="12"/>
        <v>324583509.08292145</v>
      </c>
      <c r="H44" s="14">
        <f t="shared" si="21"/>
        <v>1.1831201028808995E-2</v>
      </c>
      <c r="I44" s="44">
        <v>12815840.109999999</v>
      </c>
      <c r="J44" s="40">
        <v>0</v>
      </c>
      <c r="K44" s="39">
        <v>10778023.279999999</v>
      </c>
      <c r="L44" s="39">
        <f t="shared" si="13"/>
        <v>23593863.390000001</v>
      </c>
      <c r="M44" s="39">
        <v>0</v>
      </c>
      <c r="N44" s="39">
        <v>0</v>
      </c>
      <c r="O44" s="39">
        <v>0</v>
      </c>
      <c r="P44" s="39">
        <f t="shared" si="14"/>
        <v>12815840.109999999</v>
      </c>
      <c r="Q44" s="39">
        <f t="shared" si="15"/>
        <v>10778023.279999999</v>
      </c>
      <c r="R44" s="39">
        <f t="shared" si="16"/>
        <v>23593863.390000001</v>
      </c>
      <c r="S44" s="14">
        <f t="shared" si="22"/>
        <v>1.0903080473909659E-2</v>
      </c>
      <c r="T44" s="40">
        <v>5721319.1299999999</v>
      </c>
      <c r="U44" s="39">
        <f t="shared" si="17"/>
        <v>5650946.9047010001</v>
      </c>
      <c r="V44" s="39">
        <v>6512773.2599999998</v>
      </c>
      <c r="W44" s="39">
        <f t="shared" si="18"/>
        <v>5038281.3939359998</v>
      </c>
      <c r="X44" s="39">
        <f t="shared" si="19"/>
        <v>10689228.298636999</v>
      </c>
      <c r="Y44" s="14">
        <f t="shared" si="23"/>
        <v>1.3013022170585618E-2</v>
      </c>
      <c r="Z44" s="37">
        <v>446500</v>
      </c>
      <c r="AA44" s="34">
        <f t="shared" si="24"/>
        <v>1.4925373134328358E-2</v>
      </c>
      <c r="AB44" s="37">
        <v>67240600.659999996</v>
      </c>
      <c r="AC44" s="34">
        <f t="shared" si="25"/>
        <v>1.6673821400889761E-2</v>
      </c>
      <c r="AD44" s="40">
        <f t="shared" si="26"/>
        <v>34729591.688637003</v>
      </c>
      <c r="AE44" s="27">
        <f t="shared" si="27"/>
        <v>1.1517774308600622E-2</v>
      </c>
      <c r="AF44" s="14">
        <f t="shared" si="28"/>
        <v>0.13295281517432139</v>
      </c>
      <c r="AG44" s="40">
        <f t="shared" si="29"/>
        <v>101970192.348637</v>
      </c>
      <c r="AH44" s="27">
        <f t="shared" si="30"/>
        <v>1.4467943129028217E-2</v>
      </c>
      <c r="AI44" s="30">
        <f t="shared" si="31"/>
        <v>0.31415703353735891</v>
      </c>
    </row>
    <row r="45" spans="1:35" x14ac:dyDescent="0.2">
      <c r="A45" s="5" t="s">
        <v>45</v>
      </c>
      <c r="B45" s="37">
        <v>917654429.75999999</v>
      </c>
      <c r="C45" s="38">
        <v>391656986.71000004</v>
      </c>
      <c r="D45" s="37">
        <v>23588032.939999998</v>
      </c>
      <c r="E45" s="39">
        <v>3359275.9100000006</v>
      </c>
      <c r="F45" s="39">
        <f t="shared" si="20"/>
        <v>460142.27285544388</v>
      </c>
      <c r="G45" s="39">
        <f t="shared" si="12"/>
        <v>27407451.12285544</v>
      </c>
      <c r="H45" s="14">
        <f t="shared" si="21"/>
        <v>9.9901274971711486E-4</v>
      </c>
      <c r="I45" s="44">
        <v>1657265.1700000004</v>
      </c>
      <c r="J45" s="40">
        <v>-758903.88</v>
      </c>
      <c r="K45" s="39">
        <v>412771.78</v>
      </c>
      <c r="L45" s="39">
        <f t="shared" si="13"/>
        <v>1311133.0700000003</v>
      </c>
      <c r="M45" s="39">
        <v>1660848.9200000002</v>
      </c>
      <c r="N45" s="39">
        <v>0</v>
      </c>
      <c r="O45" s="39">
        <v>672999.06</v>
      </c>
      <c r="P45" s="39">
        <f t="shared" si="14"/>
        <v>3232209.2700000005</v>
      </c>
      <c r="Q45" s="39">
        <f>K45</f>
        <v>412771.78</v>
      </c>
      <c r="R45" s="39">
        <f t="shared" si="16"/>
        <v>3644981.0500000007</v>
      </c>
      <c r="S45" s="14">
        <f t="shared" si="22"/>
        <v>1.6844007722308734E-3</v>
      </c>
      <c r="T45" s="40">
        <v>978779.32999999984</v>
      </c>
      <c r="U45" s="39">
        <f t="shared" si="17"/>
        <v>966740.3442409999</v>
      </c>
      <c r="V45" s="39">
        <v>349121.03</v>
      </c>
      <c r="W45" s="39">
        <f t="shared" si="18"/>
        <v>270080.02880800003</v>
      </c>
      <c r="X45" s="39">
        <f t="shared" si="19"/>
        <v>1236820.3730489998</v>
      </c>
      <c r="Y45" s="14">
        <f t="shared" si="23"/>
        <v>1.5056999893594638E-3</v>
      </c>
      <c r="Z45" s="37">
        <v>446500</v>
      </c>
      <c r="AA45" s="34">
        <f t="shared" si="24"/>
        <v>1.4925373134328358E-2</v>
      </c>
      <c r="AB45" s="37">
        <v>4281630.8400000008</v>
      </c>
      <c r="AC45" s="34">
        <f t="shared" si="25"/>
        <v>1.0617268024075029E-3</v>
      </c>
      <c r="AD45" s="40">
        <f t="shared" si="26"/>
        <v>5328301.423049001</v>
      </c>
      <c r="AE45" s="27">
        <f t="shared" si="27"/>
        <v>1.7670859418411566E-3</v>
      </c>
      <c r="AF45" s="14">
        <f t="shared" si="28"/>
        <v>0.22589002807493119</v>
      </c>
      <c r="AG45" s="40">
        <f t="shared" si="29"/>
        <v>9609932.2630490027</v>
      </c>
      <c r="AH45" s="27">
        <f t="shared" si="30"/>
        <v>1.3634960399039088E-3</v>
      </c>
      <c r="AI45" s="30">
        <f t="shared" si="31"/>
        <v>0.35063210438548048</v>
      </c>
    </row>
    <row r="46" spans="1:35" x14ac:dyDescent="0.2">
      <c r="A46" s="5" t="s">
        <v>63</v>
      </c>
      <c r="B46" s="37">
        <v>152746498.07000002</v>
      </c>
      <c r="C46" s="38">
        <v>23841564.729999997</v>
      </c>
      <c r="D46" s="37">
        <v>1967449.7199999995</v>
      </c>
      <c r="E46" s="39">
        <v>470428.30999999994</v>
      </c>
      <c r="F46" s="39">
        <f t="shared" si="20"/>
        <v>64437.681684486961</v>
      </c>
      <c r="G46" s="39">
        <f t="shared" si="12"/>
        <v>2502315.7116844864</v>
      </c>
      <c r="H46" s="14">
        <f t="shared" si="21"/>
        <v>9.1210426266366798E-5</v>
      </c>
      <c r="I46" s="44">
        <v>151988.6</v>
      </c>
      <c r="J46" s="40">
        <v>-120460.92000000003</v>
      </c>
      <c r="K46" s="39">
        <v>21237.43</v>
      </c>
      <c r="L46" s="39">
        <f t="shared" si="13"/>
        <v>52765.109999999979</v>
      </c>
      <c r="M46" s="39">
        <v>437587.04999999993</v>
      </c>
      <c r="N46" s="39">
        <v>24202.3</v>
      </c>
      <c r="O46" s="39">
        <v>690049.98</v>
      </c>
      <c r="P46" s="39">
        <f t="shared" si="14"/>
        <v>1183367.0099999998</v>
      </c>
      <c r="Q46" s="39">
        <f t="shared" si="15"/>
        <v>21237.43</v>
      </c>
      <c r="R46" s="39">
        <f>SUM(P46:Q46)</f>
        <v>1204604.4399999997</v>
      </c>
      <c r="S46" s="14">
        <f t="shared" si="22"/>
        <v>5.5666589788408861E-4</v>
      </c>
      <c r="T46" s="40">
        <v>164763.01</v>
      </c>
      <c r="U46" s="39">
        <f t="shared" si="17"/>
        <v>162736.42497700002</v>
      </c>
      <c r="V46" s="39">
        <v>49741.21</v>
      </c>
      <c r="W46" s="39">
        <f t="shared" si="18"/>
        <v>38479.800056</v>
      </c>
      <c r="X46" s="39">
        <f t="shared" si="19"/>
        <v>201216.22503300002</v>
      </c>
      <c r="Y46" s="14">
        <f t="shared" si="23"/>
        <v>2.4495979731014396E-4</v>
      </c>
      <c r="Z46" s="37">
        <v>446500</v>
      </c>
      <c r="AA46" s="34">
        <f t="shared" si="24"/>
        <v>1.4925373134328358E-2</v>
      </c>
      <c r="AB46" s="37">
        <v>790988.01</v>
      </c>
      <c r="AC46" s="34">
        <f t="shared" si="25"/>
        <v>1.9614329258707734E-4</v>
      </c>
      <c r="AD46" s="40">
        <f t="shared" si="26"/>
        <v>1852320.6650329998</v>
      </c>
      <c r="AE46" s="27">
        <f t="shared" si="27"/>
        <v>6.143064265851265E-4</v>
      </c>
      <c r="AF46" s="14">
        <f t="shared" si="28"/>
        <v>0.94148310180602746</v>
      </c>
      <c r="AG46" s="40">
        <f t="shared" si="29"/>
        <v>2643308.6750329998</v>
      </c>
      <c r="AH46" s="27">
        <f t="shared" si="30"/>
        <v>3.7504332101375657E-4</v>
      </c>
      <c r="AI46" s="30">
        <f t="shared" si="31"/>
        <v>1.0563449938351708</v>
      </c>
    </row>
    <row r="47" spans="1:35" x14ac:dyDescent="0.2">
      <c r="A47" s="5" t="s">
        <v>3</v>
      </c>
      <c r="B47" s="37">
        <v>357277437.60999995</v>
      </c>
      <c r="C47" s="38">
        <v>89694782.660000011</v>
      </c>
      <c r="D47" s="37">
        <v>6374395.75</v>
      </c>
      <c r="E47" s="39">
        <v>1386091.21</v>
      </c>
      <c r="F47" s="39">
        <f t="shared" si="20"/>
        <v>189862.09434471617</v>
      </c>
      <c r="G47" s="39">
        <f t="shared" si="12"/>
        <v>7950349.0543447165</v>
      </c>
      <c r="H47" s="14">
        <f t="shared" si="21"/>
        <v>2.897934592454102E-4</v>
      </c>
      <c r="I47" s="44">
        <v>438381.98000000004</v>
      </c>
      <c r="J47" s="40">
        <v>0</v>
      </c>
      <c r="K47" s="39">
        <v>111233.81999999998</v>
      </c>
      <c r="L47" s="39">
        <f t="shared" si="13"/>
        <v>549615.80000000005</v>
      </c>
      <c r="M47" s="39">
        <v>995593.54</v>
      </c>
      <c r="N47" s="39">
        <v>22635.209999999995</v>
      </c>
      <c r="O47" s="39">
        <v>721070.42</v>
      </c>
      <c r="P47" s="39">
        <f t="shared" si="14"/>
        <v>2177681.15</v>
      </c>
      <c r="Q47" s="39">
        <f t="shared" si="15"/>
        <v>111233.81999999998</v>
      </c>
      <c r="R47" s="39">
        <f t="shared" si="16"/>
        <v>2288914.9699999997</v>
      </c>
      <c r="S47" s="14">
        <f t="shared" si="22"/>
        <v>1.0577421638553663E-3</v>
      </c>
      <c r="T47" s="40">
        <v>396768.5500000001</v>
      </c>
      <c r="U47" s="39">
        <f t="shared" si="17"/>
        <v>391888.2968350001</v>
      </c>
      <c r="V47" s="39">
        <v>180619.12</v>
      </c>
      <c r="W47" s="39">
        <f t="shared" si="18"/>
        <v>139726.95123199999</v>
      </c>
      <c r="X47" s="39">
        <f t="shared" si="19"/>
        <v>531615.24806700007</v>
      </c>
      <c r="Y47" s="14">
        <f t="shared" si="23"/>
        <v>6.4718619679957252E-4</v>
      </c>
      <c r="Z47" s="37">
        <v>446500</v>
      </c>
      <c r="AA47" s="34">
        <f t="shared" si="24"/>
        <v>1.4925373134328358E-2</v>
      </c>
      <c r="AB47" s="37">
        <v>1979013.51</v>
      </c>
      <c r="AC47" s="34">
        <f t="shared" si="25"/>
        <v>4.9074097333752119E-4</v>
      </c>
      <c r="AD47" s="40">
        <f t="shared" si="26"/>
        <v>3267030.2180669997</v>
      </c>
      <c r="AE47" s="27">
        <f t="shared" si="27"/>
        <v>1.083482842194934E-3</v>
      </c>
      <c r="AF47" s="14">
        <f t="shared" si="28"/>
        <v>0.51252390755108035</v>
      </c>
      <c r="AG47" s="40">
        <f t="shared" si="29"/>
        <v>5246043.7280669995</v>
      </c>
      <c r="AH47" s="27">
        <f t="shared" si="30"/>
        <v>7.4432989250983834E-4</v>
      </c>
      <c r="AI47" s="30">
        <f t="shared" si="31"/>
        <v>0.65985074267904442</v>
      </c>
    </row>
    <row r="48" spans="1:35" x14ac:dyDescent="0.2">
      <c r="A48" s="5" t="s">
        <v>19</v>
      </c>
      <c r="B48" s="37">
        <v>13881703610.059999</v>
      </c>
      <c r="C48" s="38">
        <v>6239557395.5600014</v>
      </c>
      <c r="D48" s="37">
        <v>370955502.73999995</v>
      </c>
      <c r="E48" s="39">
        <v>55526261.829999998</v>
      </c>
      <c r="F48" s="39">
        <f t="shared" si="20"/>
        <v>7605799.8825177392</v>
      </c>
      <c r="G48" s="39">
        <f t="shared" si="12"/>
        <v>434087564.45251769</v>
      </c>
      <c r="H48" s="14">
        <f t="shared" si="21"/>
        <v>1.582266842100034E-2</v>
      </c>
      <c r="I48" s="44">
        <v>26578522.170000002</v>
      </c>
      <c r="J48" s="40">
        <v>0</v>
      </c>
      <c r="K48" s="39">
        <v>5942967.4400000013</v>
      </c>
      <c r="L48" s="39">
        <f t="shared" si="13"/>
        <v>32521489.610000003</v>
      </c>
      <c r="M48" s="39">
        <v>0</v>
      </c>
      <c r="N48" s="39">
        <v>0</v>
      </c>
      <c r="O48" s="39">
        <v>0</v>
      </c>
      <c r="P48" s="39">
        <f t="shared" si="14"/>
        <v>26578522.170000002</v>
      </c>
      <c r="Q48" s="39">
        <f t="shared" si="15"/>
        <v>5942967.4400000013</v>
      </c>
      <c r="R48" s="39">
        <f t="shared" si="16"/>
        <v>32521489.610000003</v>
      </c>
      <c r="S48" s="14">
        <f t="shared" si="22"/>
        <v>1.5028671332374231E-2</v>
      </c>
      <c r="T48" s="40">
        <v>10144285.93</v>
      </c>
      <c r="U48" s="39">
        <f t="shared" si="17"/>
        <v>10019511.213060999</v>
      </c>
      <c r="V48" s="39">
        <v>2721176.3</v>
      </c>
      <c r="W48" s="39">
        <f t="shared" si="18"/>
        <v>2105101.9856799999</v>
      </c>
      <c r="X48" s="39">
        <f t="shared" si="19"/>
        <v>12124613.198741</v>
      </c>
      <c r="Y48" s="14">
        <f t="shared" si="23"/>
        <v>1.4760453791141326E-2</v>
      </c>
      <c r="Z48" s="37">
        <v>446500</v>
      </c>
      <c r="AA48" s="34">
        <f t="shared" si="24"/>
        <v>1.4925373134328358E-2</v>
      </c>
      <c r="AB48" s="37">
        <v>63270348.410000004</v>
      </c>
      <c r="AC48" s="34">
        <f t="shared" si="25"/>
        <v>1.5689307933086059E-2</v>
      </c>
      <c r="AD48" s="40">
        <f t="shared" si="26"/>
        <v>45092602.808741003</v>
      </c>
      <c r="AE48" s="27">
        <f t="shared" si="27"/>
        <v>1.4954578988280424E-2</v>
      </c>
      <c r="AF48" s="14">
        <f t="shared" si="28"/>
        <v>0.12155798330439133</v>
      </c>
      <c r="AG48" s="40">
        <f t="shared" si="29"/>
        <v>108362951.218741</v>
      </c>
      <c r="AH48" s="27">
        <f t="shared" si="30"/>
        <v>1.5374973601757257E-2</v>
      </c>
      <c r="AI48" s="30">
        <f t="shared" si="31"/>
        <v>0.24963385291953968</v>
      </c>
    </row>
    <row r="49" spans="1:35" x14ac:dyDescent="0.2">
      <c r="A49" s="5" t="s">
        <v>20</v>
      </c>
      <c r="B49" s="37">
        <v>13131751622.809998</v>
      </c>
      <c r="C49" s="38">
        <v>5464069647.25</v>
      </c>
      <c r="D49" s="37">
        <v>323533115.02999997</v>
      </c>
      <c r="E49" s="39">
        <v>43672428.110000007</v>
      </c>
      <c r="F49" s="39">
        <f t="shared" si="20"/>
        <v>5982101.7594388006</v>
      </c>
      <c r="G49" s="39">
        <f t="shared" si="12"/>
        <v>373187644.8994388</v>
      </c>
      <c r="H49" s="14">
        <f t="shared" si="21"/>
        <v>1.3602841563787145E-2</v>
      </c>
      <c r="I49" s="44">
        <v>23698793.720000003</v>
      </c>
      <c r="J49" s="40">
        <v>0</v>
      </c>
      <c r="K49" s="39">
        <v>4940697.99</v>
      </c>
      <c r="L49" s="39">
        <f t="shared" si="13"/>
        <v>28639491.710000001</v>
      </c>
      <c r="M49" s="39">
        <v>0</v>
      </c>
      <c r="N49" s="39">
        <v>0</v>
      </c>
      <c r="O49" s="39">
        <v>0</v>
      </c>
      <c r="P49" s="39">
        <f t="shared" si="14"/>
        <v>23698793.720000003</v>
      </c>
      <c r="Q49" s="39">
        <f t="shared" si="15"/>
        <v>4940697.99</v>
      </c>
      <c r="R49" s="39">
        <f t="shared" si="16"/>
        <v>28639491.710000001</v>
      </c>
      <c r="S49" s="14">
        <f t="shared" si="22"/>
        <v>1.32347414954664E-2</v>
      </c>
      <c r="T49" s="40">
        <v>9279172.5099999998</v>
      </c>
      <c r="U49" s="39">
        <f t="shared" si="17"/>
        <v>9165038.6881269999</v>
      </c>
      <c r="V49" s="39">
        <v>2365808.9499999997</v>
      </c>
      <c r="W49" s="39">
        <f t="shared" si="18"/>
        <v>1830189.8037199997</v>
      </c>
      <c r="X49" s="39">
        <f t="shared" si="19"/>
        <v>10995228.491846999</v>
      </c>
      <c r="Y49" s="14">
        <f t="shared" si="23"/>
        <v>1.3385545535902172E-2</v>
      </c>
      <c r="Z49" s="37">
        <v>446500</v>
      </c>
      <c r="AA49" s="34">
        <f t="shared" si="24"/>
        <v>1.4925373134328358E-2</v>
      </c>
      <c r="AB49" s="37">
        <v>51871948.379999995</v>
      </c>
      <c r="AC49" s="34">
        <f t="shared" si="25"/>
        <v>1.2862817918264161E-2</v>
      </c>
      <c r="AD49" s="40">
        <f t="shared" si="26"/>
        <v>40081220.201847002</v>
      </c>
      <c r="AE49" s="27">
        <f t="shared" si="27"/>
        <v>1.329259648189994E-2</v>
      </c>
      <c r="AF49" s="14">
        <f t="shared" si="28"/>
        <v>0.12388598984104124</v>
      </c>
      <c r="AG49" s="40">
        <f t="shared" si="29"/>
        <v>91953168.581846997</v>
      </c>
      <c r="AH49" s="27">
        <f t="shared" si="30"/>
        <v>1.3046687300809913E-2</v>
      </c>
      <c r="AI49" s="30">
        <f t="shared" si="31"/>
        <v>0.24639928421699278</v>
      </c>
    </row>
    <row r="50" spans="1:35" x14ac:dyDescent="0.2">
      <c r="A50" s="5" t="s">
        <v>30</v>
      </c>
      <c r="B50" s="37">
        <v>7825029116.1199999</v>
      </c>
      <c r="C50" s="38">
        <v>3403333110.5800004</v>
      </c>
      <c r="D50" s="37">
        <v>207426886.01000002</v>
      </c>
      <c r="E50" s="39">
        <v>15849002.190000001</v>
      </c>
      <c r="F50" s="39">
        <f t="shared" si="20"/>
        <v>2170942.8119578026</v>
      </c>
      <c r="G50" s="39">
        <f t="shared" si="12"/>
        <v>225446831.01195782</v>
      </c>
      <c r="H50" s="14">
        <f t="shared" si="21"/>
        <v>8.2176287592262889E-3</v>
      </c>
      <c r="I50" s="44">
        <v>15604904.820000002</v>
      </c>
      <c r="J50" s="40">
        <v>0</v>
      </c>
      <c r="K50" s="39">
        <v>2824287.44</v>
      </c>
      <c r="L50" s="39">
        <f t="shared" si="13"/>
        <v>18429192.260000002</v>
      </c>
      <c r="M50" s="39">
        <v>0</v>
      </c>
      <c r="N50" s="39">
        <v>0</v>
      </c>
      <c r="O50" s="39">
        <v>0</v>
      </c>
      <c r="P50" s="39">
        <f t="shared" si="14"/>
        <v>15604904.820000002</v>
      </c>
      <c r="Q50" s="39">
        <f t="shared" si="15"/>
        <v>2824287.44</v>
      </c>
      <c r="R50" s="39">
        <f t="shared" si="16"/>
        <v>18429192.260000002</v>
      </c>
      <c r="S50" s="14">
        <f t="shared" si="22"/>
        <v>8.5164079726382201E-3</v>
      </c>
      <c r="T50" s="40">
        <v>4647836.97</v>
      </c>
      <c r="U50" s="39">
        <f t="shared" si="17"/>
        <v>4590668.5752689997</v>
      </c>
      <c r="V50" s="39">
        <v>739432.13000000012</v>
      </c>
      <c r="W50" s="39">
        <f t="shared" si="18"/>
        <v>572024.69576800009</v>
      </c>
      <c r="X50" s="39">
        <f t="shared" si="19"/>
        <v>5162693.2710369993</v>
      </c>
      <c r="Y50" s="14">
        <f t="shared" si="23"/>
        <v>6.2850413630424727E-3</v>
      </c>
      <c r="Z50" s="37">
        <v>446500</v>
      </c>
      <c r="AA50" s="34">
        <f t="shared" si="24"/>
        <v>1.4925373134328358E-2</v>
      </c>
      <c r="AB50" s="37">
        <v>17800143.560000002</v>
      </c>
      <c r="AC50" s="34">
        <f t="shared" si="25"/>
        <v>4.4139465102398462E-3</v>
      </c>
      <c r="AD50" s="40">
        <f t="shared" si="26"/>
        <v>24038385.531037003</v>
      </c>
      <c r="AE50" s="27">
        <f t="shared" si="27"/>
        <v>7.9721265303617766E-3</v>
      </c>
      <c r="AF50" s="14">
        <f t="shared" si="28"/>
        <v>0.11588847518001169</v>
      </c>
      <c r="AG50" s="40">
        <f t="shared" si="29"/>
        <v>41838529.091037005</v>
      </c>
      <c r="AH50" s="27">
        <f t="shared" si="30"/>
        <v>5.9362196495788711E-3</v>
      </c>
      <c r="AI50" s="30">
        <f t="shared" si="31"/>
        <v>0.18558047102830141</v>
      </c>
    </row>
    <row r="51" spans="1:35" x14ac:dyDescent="0.2">
      <c r="A51" s="5" t="s">
        <v>65</v>
      </c>
      <c r="B51" s="37">
        <v>163557631874.87</v>
      </c>
      <c r="C51" s="38">
        <v>51737073840.610001</v>
      </c>
      <c r="D51" s="37">
        <v>3069307834.8900003</v>
      </c>
      <c r="E51" s="39">
        <v>455341912.69</v>
      </c>
      <c r="F51" s="39">
        <f t="shared" si="20"/>
        <v>62371197.914351031</v>
      </c>
      <c r="G51" s="39">
        <f t="shared" si="12"/>
        <v>3587020945.4943514</v>
      </c>
      <c r="H51" s="14">
        <f t="shared" si="21"/>
        <v>0.13074837357140759</v>
      </c>
      <c r="I51" s="44">
        <v>165240205.42000002</v>
      </c>
      <c r="J51" s="40">
        <v>0</v>
      </c>
      <c r="K51" s="39">
        <v>115656584.63000001</v>
      </c>
      <c r="L51" s="39">
        <f t="shared" si="13"/>
        <v>280896790.05000001</v>
      </c>
      <c r="M51" s="39">
        <v>0</v>
      </c>
      <c r="N51" s="39">
        <v>0</v>
      </c>
      <c r="O51" s="39">
        <v>0</v>
      </c>
      <c r="P51" s="39">
        <f t="shared" si="14"/>
        <v>165240205.42000002</v>
      </c>
      <c r="Q51" s="39">
        <f t="shared" si="15"/>
        <v>115656584.63000001</v>
      </c>
      <c r="R51" s="39">
        <f t="shared" si="16"/>
        <v>280896790.05000001</v>
      </c>
      <c r="S51" s="14">
        <f t="shared" si="22"/>
        <v>0.1298066474385082</v>
      </c>
      <c r="T51" s="40">
        <v>63602861.440000013</v>
      </c>
      <c r="U51" s="39">
        <f t="shared" si="17"/>
        <v>62820546.244288012</v>
      </c>
      <c r="V51" s="39">
        <v>101613649.39999999</v>
      </c>
      <c r="W51" s="39">
        <f t="shared" si="18"/>
        <v>78608319.17583999</v>
      </c>
      <c r="X51" s="39">
        <f t="shared" si="19"/>
        <v>141428865.42012799</v>
      </c>
      <c r="Y51" s="14">
        <f t="shared" si="23"/>
        <v>0.17217491383429145</v>
      </c>
      <c r="Z51" s="37">
        <v>446500</v>
      </c>
      <c r="AA51" s="34">
        <f t="shared" si="24"/>
        <v>1.4925373134328358E-2</v>
      </c>
      <c r="AB51" s="37">
        <v>539601184.3499999</v>
      </c>
      <c r="AC51" s="34">
        <f t="shared" si="25"/>
        <v>0.13380626715478972</v>
      </c>
      <c r="AD51" s="40">
        <f t="shared" si="26"/>
        <v>422772155.470128</v>
      </c>
      <c r="AE51" s="27">
        <f t="shared" si="27"/>
        <v>0.14020879699137784</v>
      </c>
      <c r="AF51" s="14">
        <f t="shared" si="28"/>
        <v>0.13774185523664803</v>
      </c>
      <c r="AG51" s="40">
        <f t="shared" si="29"/>
        <v>962373339.82012796</v>
      </c>
      <c r="AH51" s="27">
        <f t="shared" si="30"/>
        <v>0.13654542007536646</v>
      </c>
      <c r="AI51" s="30">
        <f t="shared" si="31"/>
        <v>0.26829320331373108</v>
      </c>
    </row>
    <row r="52" spans="1:35" x14ac:dyDescent="0.2">
      <c r="A52" s="5" t="s">
        <v>34</v>
      </c>
      <c r="B52" s="37">
        <v>4782491132.25</v>
      </c>
      <c r="C52" s="38">
        <v>3342706107.2900004</v>
      </c>
      <c r="D52" s="37">
        <v>203883260.13999999</v>
      </c>
      <c r="E52" s="39">
        <v>47759754.360000007</v>
      </c>
      <c r="F52" s="39">
        <f t="shared" si="20"/>
        <v>6541969.9098869478</v>
      </c>
      <c r="G52" s="39">
        <f t="shared" si="12"/>
        <v>258184984.40988696</v>
      </c>
      <c r="H52" s="14">
        <f t="shared" si="21"/>
        <v>9.4109477767489388E-3</v>
      </c>
      <c r="I52" s="44">
        <v>11353887.239999998</v>
      </c>
      <c r="J52" s="40">
        <v>-642511.56000000006</v>
      </c>
      <c r="K52" s="39">
        <v>7385395.4900000012</v>
      </c>
      <c r="L52" s="39">
        <f t="shared" si="13"/>
        <v>18096771.169999998</v>
      </c>
      <c r="M52" s="39">
        <v>0</v>
      </c>
      <c r="N52" s="39">
        <v>0</v>
      </c>
      <c r="O52" s="39">
        <v>0</v>
      </c>
      <c r="P52" s="39">
        <f t="shared" si="14"/>
        <v>10711375.679999998</v>
      </c>
      <c r="Q52" s="39">
        <f t="shared" si="15"/>
        <v>7385395.4900000012</v>
      </c>
      <c r="R52" s="39">
        <f t="shared" si="16"/>
        <v>18096771.169999998</v>
      </c>
      <c r="S52" s="14">
        <f t="shared" si="22"/>
        <v>8.362791168319901E-3</v>
      </c>
      <c r="T52" s="40">
        <v>2602614.19</v>
      </c>
      <c r="U52" s="39">
        <f t="shared" si="17"/>
        <v>2570602.0354630002</v>
      </c>
      <c r="V52" s="39">
        <v>2053801.1</v>
      </c>
      <c r="W52" s="39">
        <f t="shared" si="18"/>
        <v>1588820.5309599999</v>
      </c>
      <c r="X52" s="39">
        <f t="shared" si="19"/>
        <v>4159422.5664229998</v>
      </c>
      <c r="Y52" s="14">
        <f t="shared" si="23"/>
        <v>5.0636637708073281E-3</v>
      </c>
      <c r="Z52" s="37">
        <v>446500</v>
      </c>
      <c r="AA52" s="34">
        <f t="shared" si="24"/>
        <v>1.4925373134328358E-2</v>
      </c>
      <c r="AB52" s="37">
        <v>53244825.160000004</v>
      </c>
      <c r="AC52" s="34">
        <f t="shared" si="25"/>
        <v>1.3203253637315764E-2</v>
      </c>
      <c r="AD52" s="40">
        <f t="shared" si="26"/>
        <v>22702693.736422997</v>
      </c>
      <c r="AE52" s="27">
        <f t="shared" si="27"/>
        <v>7.5291556836516119E-3</v>
      </c>
      <c r="AF52" s="14">
        <f t="shared" si="28"/>
        <v>0.11135143572274545</v>
      </c>
      <c r="AG52" s="40">
        <f t="shared" si="29"/>
        <v>75947518.896422997</v>
      </c>
      <c r="AH52" s="27">
        <f t="shared" si="30"/>
        <v>1.077574101682011E-2</v>
      </c>
      <c r="AI52" s="30">
        <f t="shared" si="31"/>
        <v>0.29415931786277288</v>
      </c>
    </row>
    <row r="53" spans="1:35" x14ac:dyDescent="0.2">
      <c r="A53" s="5" t="s">
        <v>38</v>
      </c>
      <c r="B53" s="37">
        <v>2179504772.8999996</v>
      </c>
      <c r="C53" s="38">
        <v>1134604631.2400002</v>
      </c>
      <c r="D53" s="37">
        <v>69860707.180000007</v>
      </c>
      <c r="E53" s="39">
        <v>10659602.460000001</v>
      </c>
      <c r="F53" s="39">
        <f t="shared" si="20"/>
        <v>1460116.35694428</v>
      </c>
      <c r="G53" s="39">
        <f t="shared" si="12"/>
        <v>81980425.996944293</v>
      </c>
      <c r="H53" s="14">
        <f t="shared" si="21"/>
        <v>2.9882198979784259E-3</v>
      </c>
      <c r="I53" s="44">
        <v>5176339.2200000007</v>
      </c>
      <c r="J53" s="40">
        <v>0</v>
      </c>
      <c r="K53" s="39">
        <v>1149525.24</v>
      </c>
      <c r="L53" s="39">
        <f t="shared" si="13"/>
        <v>6325864.4600000009</v>
      </c>
      <c r="M53" s="39">
        <v>0</v>
      </c>
      <c r="N53" s="39">
        <v>0</v>
      </c>
      <c r="O53" s="39">
        <v>0</v>
      </c>
      <c r="P53" s="39">
        <f t="shared" si="14"/>
        <v>5176339.2200000007</v>
      </c>
      <c r="Q53" s="39">
        <f t="shared" si="15"/>
        <v>1149525.24</v>
      </c>
      <c r="R53" s="39">
        <f t="shared" si="16"/>
        <v>6325864.4600000009</v>
      </c>
      <c r="S53" s="14">
        <f t="shared" si="22"/>
        <v>2.9232774698381044E-3</v>
      </c>
      <c r="T53" s="40">
        <v>2177169.5299999998</v>
      </c>
      <c r="U53" s="39">
        <f t="shared" si="17"/>
        <v>2150390.3447809997</v>
      </c>
      <c r="V53" s="39">
        <v>511929.11</v>
      </c>
      <c r="W53" s="39">
        <f t="shared" si="18"/>
        <v>396028.35949599999</v>
      </c>
      <c r="X53" s="39">
        <f t="shared" si="19"/>
        <v>2546418.7042769995</v>
      </c>
      <c r="Y53" s="14">
        <f t="shared" si="23"/>
        <v>3.0999995629783488E-3</v>
      </c>
      <c r="Z53" s="37">
        <v>446500</v>
      </c>
      <c r="AA53" s="34">
        <f t="shared" si="24"/>
        <v>1.4925373134328358E-2</v>
      </c>
      <c r="AB53" s="37">
        <v>12891636.41</v>
      </c>
      <c r="AC53" s="34">
        <f t="shared" si="25"/>
        <v>3.1967716075656434E-3</v>
      </c>
      <c r="AD53" s="40">
        <f t="shared" si="26"/>
        <v>9318783.1642770004</v>
      </c>
      <c r="AE53" s="27">
        <f t="shared" si="27"/>
        <v>3.0904953412408515E-3</v>
      </c>
      <c r="AF53" s="14">
        <f t="shared" si="28"/>
        <v>0.13339090800021014</v>
      </c>
      <c r="AG53" s="40">
        <f t="shared" si="29"/>
        <v>22210419.574276999</v>
      </c>
      <c r="AH53" s="27">
        <f t="shared" si="30"/>
        <v>3.1513041200690638E-3</v>
      </c>
      <c r="AI53" s="30">
        <f t="shared" si="31"/>
        <v>0.27092344671525448</v>
      </c>
    </row>
    <row r="54" spans="1:35" x14ac:dyDescent="0.2">
      <c r="A54" s="5" t="s">
        <v>24</v>
      </c>
      <c r="B54" s="37">
        <v>11825209861.559998</v>
      </c>
      <c r="C54" s="38">
        <v>4620779273.0799999</v>
      </c>
      <c r="D54" s="37">
        <v>280268670.06</v>
      </c>
      <c r="E54" s="39">
        <v>22087917.800000001</v>
      </c>
      <c r="F54" s="39">
        <f t="shared" si="20"/>
        <v>3025528.408929118</v>
      </c>
      <c r="G54" s="39">
        <f t="shared" si="12"/>
        <v>305382116.26892912</v>
      </c>
      <c r="H54" s="14">
        <f t="shared" si="21"/>
        <v>1.113130244475174E-2</v>
      </c>
      <c r="I54" s="44">
        <v>16693887.100000001</v>
      </c>
      <c r="J54" s="40">
        <v>0</v>
      </c>
      <c r="K54" s="39">
        <v>8402591.9299999997</v>
      </c>
      <c r="L54" s="39">
        <f t="shared" si="13"/>
        <v>25096479.030000001</v>
      </c>
      <c r="M54" s="39">
        <v>0</v>
      </c>
      <c r="N54" s="39">
        <v>0</v>
      </c>
      <c r="O54" s="39">
        <v>0</v>
      </c>
      <c r="P54" s="39">
        <f t="shared" si="14"/>
        <v>16693887.100000001</v>
      </c>
      <c r="Q54" s="39">
        <f t="shared" si="15"/>
        <v>8402591.9299999997</v>
      </c>
      <c r="R54" s="39">
        <f t="shared" si="16"/>
        <v>25096479.030000001</v>
      </c>
      <c r="S54" s="14">
        <f t="shared" si="22"/>
        <v>1.1597461846449905E-2</v>
      </c>
      <c r="T54" s="40">
        <v>5248807.7999999989</v>
      </c>
      <c r="U54" s="39">
        <f t="shared" si="17"/>
        <v>5184247.4640599992</v>
      </c>
      <c r="V54" s="39">
        <v>3417543.6000000006</v>
      </c>
      <c r="W54" s="39">
        <f t="shared" si="18"/>
        <v>2643811.7289600004</v>
      </c>
      <c r="X54" s="39">
        <f t="shared" si="19"/>
        <v>7828059.1930199992</v>
      </c>
      <c r="Y54" s="14">
        <f t="shared" si="23"/>
        <v>9.5298467752265147E-3</v>
      </c>
      <c r="Z54" s="37">
        <v>446500</v>
      </c>
      <c r="AA54" s="34">
        <f t="shared" si="24"/>
        <v>1.4925373134328358E-2</v>
      </c>
      <c r="AB54" s="37">
        <v>24734923.91</v>
      </c>
      <c r="AC54" s="34">
        <f t="shared" si="25"/>
        <v>6.1335814908221242E-3</v>
      </c>
      <c r="AD54" s="40">
        <f t="shared" si="26"/>
        <v>33371038.223020002</v>
      </c>
      <c r="AE54" s="27">
        <f t="shared" si="27"/>
        <v>1.1067221582745701E-2</v>
      </c>
      <c r="AF54" s="14">
        <f t="shared" si="28"/>
        <v>0.11906802931585582</v>
      </c>
      <c r="AG54" s="40">
        <f t="shared" si="29"/>
        <v>58105962.133019999</v>
      </c>
      <c r="AH54" s="27">
        <f t="shared" si="30"/>
        <v>8.2443088145183578E-3</v>
      </c>
      <c r="AI54" s="30">
        <f t="shared" si="31"/>
        <v>0.19027296962553647</v>
      </c>
    </row>
    <row r="55" spans="1:35" x14ac:dyDescent="0.2">
      <c r="A55" s="5" t="s">
        <v>4</v>
      </c>
      <c r="B55" s="37">
        <v>1454891138.76</v>
      </c>
      <c r="C55" s="38">
        <v>556258910.67000008</v>
      </c>
      <c r="D55" s="37">
        <v>32802476.469999999</v>
      </c>
      <c r="E55" s="39">
        <v>5092344.54</v>
      </c>
      <c r="F55" s="39">
        <f t="shared" si="20"/>
        <v>697532.16275664873</v>
      </c>
      <c r="G55" s="39">
        <f t="shared" si="12"/>
        <v>38592353.17275665</v>
      </c>
      <c r="H55" s="14">
        <f t="shared" si="21"/>
        <v>1.406706982285512E-3</v>
      </c>
      <c r="I55" s="44">
        <v>2521751.5100000002</v>
      </c>
      <c r="J55" s="40">
        <v>0</v>
      </c>
      <c r="K55" s="39">
        <v>380244.81000000006</v>
      </c>
      <c r="L55" s="39">
        <f t="shared" si="13"/>
        <v>2901996.3200000003</v>
      </c>
      <c r="M55" s="39">
        <v>0</v>
      </c>
      <c r="N55" s="39">
        <v>0</v>
      </c>
      <c r="O55" s="39">
        <v>384570.88999999996</v>
      </c>
      <c r="P55" s="39">
        <f t="shared" si="14"/>
        <v>2906322.4000000004</v>
      </c>
      <c r="Q55" s="39">
        <f t="shared" si="15"/>
        <v>380244.81000000006</v>
      </c>
      <c r="R55" s="39">
        <f t="shared" si="16"/>
        <v>3286567.2100000004</v>
      </c>
      <c r="S55" s="14">
        <f t="shared" si="22"/>
        <v>1.5187723257196815E-3</v>
      </c>
      <c r="T55" s="40">
        <v>1057398.4200000002</v>
      </c>
      <c r="U55" s="39">
        <f t="shared" si="17"/>
        <v>1044392.4194340002</v>
      </c>
      <c r="V55" s="39">
        <v>280277.17000000004</v>
      </c>
      <c r="W55" s="39">
        <f t="shared" si="18"/>
        <v>216822.41871200001</v>
      </c>
      <c r="X55" s="39">
        <f t="shared" si="19"/>
        <v>1261214.8381460002</v>
      </c>
      <c r="Y55" s="14">
        <f t="shared" si="23"/>
        <v>1.535397709931801E-3</v>
      </c>
      <c r="Z55" s="37">
        <v>446500</v>
      </c>
      <c r="AA55" s="34">
        <f t="shared" si="24"/>
        <v>1.4925373134328358E-2</v>
      </c>
      <c r="AB55" s="37">
        <v>6001055.3099999996</v>
      </c>
      <c r="AC55" s="34">
        <f t="shared" si="25"/>
        <v>1.4880968265253021E-3</v>
      </c>
      <c r="AD55" s="40">
        <f t="shared" si="26"/>
        <v>4994282.0481460001</v>
      </c>
      <c r="AE55" s="27">
        <f t="shared" si="27"/>
        <v>1.6563112512164074E-3</v>
      </c>
      <c r="AF55" s="14">
        <f t="shared" si="28"/>
        <v>0.15225320114819979</v>
      </c>
      <c r="AG55" s="40">
        <f t="shared" si="29"/>
        <v>10995337.358146001</v>
      </c>
      <c r="AH55" s="27">
        <f t="shared" si="30"/>
        <v>1.5600629156238132E-3</v>
      </c>
      <c r="AI55" s="30">
        <f t="shared" si="31"/>
        <v>0.28490974128802016</v>
      </c>
    </row>
    <row r="56" spans="1:35" x14ac:dyDescent="0.2">
      <c r="A56" s="5" t="s">
        <v>12</v>
      </c>
      <c r="B56" s="37">
        <v>109674515075.47</v>
      </c>
      <c r="C56" s="38">
        <v>48105276740.109993</v>
      </c>
      <c r="D56" s="37">
        <v>2839823276.9400001</v>
      </c>
      <c r="E56" s="39">
        <v>235805586.33000001</v>
      </c>
      <c r="F56" s="39">
        <f t="shared" si="20"/>
        <v>32299853.109087657</v>
      </c>
      <c r="G56" s="39">
        <f t="shared" si="12"/>
        <v>3107928716.3790874</v>
      </c>
      <c r="H56" s="14">
        <f t="shared" si="21"/>
        <v>0.1132852668041601</v>
      </c>
      <c r="I56" s="44">
        <v>184084870.73999998</v>
      </c>
      <c r="J56" s="40">
        <v>0</v>
      </c>
      <c r="K56" s="39">
        <v>76819569.939999998</v>
      </c>
      <c r="L56" s="39">
        <f t="shared" si="13"/>
        <v>260904440.67999998</v>
      </c>
      <c r="M56" s="39">
        <v>0</v>
      </c>
      <c r="N56" s="39">
        <v>0</v>
      </c>
      <c r="O56" s="39">
        <v>0</v>
      </c>
      <c r="P56" s="39">
        <f t="shared" si="14"/>
        <v>184084870.73999998</v>
      </c>
      <c r="Q56" s="39">
        <f t="shared" si="15"/>
        <v>76819569.939999998</v>
      </c>
      <c r="R56" s="39">
        <f t="shared" si="16"/>
        <v>260904440.67999998</v>
      </c>
      <c r="S56" s="14">
        <f t="shared" si="22"/>
        <v>0.12056788096603574</v>
      </c>
      <c r="T56" s="40">
        <v>45264770.319999993</v>
      </c>
      <c r="U56" s="39">
        <f t="shared" si="17"/>
        <v>44708013.645063996</v>
      </c>
      <c r="V56" s="39">
        <v>24177097.079999994</v>
      </c>
      <c r="W56" s="39">
        <f t="shared" si="18"/>
        <v>18703402.301087994</v>
      </c>
      <c r="X56" s="39">
        <f t="shared" si="19"/>
        <v>63411415.946151987</v>
      </c>
      <c r="Y56" s="14">
        <f t="shared" si="23"/>
        <v>7.7196794616195205E-2</v>
      </c>
      <c r="Z56" s="37">
        <v>446500</v>
      </c>
      <c r="AA56" s="34">
        <f t="shared" si="24"/>
        <v>1.4925373134328358E-2</v>
      </c>
      <c r="AB56" s="37">
        <v>263981779.75999999</v>
      </c>
      <c r="AC56" s="34">
        <f t="shared" si="25"/>
        <v>6.5460227981361044E-2</v>
      </c>
      <c r="AD56" s="40">
        <f t="shared" si="26"/>
        <v>324762356.62615198</v>
      </c>
      <c r="AE56" s="27">
        <f t="shared" si="27"/>
        <v>0.10770467908418095</v>
      </c>
      <c r="AF56" s="14">
        <f t="shared" si="28"/>
        <v>0.11436005869213585</v>
      </c>
      <c r="AG56" s="40">
        <f t="shared" si="29"/>
        <v>588744136.38615203</v>
      </c>
      <c r="AH56" s="27">
        <f t="shared" si="30"/>
        <v>8.3533398207790432E-2</v>
      </c>
      <c r="AI56" s="30">
        <f t="shared" si="31"/>
        <v>0.18943296005581242</v>
      </c>
    </row>
    <row r="57" spans="1:35" x14ac:dyDescent="0.2">
      <c r="A57" s="5" t="s">
        <v>25</v>
      </c>
      <c r="B57" s="37">
        <v>17854355574.489998</v>
      </c>
      <c r="C57" s="38">
        <v>5679589653.5199995</v>
      </c>
      <c r="D57" s="37">
        <v>330049919.88000005</v>
      </c>
      <c r="E57" s="39">
        <v>76358504.929999992</v>
      </c>
      <c r="F57" s="39">
        <f t="shared" si="20"/>
        <v>10459330.210341016</v>
      </c>
      <c r="G57" s="39">
        <f t="shared" si="12"/>
        <v>416867755.0203411</v>
      </c>
      <c r="H57" s="14">
        <f t="shared" si="21"/>
        <v>1.5194999357820005E-2</v>
      </c>
      <c r="I57" s="44">
        <v>21839862.289999995</v>
      </c>
      <c r="J57" s="40">
        <v>0</v>
      </c>
      <c r="K57" s="39">
        <v>8360050.6099999994</v>
      </c>
      <c r="L57" s="39">
        <f t="shared" si="13"/>
        <v>30199912.899999995</v>
      </c>
      <c r="M57" s="39">
        <v>0</v>
      </c>
      <c r="N57" s="39">
        <v>0</v>
      </c>
      <c r="O57" s="39">
        <v>0</v>
      </c>
      <c r="P57" s="39">
        <f t="shared" si="14"/>
        <v>21839862.289999995</v>
      </c>
      <c r="Q57" s="39">
        <f t="shared" si="15"/>
        <v>8360050.6099999994</v>
      </c>
      <c r="R57" s="39">
        <f t="shared" si="16"/>
        <v>30199912.899999995</v>
      </c>
      <c r="S57" s="14">
        <f t="shared" si="22"/>
        <v>1.3955835685363878E-2</v>
      </c>
      <c r="T57" s="40">
        <v>8862392.8599999994</v>
      </c>
      <c r="U57" s="39">
        <f t="shared" si="17"/>
        <v>8753385.4278219994</v>
      </c>
      <c r="V57" s="39">
        <v>4504449.1900000004</v>
      </c>
      <c r="W57" s="39">
        <f t="shared" si="18"/>
        <v>3484641.8933840003</v>
      </c>
      <c r="X57" s="39">
        <f t="shared" si="19"/>
        <v>12238027.321206</v>
      </c>
      <c r="Y57" s="14">
        <f t="shared" si="23"/>
        <v>1.4898523673162906E-2</v>
      </c>
      <c r="Z57" s="37">
        <v>446500</v>
      </c>
      <c r="AA57" s="34">
        <f t="shared" si="24"/>
        <v>1.4925373134328358E-2</v>
      </c>
      <c r="AB57" s="37">
        <v>91697693.309999987</v>
      </c>
      <c r="AC57" s="34">
        <f t="shared" si="25"/>
        <v>2.2738508373171689E-2</v>
      </c>
      <c r="AD57" s="40">
        <f t="shared" si="26"/>
        <v>42884440.221205994</v>
      </c>
      <c r="AE57" s="27">
        <f t="shared" si="27"/>
        <v>1.422226060838294E-2</v>
      </c>
      <c r="AF57" s="14">
        <f t="shared" si="28"/>
        <v>0.12993319385382057</v>
      </c>
      <c r="AG57" s="40">
        <f t="shared" si="29"/>
        <v>134582133.53120598</v>
      </c>
      <c r="AH57" s="27">
        <f t="shared" si="30"/>
        <v>1.9095057185491288E-2</v>
      </c>
      <c r="AI57" s="30">
        <f t="shared" si="31"/>
        <v>0.32284131336720689</v>
      </c>
    </row>
    <row r="58" spans="1:35" x14ac:dyDescent="0.2">
      <c r="A58" s="5" t="s">
        <v>5</v>
      </c>
      <c r="B58" s="37">
        <v>59661377134.669998</v>
      </c>
      <c r="C58" s="38">
        <v>28209513988.550007</v>
      </c>
      <c r="D58" s="37">
        <v>1674116700.1800001</v>
      </c>
      <c r="E58" s="39">
        <v>243459265.07000002</v>
      </c>
      <c r="F58" s="39">
        <f t="shared" si="20"/>
        <v>33348228.183205642</v>
      </c>
      <c r="G58" s="39">
        <f t="shared" si="12"/>
        <v>1950924193.4332056</v>
      </c>
      <c r="H58" s="14">
        <f t="shared" si="21"/>
        <v>7.1111980980458844E-2</v>
      </c>
      <c r="I58" s="44">
        <v>89539062.879999995</v>
      </c>
      <c r="J58" s="40">
        <v>0</v>
      </c>
      <c r="K58" s="39">
        <v>62056548.130000003</v>
      </c>
      <c r="L58" s="39">
        <f t="shared" si="13"/>
        <v>151595611.00999999</v>
      </c>
      <c r="M58" s="39">
        <v>0</v>
      </c>
      <c r="N58" s="39">
        <v>0</v>
      </c>
      <c r="O58" s="39">
        <v>0</v>
      </c>
      <c r="P58" s="39">
        <f t="shared" si="14"/>
        <v>89539062.879999995</v>
      </c>
      <c r="Q58" s="39">
        <f t="shared" si="15"/>
        <v>62056548.130000003</v>
      </c>
      <c r="R58" s="39">
        <f t="shared" si="16"/>
        <v>151595611.00999999</v>
      </c>
      <c r="S58" s="14">
        <f t="shared" si="22"/>
        <v>7.0054620517726707E-2</v>
      </c>
      <c r="T58" s="40">
        <v>33124145.660000004</v>
      </c>
      <c r="U58" s="39">
        <f t="shared" si="17"/>
        <v>32716718.668382004</v>
      </c>
      <c r="V58" s="39">
        <v>27294508.050000001</v>
      </c>
      <c r="W58" s="39">
        <f t="shared" si="18"/>
        <v>21115031.427480001</v>
      </c>
      <c r="X58" s="39">
        <f t="shared" si="19"/>
        <v>53831750.095862001</v>
      </c>
      <c r="Y58" s="14">
        <f t="shared" si="23"/>
        <v>6.5534549165555789E-2</v>
      </c>
      <c r="Z58" s="37">
        <v>446500</v>
      </c>
      <c r="AA58" s="34">
        <f t="shared" si="24"/>
        <v>1.4925373134328358E-2</v>
      </c>
      <c r="AB58" s="37">
        <v>284138028.17000002</v>
      </c>
      <c r="AC58" s="34">
        <f t="shared" si="25"/>
        <v>7.0458423755960009E-2</v>
      </c>
      <c r="AD58" s="40">
        <f t="shared" si="26"/>
        <v>205873861.10586199</v>
      </c>
      <c r="AE58" s="27">
        <f t="shared" si="27"/>
        <v>6.8276318636747282E-2</v>
      </c>
      <c r="AF58" s="14">
        <f t="shared" si="28"/>
        <v>0.12297461764984875</v>
      </c>
      <c r="AG58" s="40">
        <f t="shared" si="29"/>
        <v>490011889.27586198</v>
      </c>
      <c r="AH58" s="27">
        <f t="shared" si="30"/>
        <v>6.9524867839337812E-2</v>
      </c>
      <c r="AI58" s="30">
        <f t="shared" si="31"/>
        <v>0.2511691079157447</v>
      </c>
    </row>
    <row r="59" spans="1:35" x14ac:dyDescent="0.2">
      <c r="A59" s="5" t="s">
        <v>17</v>
      </c>
      <c r="B59" s="37">
        <v>13347428595.92</v>
      </c>
      <c r="C59" s="38">
        <v>6912845287.1599998</v>
      </c>
      <c r="D59" s="37">
        <v>410190023.70999992</v>
      </c>
      <c r="E59" s="39">
        <v>58233172.240000002</v>
      </c>
      <c r="F59" s="39">
        <f t="shared" si="20"/>
        <v>7976583.3316430794</v>
      </c>
      <c r="G59" s="39">
        <f t="shared" si="12"/>
        <v>476399779.28164303</v>
      </c>
      <c r="H59" s="14">
        <f t="shared" si="21"/>
        <v>1.7364965874841858E-2</v>
      </c>
      <c r="I59" s="44">
        <v>33547632.729999997</v>
      </c>
      <c r="J59" s="40">
        <v>-7382660.04</v>
      </c>
      <c r="K59" s="39">
        <v>2986460.8699999996</v>
      </c>
      <c r="L59" s="39">
        <f t="shared" si="13"/>
        <v>29151433.559999999</v>
      </c>
      <c r="M59" s="39">
        <v>0</v>
      </c>
      <c r="N59" s="39">
        <v>0</v>
      </c>
      <c r="O59" s="39">
        <v>0</v>
      </c>
      <c r="P59" s="39">
        <f t="shared" si="14"/>
        <v>26164972.689999998</v>
      </c>
      <c r="Q59" s="39">
        <f t="shared" si="15"/>
        <v>2986460.8699999996</v>
      </c>
      <c r="R59" s="39">
        <f t="shared" si="16"/>
        <v>29151433.559999999</v>
      </c>
      <c r="S59" s="14">
        <f t="shared" si="22"/>
        <v>1.3471317553242421E-2</v>
      </c>
      <c r="T59" s="40">
        <v>14124060.920000002</v>
      </c>
      <c r="U59" s="39">
        <f t="shared" si="17"/>
        <v>13950334.970684001</v>
      </c>
      <c r="V59" s="39">
        <v>1845329.2100000002</v>
      </c>
      <c r="W59" s="39">
        <f t="shared" si="18"/>
        <v>1427546.676856</v>
      </c>
      <c r="X59" s="39">
        <f t="shared" si="19"/>
        <v>15377881.647540001</v>
      </c>
      <c r="Y59" s="14">
        <f t="shared" si="23"/>
        <v>1.8720969299682411E-2</v>
      </c>
      <c r="Z59" s="37">
        <v>446500</v>
      </c>
      <c r="AA59" s="34">
        <f t="shared" si="24"/>
        <v>1.4925373134328358E-2</v>
      </c>
      <c r="AB59" s="37">
        <v>70755654.320000008</v>
      </c>
      <c r="AC59" s="34">
        <f t="shared" si="25"/>
        <v>1.7545458125816427E-2</v>
      </c>
      <c r="AD59" s="40">
        <f t="shared" si="26"/>
        <v>44975815.207539998</v>
      </c>
      <c r="AE59" s="27">
        <f t="shared" si="27"/>
        <v>1.4915847371602186E-2</v>
      </c>
      <c r="AF59" s="14">
        <f t="shared" si="28"/>
        <v>0.10964629222513084</v>
      </c>
      <c r="AG59" s="40">
        <f t="shared" si="29"/>
        <v>115731469.52754</v>
      </c>
      <c r="AH59" s="27">
        <f t="shared" si="30"/>
        <v>1.6420448768386497E-2</v>
      </c>
      <c r="AI59" s="30">
        <f t="shared" si="31"/>
        <v>0.242929309711373</v>
      </c>
    </row>
    <row r="60" spans="1:35" x14ac:dyDescent="0.2">
      <c r="A60" s="5" t="s">
        <v>11</v>
      </c>
      <c r="B60" s="37">
        <v>43827241865.980003</v>
      </c>
      <c r="C60" s="38">
        <v>17056009536.800001</v>
      </c>
      <c r="D60" s="37">
        <v>1007502529.72</v>
      </c>
      <c r="E60" s="39">
        <v>146161047.19000003</v>
      </c>
      <c r="F60" s="39">
        <f t="shared" si="20"/>
        <v>20020646.787818745</v>
      </c>
      <c r="G60" s="39">
        <f t="shared" si="12"/>
        <v>1173684223.6978188</v>
      </c>
      <c r="H60" s="14">
        <f t="shared" si="21"/>
        <v>4.278126770563391E-2</v>
      </c>
      <c r="I60" s="44">
        <v>46903841.689999998</v>
      </c>
      <c r="J60" s="40">
        <v>-11570153.520000003</v>
      </c>
      <c r="K60" s="39">
        <v>44051468.309999995</v>
      </c>
      <c r="L60" s="39">
        <f t="shared" si="13"/>
        <v>79385156.479999989</v>
      </c>
      <c r="M60" s="39">
        <v>0</v>
      </c>
      <c r="N60" s="39">
        <v>0</v>
      </c>
      <c r="O60" s="39">
        <v>0</v>
      </c>
      <c r="P60" s="39">
        <f t="shared" si="14"/>
        <v>35333688.169999994</v>
      </c>
      <c r="Q60" s="39">
        <f t="shared" si="15"/>
        <v>44051468.309999995</v>
      </c>
      <c r="R60" s="39">
        <f t="shared" si="16"/>
        <v>79385156.479999989</v>
      </c>
      <c r="S60" s="14">
        <f t="shared" si="22"/>
        <v>3.6685079303383668E-2</v>
      </c>
      <c r="T60" s="40">
        <v>19086716.390000001</v>
      </c>
      <c r="U60" s="39">
        <f t="shared" si="17"/>
        <v>18851949.778403003</v>
      </c>
      <c r="V60" s="39">
        <v>23892052.609999999</v>
      </c>
      <c r="W60" s="39">
        <f t="shared" si="18"/>
        <v>18482891.899095997</v>
      </c>
      <c r="X60" s="39">
        <f t="shared" si="19"/>
        <v>37334841.677498996</v>
      </c>
      <c r="Y60" s="14">
        <f t="shared" si="23"/>
        <v>4.5451281319021736E-2</v>
      </c>
      <c r="Z60" s="37">
        <v>446500</v>
      </c>
      <c r="AA60" s="34">
        <f t="shared" si="24"/>
        <v>1.4925373134328358E-2</v>
      </c>
      <c r="AB60" s="37">
        <v>172696810.02000001</v>
      </c>
      <c r="AC60" s="34">
        <f t="shared" si="25"/>
        <v>4.2824063713187983E-2</v>
      </c>
      <c r="AD60" s="40">
        <f t="shared" si="26"/>
        <v>117166498.15749899</v>
      </c>
      <c r="AE60" s="27">
        <f t="shared" si="27"/>
        <v>3.8857274637889828E-2</v>
      </c>
      <c r="AF60" s="14">
        <f t="shared" si="28"/>
        <v>0.11629399897393936</v>
      </c>
      <c r="AG60" s="40">
        <f t="shared" si="29"/>
        <v>289863308.177499</v>
      </c>
      <c r="AH60" s="27">
        <f t="shared" si="30"/>
        <v>4.1126978005157126E-2</v>
      </c>
      <c r="AI60" s="30">
        <f t="shared" si="31"/>
        <v>0.24696873513750861</v>
      </c>
    </row>
    <row r="61" spans="1:35" x14ac:dyDescent="0.2">
      <c r="A61" s="5" t="s">
        <v>14</v>
      </c>
      <c r="B61" s="37">
        <v>41424088546.709991</v>
      </c>
      <c r="C61" s="38">
        <v>10387564370.719999</v>
      </c>
      <c r="D61" s="37">
        <v>615094812.10000002</v>
      </c>
      <c r="E61" s="39">
        <v>84725680.500000015</v>
      </c>
      <c r="F61" s="39">
        <f t="shared" si="20"/>
        <v>11605437.671386201</v>
      </c>
      <c r="G61" s="39">
        <f t="shared" si="12"/>
        <v>711425930.27138627</v>
      </c>
      <c r="H61" s="14">
        <f t="shared" si="21"/>
        <v>2.5931764746550699E-2</v>
      </c>
      <c r="I61" s="44">
        <v>37899154.909999996</v>
      </c>
      <c r="J61" s="40">
        <v>0</v>
      </c>
      <c r="K61" s="39">
        <v>16847265.27</v>
      </c>
      <c r="L61" s="39">
        <f t="shared" si="13"/>
        <v>54746420.179999992</v>
      </c>
      <c r="M61" s="39">
        <v>0</v>
      </c>
      <c r="N61" s="39">
        <v>0</v>
      </c>
      <c r="O61" s="39">
        <v>0</v>
      </c>
      <c r="P61" s="39">
        <f t="shared" si="14"/>
        <v>37899154.909999996</v>
      </c>
      <c r="Q61" s="39">
        <f t="shared" si="15"/>
        <v>16847265.27</v>
      </c>
      <c r="R61" s="39">
        <f t="shared" si="16"/>
        <v>54746420.179999992</v>
      </c>
      <c r="S61" s="14">
        <f t="shared" si="22"/>
        <v>2.5299147283102567E-2</v>
      </c>
      <c r="T61" s="40">
        <v>15856684.410000002</v>
      </c>
      <c r="U61" s="39">
        <f t="shared" si="17"/>
        <v>15661647.191757003</v>
      </c>
      <c r="V61" s="39">
        <v>9273228.0999999978</v>
      </c>
      <c r="W61" s="39">
        <f t="shared" si="18"/>
        <v>7173769.2581599979</v>
      </c>
      <c r="X61" s="39">
        <f t="shared" si="19"/>
        <v>22835416.449917</v>
      </c>
      <c r="Y61" s="14">
        <f t="shared" si="23"/>
        <v>2.7799741219412116E-2</v>
      </c>
      <c r="Z61" s="37">
        <v>446500</v>
      </c>
      <c r="AA61" s="34">
        <f t="shared" si="24"/>
        <v>1.4925373134328358E-2</v>
      </c>
      <c r="AB61" s="37">
        <v>101192980.78</v>
      </c>
      <c r="AC61" s="34">
        <f t="shared" si="25"/>
        <v>2.5093078764733785E-2</v>
      </c>
      <c r="AD61" s="40">
        <f t="shared" si="26"/>
        <v>78028336.629916996</v>
      </c>
      <c r="AE61" s="27">
        <f t="shared" si="27"/>
        <v>2.5877435560895008E-2</v>
      </c>
      <c r="AF61" s="14">
        <f t="shared" si="28"/>
        <v>0.12685578726232438</v>
      </c>
      <c r="AG61" s="40">
        <f t="shared" si="29"/>
        <v>179221317.409917</v>
      </c>
      <c r="AH61" s="27">
        <f t="shared" si="30"/>
        <v>2.5428645058654269E-2</v>
      </c>
      <c r="AI61" s="30">
        <f t="shared" si="31"/>
        <v>0.25191844967128174</v>
      </c>
    </row>
    <row r="62" spans="1:35" x14ac:dyDescent="0.2">
      <c r="A62" s="5" t="s">
        <v>36</v>
      </c>
      <c r="B62" s="37">
        <v>1665827586.8700001</v>
      </c>
      <c r="C62" s="38">
        <v>789579602.24999988</v>
      </c>
      <c r="D62" s="37">
        <v>47430847.980000004</v>
      </c>
      <c r="E62" s="39">
        <v>5999123.6300000008</v>
      </c>
      <c r="F62" s="39">
        <f t="shared" si="20"/>
        <v>821739.70111582801</v>
      </c>
      <c r="G62" s="39">
        <f t="shared" si="12"/>
        <v>54251711.311115831</v>
      </c>
      <c r="H62" s="14">
        <f t="shared" si="21"/>
        <v>1.9774969606196021E-3</v>
      </c>
      <c r="I62" s="44">
        <v>3377718.1</v>
      </c>
      <c r="J62" s="40">
        <v>0</v>
      </c>
      <c r="K62" s="39">
        <v>756926.8600000001</v>
      </c>
      <c r="L62" s="39">
        <f t="shared" si="13"/>
        <v>4134644.96</v>
      </c>
      <c r="M62" s="39">
        <v>0</v>
      </c>
      <c r="N62" s="39">
        <v>0</v>
      </c>
      <c r="O62" s="39">
        <v>461225.49</v>
      </c>
      <c r="P62" s="39">
        <f t="shared" si="14"/>
        <v>3838943.59</v>
      </c>
      <c r="Q62" s="39">
        <f t="shared" si="15"/>
        <v>756926.8600000001</v>
      </c>
      <c r="R62" s="39">
        <f t="shared" si="16"/>
        <v>4595870.45</v>
      </c>
      <c r="S62" s="14">
        <f t="shared" si="22"/>
        <v>2.1238211197430095E-3</v>
      </c>
      <c r="T62" s="40">
        <v>1770442.6300000001</v>
      </c>
      <c r="U62" s="39">
        <f t="shared" si="17"/>
        <v>1748666.1856510001</v>
      </c>
      <c r="V62" s="39">
        <v>574150.73</v>
      </c>
      <c r="W62" s="39">
        <f t="shared" si="18"/>
        <v>444163.00472799997</v>
      </c>
      <c r="X62" s="39">
        <f t="shared" si="19"/>
        <v>2192829.1903790003</v>
      </c>
      <c r="Y62" s="14">
        <f t="shared" si="23"/>
        <v>2.6695411561513593E-3</v>
      </c>
      <c r="Z62" s="37">
        <v>446500</v>
      </c>
      <c r="AA62" s="34">
        <f t="shared" si="24"/>
        <v>1.4925373134328358E-2</v>
      </c>
      <c r="AB62" s="37">
        <v>7629953.1899999995</v>
      </c>
      <c r="AC62" s="34">
        <f t="shared" si="25"/>
        <v>1.8920187437125298E-3</v>
      </c>
      <c r="AD62" s="40">
        <f t="shared" si="26"/>
        <v>7235199.6403790005</v>
      </c>
      <c r="AE62" s="27">
        <f t="shared" si="27"/>
        <v>2.3994925504067801E-3</v>
      </c>
      <c r="AF62" s="14">
        <f t="shared" si="28"/>
        <v>0.15254206805304937</v>
      </c>
      <c r="AG62" s="40">
        <f t="shared" si="29"/>
        <v>14865152.830379</v>
      </c>
      <c r="AH62" s="27">
        <f t="shared" si="30"/>
        <v>2.1091279794679227E-3</v>
      </c>
      <c r="AI62" s="30">
        <f t="shared" si="31"/>
        <v>0.27400339032868859</v>
      </c>
    </row>
    <row r="63" spans="1:35" x14ac:dyDescent="0.2">
      <c r="A63" s="42" t="s">
        <v>115</v>
      </c>
      <c r="B63" s="37">
        <v>7303397441.1400003</v>
      </c>
      <c r="C63" s="38">
        <v>3887879925.9600005</v>
      </c>
      <c r="D63" s="37">
        <v>237467191.09000003</v>
      </c>
      <c r="E63" s="39">
        <v>18695764.219999999</v>
      </c>
      <c r="F63" s="39">
        <f t="shared" si="20"/>
        <v>2560882.6638358156</v>
      </c>
      <c r="G63" s="39">
        <f t="shared" si="12"/>
        <v>258723837.97383586</v>
      </c>
      <c r="H63" s="14">
        <f t="shared" si="21"/>
        <v>9.4305892084969121E-3</v>
      </c>
      <c r="I63" s="44">
        <v>19637594.120000001</v>
      </c>
      <c r="J63" s="40">
        <v>0</v>
      </c>
      <c r="K63" s="39">
        <v>1770844.56</v>
      </c>
      <c r="L63" s="39">
        <f t="shared" si="13"/>
        <v>21408438.68</v>
      </c>
      <c r="M63" s="39">
        <v>0</v>
      </c>
      <c r="N63" s="39">
        <v>0</v>
      </c>
      <c r="O63" s="39">
        <v>0</v>
      </c>
      <c r="P63" s="39">
        <f t="shared" si="14"/>
        <v>19637594.120000001</v>
      </c>
      <c r="Q63" s="39">
        <f t="shared" si="15"/>
        <v>1770844.56</v>
      </c>
      <c r="R63" s="39">
        <f t="shared" si="16"/>
        <v>21408438.68</v>
      </c>
      <c r="S63" s="14">
        <f t="shared" si="22"/>
        <v>9.8931627216139548E-3</v>
      </c>
      <c r="T63" s="40">
        <v>6899208.3200000003</v>
      </c>
      <c r="U63" s="39">
        <f t="shared" si="17"/>
        <v>6814348.0576640004</v>
      </c>
      <c r="V63" s="39">
        <v>765403.65</v>
      </c>
      <c r="W63" s="39">
        <f t="shared" si="18"/>
        <v>592116.26364000002</v>
      </c>
      <c r="X63" s="39">
        <f t="shared" si="19"/>
        <v>7406464.3213040009</v>
      </c>
      <c r="Y63" s="14">
        <f t="shared" si="23"/>
        <v>9.0165989280133491E-3</v>
      </c>
      <c r="Z63" s="37">
        <v>446500</v>
      </c>
      <c r="AA63" s="34">
        <f t="shared" si="24"/>
        <v>1.4925373134328358E-2</v>
      </c>
      <c r="AB63" s="37">
        <v>21924661.060000002</v>
      </c>
      <c r="AC63" s="34">
        <f t="shared" si="25"/>
        <v>5.4367135213137831E-3</v>
      </c>
      <c r="AD63" s="40">
        <f t="shared" si="26"/>
        <v>29261403.001304001</v>
      </c>
      <c r="AE63" s="27">
        <f t="shared" si="27"/>
        <v>9.7042959428831482E-3</v>
      </c>
      <c r="AF63" s="14">
        <f t="shared" si="28"/>
        <v>0.12322292973185475</v>
      </c>
      <c r="AG63" s="40">
        <f t="shared" si="29"/>
        <v>51186064.061304003</v>
      </c>
      <c r="AH63" s="27">
        <f t="shared" si="30"/>
        <v>7.2624857007797944E-3</v>
      </c>
      <c r="AI63" s="30">
        <f t="shared" si="31"/>
        <v>0.19784054094961412</v>
      </c>
    </row>
    <row r="64" spans="1:35" x14ac:dyDescent="0.2">
      <c r="A64" s="42" t="s">
        <v>116</v>
      </c>
      <c r="B64" s="37">
        <v>7921989613.1099987</v>
      </c>
      <c r="C64" s="38">
        <v>3875032142.0299997</v>
      </c>
      <c r="D64" s="37">
        <v>231134092.16</v>
      </c>
      <c r="E64" s="39">
        <v>31343819.310000002</v>
      </c>
      <c r="F64" s="39">
        <f t="shared" si="20"/>
        <v>4293370.5487959608</v>
      </c>
      <c r="G64" s="39">
        <f t="shared" si="12"/>
        <v>266771282.01879597</v>
      </c>
      <c r="H64" s="14">
        <f t="shared" si="21"/>
        <v>9.7239218196730742E-3</v>
      </c>
      <c r="I64" s="44">
        <v>10251405.680000002</v>
      </c>
      <c r="J64" s="40">
        <v>0</v>
      </c>
      <c r="K64" s="39">
        <v>10422682.120000001</v>
      </c>
      <c r="L64" s="39">
        <f t="shared" si="13"/>
        <v>20674087.800000004</v>
      </c>
      <c r="M64" s="39">
        <v>0</v>
      </c>
      <c r="N64" s="39">
        <v>0</v>
      </c>
      <c r="O64" s="39">
        <v>0</v>
      </c>
      <c r="P64" s="39">
        <f t="shared" si="14"/>
        <v>10251405.680000002</v>
      </c>
      <c r="Q64" s="39">
        <f t="shared" si="15"/>
        <v>10422682.120000001</v>
      </c>
      <c r="R64" s="39">
        <f t="shared" si="16"/>
        <v>20674087.800000004</v>
      </c>
      <c r="S64" s="14">
        <f t="shared" si="22"/>
        <v>9.5538080933202322E-3</v>
      </c>
      <c r="T64" s="40">
        <v>5098938.6099999985</v>
      </c>
      <c r="U64" s="39">
        <f t="shared" si="17"/>
        <v>5036221.6650969982</v>
      </c>
      <c r="V64" s="39">
        <v>7151883.2599999988</v>
      </c>
      <c r="W64" s="39">
        <f t="shared" si="18"/>
        <v>5532696.8899359992</v>
      </c>
      <c r="X64" s="39">
        <f t="shared" si="19"/>
        <v>10568918.555032998</v>
      </c>
      <c r="Y64" s="14">
        <f t="shared" si="23"/>
        <v>1.2866557588006165E-2</v>
      </c>
      <c r="Z64" s="37">
        <v>446500</v>
      </c>
      <c r="AA64" s="34">
        <f t="shared" si="24"/>
        <v>1.4925373134328358E-2</v>
      </c>
      <c r="AB64" s="37">
        <v>38629345.409999996</v>
      </c>
      <c r="AC64" s="34">
        <f t="shared" si="25"/>
        <v>9.5790162472891363E-3</v>
      </c>
      <c r="AD64" s="40">
        <f t="shared" si="26"/>
        <v>31689506.355033003</v>
      </c>
      <c r="AE64" s="27">
        <f t="shared" si="27"/>
        <v>1.0509555811093953E-2</v>
      </c>
      <c r="AF64" s="14">
        <f t="shared" si="28"/>
        <v>0.13710442305973752</v>
      </c>
      <c r="AG64" s="40">
        <f t="shared" si="29"/>
        <v>70318851.765033007</v>
      </c>
      <c r="AH64" s="27">
        <f t="shared" si="30"/>
        <v>9.9771229690012626E-3</v>
      </c>
      <c r="AI64" s="30">
        <f t="shared" si="31"/>
        <v>0.26359228486999786</v>
      </c>
    </row>
    <row r="65" spans="1:35" x14ac:dyDescent="0.2">
      <c r="A65" s="5" t="s">
        <v>32</v>
      </c>
      <c r="B65" s="37">
        <v>3453524954.9200001</v>
      </c>
      <c r="C65" s="38">
        <v>1781462330.71</v>
      </c>
      <c r="D65" s="37">
        <v>109349464.70999998</v>
      </c>
      <c r="E65" s="39">
        <v>16086938.709999999</v>
      </c>
      <c r="F65" s="39">
        <f t="shared" si="20"/>
        <v>2203534.5531667331</v>
      </c>
      <c r="G65" s="39">
        <f t="shared" si="12"/>
        <v>127639937.9731667</v>
      </c>
      <c r="H65" s="14">
        <f t="shared" si="21"/>
        <v>4.6525276953594454E-3</v>
      </c>
      <c r="I65" s="44">
        <v>8782352.9000000004</v>
      </c>
      <c r="J65" s="40">
        <v>0</v>
      </c>
      <c r="K65" s="39">
        <v>885226.14999999991</v>
      </c>
      <c r="L65" s="39">
        <f t="shared" si="13"/>
        <v>9667579.0500000007</v>
      </c>
      <c r="M65" s="39">
        <v>0</v>
      </c>
      <c r="N65" s="39">
        <v>0</v>
      </c>
      <c r="O65" s="39">
        <v>0</v>
      </c>
      <c r="P65" s="39">
        <f t="shared" si="14"/>
        <v>8782352.9000000004</v>
      </c>
      <c r="Q65" s="39">
        <f t="shared" si="15"/>
        <v>885226.14999999991</v>
      </c>
      <c r="R65" s="39">
        <f t="shared" si="16"/>
        <v>9667579.0500000007</v>
      </c>
      <c r="S65" s="14">
        <f t="shared" si="22"/>
        <v>4.4675342324270824E-3</v>
      </c>
      <c r="T65" s="40">
        <v>4442296.7</v>
      </c>
      <c r="U65" s="39">
        <f t="shared" si="17"/>
        <v>4387656.4505900005</v>
      </c>
      <c r="V65" s="39">
        <v>611226.05000000016</v>
      </c>
      <c r="W65" s="39">
        <f t="shared" si="18"/>
        <v>472844.4722800001</v>
      </c>
      <c r="X65" s="39">
        <f t="shared" si="19"/>
        <v>4860500.9228700008</v>
      </c>
      <c r="Y65" s="14">
        <f t="shared" si="23"/>
        <v>5.9171536524787538E-3</v>
      </c>
      <c r="Z65" s="37">
        <v>446500</v>
      </c>
      <c r="AA65" s="34">
        <f t="shared" si="24"/>
        <v>1.4925373134328358E-2</v>
      </c>
      <c r="AB65" s="37">
        <v>20310981.449999999</v>
      </c>
      <c r="AC65" s="34">
        <f t="shared" si="25"/>
        <v>5.0365653169357778E-3</v>
      </c>
      <c r="AD65" s="40">
        <f t="shared" si="26"/>
        <v>14974579.972870002</v>
      </c>
      <c r="AE65" s="27">
        <f t="shared" si="27"/>
        <v>4.966192348009618E-3</v>
      </c>
      <c r="AF65" s="14">
        <f t="shared" si="28"/>
        <v>0.1369424167972226</v>
      </c>
      <c r="AG65" s="40">
        <f t="shared" si="29"/>
        <v>35285561.422870003</v>
      </c>
      <c r="AH65" s="27">
        <f t="shared" si="30"/>
        <v>5.00645810489872E-3</v>
      </c>
      <c r="AI65" s="30">
        <f t="shared" si="31"/>
        <v>0.27644608719794239</v>
      </c>
    </row>
    <row r="66" spans="1:35" x14ac:dyDescent="0.2">
      <c r="A66" s="5" t="s">
        <v>7</v>
      </c>
      <c r="B66" s="37">
        <v>16594351107.969999</v>
      </c>
      <c r="C66" s="38">
        <v>8718615713.3100014</v>
      </c>
      <c r="D66" s="37">
        <v>515466090.22999996</v>
      </c>
      <c r="E66" s="39">
        <v>72190896.450000003</v>
      </c>
      <c r="F66" s="39">
        <f t="shared" si="20"/>
        <v>9888465.2710693814</v>
      </c>
      <c r="G66" s="39">
        <f t="shared" si="12"/>
        <v>597545451.95106936</v>
      </c>
      <c r="H66" s="14">
        <f t="shared" si="21"/>
        <v>2.1780774956368883E-2</v>
      </c>
      <c r="I66" s="44">
        <v>32968492.150000002</v>
      </c>
      <c r="J66" s="40">
        <v>0</v>
      </c>
      <c r="K66" s="39">
        <v>13811279.620000001</v>
      </c>
      <c r="L66" s="39">
        <f t="shared" si="13"/>
        <v>46779771.770000003</v>
      </c>
      <c r="M66" s="39">
        <v>0</v>
      </c>
      <c r="N66" s="39">
        <v>0</v>
      </c>
      <c r="O66" s="39">
        <v>0</v>
      </c>
      <c r="P66" s="39">
        <f t="shared" si="14"/>
        <v>32968492.150000002</v>
      </c>
      <c r="Q66" s="39">
        <f t="shared" si="15"/>
        <v>13811279.620000001</v>
      </c>
      <c r="R66" s="39">
        <f t="shared" si="16"/>
        <v>46779771.770000003</v>
      </c>
      <c r="S66" s="14">
        <f t="shared" si="22"/>
        <v>2.1617638778717932E-2</v>
      </c>
      <c r="T66" s="40">
        <v>11071792.719999997</v>
      </c>
      <c r="U66" s="39">
        <f t="shared" si="17"/>
        <v>10935609.669543996</v>
      </c>
      <c r="V66" s="39">
        <v>5473491.9699999997</v>
      </c>
      <c r="W66" s="39">
        <f t="shared" si="18"/>
        <v>4234293.3879919993</v>
      </c>
      <c r="X66" s="39">
        <f t="shared" si="19"/>
        <v>15169903.057535995</v>
      </c>
      <c r="Y66" s="14">
        <f t="shared" si="23"/>
        <v>1.84677770273203E-2</v>
      </c>
      <c r="Z66" s="37">
        <v>446500</v>
      </c>
      <c r="AA66" s="34">
        <f t="shared" si="24"/>
        <v>1.4925373134328358E-2</v>
      </c>
      <c r="AB66" s="37">
        <v>85016151.489999995</v>
      </c>
      <c r="AC66" s="34">
        <f t="shared" si="25"/>
        <v>2.1081669589821418E-2</v>
      </c>
      <c r="AD66" s="40">
        <f t="shared" si="26"/>
        <v>62396174.827536002</v>
      </c>
      <c r="AE66" s="27">
        <f t="shared" si="27"/>
        <v>2.0693161780496353E-2</v>
      </c>
      <c r="AF66" s="14">
        <f t="shared" si="28"/>
        <v>0.12104806894221684</v>
      </c>
      <c r="AG66" s="40">
        <f t="shared" si="29"/>
        <v>147412326.317536</v>
      </c>
      <c r="AH66" s="27">
        <f t="shared" si="30"/>
        <v>2.0915456807102592E-2</v>
      </c>
      <c r="AI66" s="30">
        <f t="shared" si="31"/>
        <v>0.24669642424055638</v>
      </c>
    </row>
    <row r="67" spans="1:35" x14ac:dyDescent="0.2">
      <c r="A67" s="5" t="s">
        <v>6</v>
      </c>
      <c r="B67" s="37">
        <v>18880646350.480003</v>
      </c>
      <c r="C67" s="38">
        <v>7857255560.8199997</v>
      </c>
      <c r="D67" s="37">
        <v>461770908.75</v>
      </c>
      <c r="E67" s="39">
        <v>64065811.400000006</v>
      </c>
      <c r="F67" s="39">
        <f t="shared" si="20"/>
        <v>8775518.5521287546</v>
      </c>
      <c r="G67" s="39">
        <f t="shared" si="12"/>
        <v>534612238.70212871</v>
      </c>
      <c r="H67" s="14">
        <f t="shared" si="21"/>
        <v>1.9486833716282945E-2</v>
      </c>
      <c r="I67" s="44">
        <v>25598871.18</v>
      </c>
      <c r="J67" s="40">
        <v>0</v>
      </c>
      <c r="K67" s="39">
        <v>16242135.869999999</v>
      </c>
      <c r="L67" s="39">
        <f t="shared" si="13"/>
        <v>41841007.049999997</v>
      </c>
      <c r="M67" s="39">
        <v>0</v>
      </c>
      <c r="N67" s="39">
        <v>0</v>
      </c>
      <c r="O67" s="39">
        <v>0</v>
      </c>
      <c r="P67" s="39">
        <f t="shared" si="14"/>
        <v>25598871.18</v>
      </c>
      <c r="Q67" s="39">
        <f t="shared" si="15"/>
        <v>16242135.869999999</v>
      </c>
      <c r="R67" s="39">
        <f t="shared" si="16"/>
        <v>41841007.049999997</v>
      </c>
      <c r="S67" s="14">
        <f t="shared" si="22"/>
        <v>1.9335361040062855E-2</v>
      </c>
      <c r="T67" s="40">
        <v>10425232.500000002</v>
      </c>
      <c r="U67" s="39">
        <f t="shared" si="17"/>
        <v>10297002.140250003</v>
      </c>
      <c r="V67" s="39">
        <v>8340615.6599999983</v>
      </c>
      <c r="W67" s="39">
        <f t="shared" si="18"/>
        <v>6452300.2745759981</v>
      </c>
      <c r="X67" s="39">
        <f t="shared" si="19"/>
        <v>16749302.414826002</v>
      </c>
      <c r="Y67" s="14">
        <f t="shared" si="23"/>
        <v>2.0390531250395905E-2</v>
      </c>
      <c r="Z67" s="37">
        <v>446500</v>
      </c>
      <c r="AA67" s="34">
        <f t="shared" si="24"/>
        <v>1.4925373134328358E-2</v>
      </c>
      <c r="AB67" s="37">
        <v>76824483.199999988</v>
      </c>
      <c r="AC67" s="34">
        <f t="shared" si="25"/>
        <v>1.905036093549459E-2</v>
      </c>
      <c r="AD67" s="40">
        <f t="shared" si="26"/>
        <v>59036809.464826003</v>
      </c>
      <c r="AE67" s="27">
        <f t="shared" si="27"/>
        <v>1.9579056771295119E-2</v>
      </c>
      <c r="AF67" s="14">
        <f t="shared" si="28"/>
        <v>0.12784869801485951</v>
      </c>
      <c r="AG67" s="40">
        <f t="shared" si="29"/>
        <v>135861292.66482598</v>
      </c>
      <c r="AH67" s="27">
        <f t="shared" si="30"/>
        <v>1.9276549454672422E-2</v>
      </c>
      <c r="AI67" s="30">
        <f t="shared" si="31"/>
        <v>0.25413053205563474</v>
      </c>
    </row>
    <row r="68" spans="1:35" x14ac:dyDescent="0.2">
      <c r="A68" s="5" t="s">
        <v>41</v>
      </c>
      <c r="B68" s="37">
        <v>3566575299.1799998</v>
      </c>
      <c r="C68" s="38">
        <v>1608504301.4400001</v>
      </c>
      <c r="D68" s="37">
        <v>95302872.709999993</v>
      </c>
      <c r="E68" s="39">
        <v>13543099.050000001</v>
      </c>
      <c r="F68" s="39">
        <f t="shared" si="20"/>
        <v>1855087.9848310533</v>
      </c>
      <c r="G68" s="39">
        <f t="shared" si="12"/>
        <v>110701059.74483104</v>
      </c>
      <c r="H68" s="14">
        <f t="shared" si="21"/>
        <v>4.035098688913042E-3</v>
      </c>
      <c r="I68" s="44">
        <v>7632194.5199999996</v>
      </c>
      <c r="J68" s="40">
        <v>-863569.32000000007</v>
      </c>
      <c r="K68" s="39">
        <v>991318.8600000001</v>
      </c>
      <c r="L68" s="39">
        <f t="shared" si="13"/>
        <v>7759944.0599999996</v>
      </c>
      <c r="M68" s="39">
        <v>0</v>
      </c>
      <c r="N68" s="39">
        <v>0</v>
      </c>
      <c r="O68" s="39">
        <v>0</v>
      </c>
      <c r="P68" s="39">
        <f t="shared" si="14"/>
        <v>6768625.1999999993</v>
      </c>
      <c r="Q68" s="39">
        <f t="shared" si="15"/>
        <v>991318.8600000001</v>
      </c>
      <c r="R68" s="39">
        <f t="shared" si="16"/>
        <v>7759944.0599999996</v>
      </c>
      <c r="S68" s="14">
        <f t="shared" si="22"/>
        <v>3.5859873035917087E-3</v>
      </c>
      <c r="T68" s="40">
        <v>3154876.7300000004</v>
      </c>
      <c r="U68" s="39">
        <f t="shared" si="17"/>
        <v>3116071.7462210003</v>
      </c>
      <c r="V68" s="39">
        <v>479482.68</v>
      </c>
      <c r="W68" s="39">
        <f t="shared" si="18"/>
        <v>370927.80124799995</v>
      </c>
      <c r="X68" s="39">
        <f t="shared" si="19"/>
        <v>3486999.5474690003</v>
      </c>
      <c r="Y68" s="14">
        <f t="shared" si="23"/>
        <v>4.2450587780805595E-3</v>
      </c>
      <c r="Z68" s="37">
        <v>446500</v>
      </c>
      <c r="AA68" s="34">
        <f t="shared" si="24"/>
        <v>1.4925373134328358E-2</v>
      </c>
      <c r="AB68" s="37">
        <v>16516632.48</v>
      </c>
      <c r="AC68" s="34">
        <f t="shared" si="25"/>
        <v>4.0956710292964675E-3</v>
      </c>
      <c r="AD68" s="40">
        <f t="shared" si="26"/>
        <v>11693443.607469</v>
      </c>
      <c r="AE68" s="27">
        <f t="shared" si="27"/>
        <v>3.8780313217803447E-3</v>
      </c>
      <c r="AF68" s="14">
        <f t="shared" si="28"/>
        <v>0.1226977033845699</v>
      </c>
      <c r="AG68" s="40">
        <f t="shared" si="29"/>
        <v>28210076.087469</v>
      </c>
      <c r="AH68" s="27">
        <f t="shared" si="30"/>
        <v>4.0025596411902408E-3</v>
      </c>
      <c r="AI68" s="30">
        <f t="shared" si="31"/>
        <v>0.25483112946248204</v>
      </c>
    </row>
    <row r="69" spans="1:35" x14ac:dyDescent="0.2">
      <c r="A69" s="5" t="s">
        <v>44</v>
      </c>
      <c r="B69" s="37">
        <v>1921935533.2699995</v>
      </c>
      <c r="C69" s="38">
        <v>450857855.51000011</v>
      </c>
      <c r="D69" s="37">
        <v>26865338.609999999</v>
      </c>
      <c r="E69" s="39">
        <v>3794040.98</v>
      </c>
      <c r="F69" s="39">
        <f t="shared" si="20"/>
        <v>519694.92432787269</v>
      </c>
      <c r="G69" s="39">
        <f t="shared" si="12"/>
        <v>31179074.514327873</v>
      </c>
      <c r="H69" s="14">
        <f t="shared" si="21"/>
        <v>1.1364899575874289E-3</v>
      </c>
      <c r="I69" s="44">
        <v>1986848.71</v>
      </c>
      <c r="J69" s="40">
        <v>0</v>
      </c>
      <c r="K69" s="39">
        <v>372967.6</v>
      </c>
      <c r="L69" s="39">
        <f t="shared" si="13"/>
        <v>2359816.31</v>
      </c>
      <c r="M69" s="39">
        <v>1551052.2300000002</v>
      </c>
      <c r="N69" s="39">
        <v>0</v>
      </c>
      <c r="O69" s="39">
        <v>672999.06</v>
      </c>
      <c r="P69" s="39">
        <f t="shared" si="14"/>
        <v>4210900</v>
      </c>
      <c r="Q69" s="39">
        <f t="shared" si="15"/>
        <v>372967.6</v>
      </c>
      <c r="R69" s="39">
        <f t="shared" si="16"/>
        <v>4583867.5999999996</v>
      </c>
      <c r="S69" s="14">
        <f t="shared" si="22"/>
        <v>2.1182744215485229E-3</v>
      </c>
      <c r="T69" s="40">
        <v>1065283.3299999998</v>
      </c>
      <c r="U69" s="39">
        <f t="shared" si="17"/>
        <v>1052180.3450409998</v>
      </c>
      <c r="V69" s="39">
        <v>326598.01999999996</v>
      </c>
      <c r="W69" s="39">
        <f t="shared" si="18"/>
        <v>252656.22827199995</v>
      </c>
      <c r="X69" s="39">
        <f t="shared" si="19"/>
        <v>1304836.5733129997</v>
      </c>
      <c r="Y69" s="14">
        <f t="shared" si="23"/>
        <v>1.5885026292944049E-3</v>
      </c>
      <c r="Z69" s="37">
        <v>446500</v>
      </c>
      <c r="AA69" s="34">
        <f t="shared" si="24"/>
        <v>1.4925373134328358E-2</v>
      </c>
      <c r="AB69" s="37">
        <v>4777249.97</v>
      </c>
      <c r="AC69" s="34">
        <f t="shared" si="25"/>
        <v>1.184626728573694E-3</v>
      </c>
      <c r="AD69" s="40">
        <f t="shared" si="26"/>
        <v>6335204.1733129993</v>
      </c>
      <c r="AE69" s="27">
        <f t="shared" si="27"/>
        <v>2.1010166926609089E-3</v>
      </c>
      <c r="AF69" s="14">
        <f t="shared" si="28"/>
        <v>0.2358133007471146</v>
      </c>
      <c r="AG69" s="40">
        <f t="shared" si="29"/>
        <v>11112454.143312998</v>
      </c>
      <c r="AH69" s="27">
        <f t="shared" si="30"/>
        <v>1.576679918575592E-3</v>
      </c>
      <c r="AI69" s="30">
        <f t="shared" si="31"/>
        <v>0.35640744045197487</v>
      </c>
    </row>
    <row r="70" spans="1:35" x14ac:dyDescent="0.2">
      <c r="A70" s="5" t="s">
        <v>52</v>
      </c>
      <c r="B70" s="37">
        <v>677240828.16000009</v>
      </c>
      <c r="C70" s="38">
        <v>264364817.27000001</v>
      </c>
      <c r="D70" s="37">
        <v>19029530.490000002</v>
      </c>
      <c r="E70" s="39">
        <v>2186323.4700000002</v>
      </c>
      <c r="F70" s="39">
        <f t="shared" si="20"/>
        <v>299475.20764467388</v>
      </c>
      <c r="G70" s="39">
        <f t="shared" si="12"/>
        <v>21515329.167644676</v>
      </c>
      <c r="H70" s="14">
        <f t="shared" si="21"/>
        <v>7.8424250604294051E-4</v>
      </c>
      <c r="I70" s="44">
        <v>1184400.48</v>
      </c>
      <c r="J70" s="40">
        <v>0</v>
      </c>
      <c r="K70" s="39">
        <v>469375.52999999997</v>
      </c>
      <c r="L70" s="39">
        <f t="shared" si="13"/>
        <v>1653776.01</v>
      </c>
      <c r="M70" s="39">
        <v>508540.51999999996</v>
      </c>
      <c r="N70" s="39">
        <v>30184.799999999996</v>
      </c>
      <c r="O70" s="39">
        <v>348161.64999999997</v>
      </c>
      <c r="P70" s="39">
        <f t="shared" si="14"/>
        <v>2071287.45</v>
      </c>
      <c r="Q70" s="39">
        <f t="shared" si="15"/>
        <v>469375.52999999997</v>
      </c>
      <c r="R70" s="39">
        <f t="shared" si="16"/>
        <v>2540662.98</v>
      </c>
      <c r="S70" s="14">
        <f t="shared" si="22"/>
        <v>1.1740787199676639E-3</v>
      </c>
      <c r="T70" s="40">
        <v>476653.28000000009</v>
      </c>
      <c r="U70" s="39">
        <f t="shared" si="17"/>
        <v>470790.44465600012</v>
      </c>
      <c r="V70" s="39">
        <v>307197.33000000007</v>
      </c>
      <c r="W70" s="39">
        <f t="shared" si="18"/>
        <v>237647.85448800004</v>
      </c>
      <c r="X70" s="39">
        <f t="shared" si="19"/>
        <v>708438.29914400016</v>
      </c>
      <c r="Y70" s="14">
        <f t="shared" si="23"/>
        <v>8.6244984536707479E-4</v>
      </c>
      <c r="Z70" s="37">
        <v>446500</v>
      </c>
      <c r="AA70" s="34">
        <f t="shared" si="24"/>
        <v>1.4925373134328358E-2</v>
      </c>
      <c r="AB70" s="37">
        <v>2649960.6199999996</v>
      </c>
      <c r="AC70" s="34">
        <f t="shared" si="25"/>
        <v>6.5711742107556442E-4</v>
      </c>
      <c r="AD70" s="40">
        <f t="shared" si="26"/>
        <v>3695601.2791440003</v>
      </c>
      <c r="AE70" s="27">
        <f t="shared" si="27"/>
        <v>1.225614797011363E-3</v>
      </c>
      <c r="AF70" s="14">
        <f t="shared" si="28"/>
        <v>0.19420349236078288</v>
      </c>
      <c r="AG70" s="40">
        <f t="shared" si="29"/>
        <v>6345561.8991439994</v>
      </c>
      <c r="AH70" s="27">
        <f t="shared" si="30"/>
        <v>9.003339756843248E-4</v>
      </c>
      <c r="AI70" s="30">
        <f t="shared" si="31"/>
        <v>0.29493213186283129</v>
      </c>
    </row>
    <row r="71" spans="1:35" x14ac:dyDescent="0.2">
      <c r="A71" s="5" t="s">
        <v>58</v>
      </c>
      <c r="B71" s="37">
        <v>175066904.99000001</v>
      </c>
      <c r="C71" s="38">
        <v>66317427.599999994</v>
      </c>
      <c r="D71" s="37">
        <v>4170673.18</v>
      </c>
      <c r="E71" s="39">
        <v>565138.52</v>
      </c>
      <c r="F71" s="39">
        <f t="shared" si="20"/>
        <v>77410.766497879507</v>
      </c>
      <c r="G71" s="39">
        <f t="shared" si="12"/>
        <v>4813222.4664978795</v>
      </c>
      <c r="H71" s="14">
        <f t="shared" si="21"/>
        <v>1.7544391814116537E-4</v>
      </c>
      <c r="I71" s="44">
        <v>293706.43000000005</v>
      </c>
      <c r="J71" s="40">
        <v>0</v>
      </c>
      <c r="K71" s="39">
        <v>70906.909999999989</v>
      </c>
      <c r="L71" s="39">
        <f t="shared" si="13"/>
        <v>364613.34</v>
      </c>
      <c r="M71" s="39">
        <v>575873.42999999993</v>
      </c>
      <c r="N71" s="39">
        <v>69500.200000000012</v>
      </c>
      <c r="O71" s="39">
        <v>961427.24000000011</v>
      </c>
      <c r="P71" s="39">
        <f t="shared" si="14"/>
        <v>1900507.3000000003</v>
      </c>
      <c r="Q71" s="39">
        <f t="shared" si="15"/>
        <v>70906.909999999989</v>
      </c>
      <c r="R71" s="39">
        <f t="shared" si="16"/>
        <v>1971414.2100000002</v>
      </c>
      <c r="S71" s="14">
        <f t="shared" si="22"/>
        <v>9.1102026928532778E-4</v>
      </c>
      <c r="T71" s="40">
        <v>244521.81999999995</v>
      </c>
      <c r="U71" s="39">
        <f t="shared" si="17"/>
        <v>241514.20161399996</v>
      </c>
      <c r="V71" s="39">
        <v>117233.90999999999</v>
      </c>
      <c r="W71" s="39">
        <f t="shared" si="18"/>
        <v>90692.152775999988</v>
      </c>
      <c r="X71" s="39">
        <f t="shared" si="19"/>
        <v>332206.35438999993</v>
      </c>
      <c r="Y71" s="14">
        <f t="shared" si="23"/>
        <v>4.0442663718181842E-4</v>
      </c>
      <c r="Z71" s="37">
        <v>446500</v>
      </c>
      <c r="AA71" s="34">
        <f t="shared" si="24"/>
        <v>1.4925373134328358E-2</v>
      </c>
      <c r="AB71" s="37">
        <v>803237.85000000009</v>
      </c>
      <c r="AC71" s="34">
        <f t="shared" si="25"/>
        <v>1.991809163195343E-4</v>
      </c>
      <c r="AD71" s="40">
        <f t="shared" si="26"/>
        <v>2750120.56439</v>
      </c>
      <c r="AE71" s="27">
        <f t="shared" si="27"/>
        <v>9.120541429356641E-4</v>
      </c>
      <c r="AF71" s="14">
        <f t="shared" si="28"/>
        <v>0.65939488559734138</v>
      </c>
      <c r="AG71" s="40">
        <f t="shared" si="29"/>
        <v>3553358.41439</v>
      </c>
      <c r="AH71" s="27">
        <f t="shared" si="30"/>
        <v>5.0416485712489274E-4</v>
      </c>
      <c r="AI71" s="30">
        <f t="shared" si="31"/>
        <v>0.73824936186160506</v>
      </c>
    </row>
    <row r="72" spans="1:35" x14ac:dyDescent="0.2">
      <c r="A72" s="5" t="s">
        <v>16</v>
      </c>
      <c r="B72" s="37">
        <v>17893495715.84</v>
      </c>
      <c r="C72" s="38">
        <v>8653246781.6899967</v>
      </c>
      <c r="D72" s="37">
        <v>501131417.89999986</v>
      </c>
      <c r="E72" s="39">
        <v>37311832.910000004</v>
      </c>
      <c r="F72" s="39">
        <f t="shared" si="20"/>
        <v>5110848.9030333776</v>
      </c>
      <c r="G72" s="39">
        <f t="shared" si="12"/>
        <v>543554099.7130332</v>
      </c>
      <c r="H72" s="14">
        <f t="shared" si="21"/>
        <v>1.9812768189943014E-2</v>
      </c>
      <c r="I72" s="44">
        <v>21856998.040000003</v>
      </c>
      <c r="J72" s="40">
        <v>0</v>
      </c>
      <c r="K72" s="39">
        <v>23179556.059999999</v>
      </c>
      <c r="L72" s="39">
        <f t="shared" si="13"/>
        <v>45036554.100000001</v>
      </c>
      <c r="M72" s="39">
        <v>0</v>
      </c>
      <c r="N72" s="39">
        <v>0</v>
      </c>
      <c r="O72" s="39">
        <v>0</v>
      </c>
      <c r="P72" s="39">
        <f t="shared" si="14"/>
        <v>21856998.040000003</v>
      </c>
      <c r="Q72" s="39">
        <f t="shared" si="15"/>
        <v>23179556.059999999</v>
      </c>
      <c r="R72" s="39">
        <f t="shared" si="16"/>
        <v>45036554.100000001</v>
      </c>
      <c r="S72" s="14">
        <f t="shared" si="22"/>
        <v>2.081207157569653E-2</v>
      </c>
      <c r="T72" s="40">
        <v>9550397.6799999997</v>
      </c>
      <c r="U72" s="39">
        <f t="shared" si="17"/>
        <v>9432927.7885359991</v>
      </c>
      <c r="V72" s="39">
        <v>15110422.140000001</v>
      </c>
      <c r="W72" s="39">
        <f t="shared" si="18"/>
        <v>11689422.567504</v>
      </c>
      <c r="X72" s="39">
        <f t="shared" si="19"/>
        <v>21122350.356040001</v>
      </c>
      <c r="Y72" s="14">
        <f t="shared" si="23"/>
        <v>2.5714261665930934E-2</v>
      </c>
      <c r="Z72" s="37">
        <v>446500</v>
      </c>
      <c r="AA72" s="34">
        <f t="shared" si="24"/>
        <v>1.4925373134328358E-2</v>
      </c>
      <c r="AB72" s="37">
        <v>44455736.640000001</v>
      </c>
      <c r="AC72" s="34">
        <f t="shared" si="25"/>
        <v>1.1023801181200679E-2</v>
      </c>
      <c r="AD72" s="40">
        <f t="shared" si="26"/>
        <v>66605404.456040002</v>
      </c>
      <c r="AE72" s="27">
        <f t="shared" si="27"/>
        <v>2.2089117060041037E-2</v>
      </c>
      <c r="AF72" s="14">
        <f t="shared" si="28"/>
        <v>0.13291005528081065</v>
      </c>
      <c r="AG72" s="40">
        <f t="shared" si="29"/>
        <v>111061141.09604001</v>
      </c>
      <c r="AH72" s="27">
        <f t="shared" si="30"/>
        <v>1.5757803689618745E-2</v>
      </c>
      <c r="AI72" s="30">
        <f t="shared" si="31"/>
        <v>0.20432398753808353</v>
      </c>
    </row>
    <row r="73" spans="1:35" x14ac:dyDescent="0.2">
      <c r="A73" s="5" t="s">
        <v>51</v>
      </c>
      <c r="B73" s="37">
        <v>421602764.07000005</v>
      </c>
      <c r="C73" s="38">
        <v>231684907.46999997</v>
      </c>
      <c r="D73" s="37">
        <v>14240550.5</v>
      </c>
      <c r="E73" s="39">
        <v>2077224.5</v>
      </c>
      <c r="F73" s="39">
        <f>(E73/E$76)*F$76</f>
        <v>284531.19906456652</v>
      </c>
      <c r="G73" s="39">
        <f t="shared" si="12"/>
        <v>16602306.199064566</v>
      </c>
      <c r="H73" s="14">
        <f>(G73/G$76)</f>
        <v>6.0516081897677007E-4</v>
      </c>
      <c r="I73" s="44">
        <v>1242033.1800000002</v>
      </c>
      <c r="J73" s="40">
        <v>0</v>
      </c>
      <c r="K73" s="39">
        <v>31901.61</v>
      </c>
      <c r="L73" s="39">
        <f t="shared" si="13"/>
        <v>1273934.7900000003</v>
      </c>
      <c r="M73" s="39">
        <v>1238871.7899999998</v>
      </c>
      <c r="N73" s="39">
        <v>33360.009999999995</v>
      </c>
      <c r="O73" s="39">
        <v>624927.69999999995</v>
      </c>
      <c r="P73" s="39">
        <f t="shared" si="14"/>
        <v>3139192.6799999997</v>
      </c>
      <c r="Q73" s="39">
        <f t="shared" si="15"/>
        <v>31901.61</v>
      </c>
      <c r="R73" s="39">
        <f t="shared" si="16"/>
        <v>3171094.2899999996</v>
      </c>
      <c r="S73" s="14">
        <f>(R73/R$76)</f>
        <v>1.4654105460693441E-3</v>
      </c>
      <c r="T73" s="40">
        <v>771277.3</v>
      </c>
      <c r="U73" s="39">
        <f t="shared" si="17"/>
        <v>761790.58921000001</v>
      </c>
      <c r="V73" s="39">
        <v>60511.09</v>
      </c>
      <c r="W73" s="39">
        <f t="shared" si="18"/>
        <v>46811.379223999997</v>
      </c>
      <c r="X73" s="39">
        <f t="shared" si="19"/>
        <v>808601.96843400004</v>
      </c>
      <c r="Y73" s="14">
        <f>(X73/X$76)</f>
        <v>9.843886806826397E-4</v>
      </c>
      <c r="Z73" s="37">
        <v>446500</v>
      </c>
      <c r="AA73" s="34">
        <f>(Z73/Z$76)</f>
        <v>1.4925373134328358E-2</v>
      </c>
      <c r="AB73" s="37">
        <v>2843470.9600000004</v>
      </c>
      <c r="AC73" s="34">
        <f>(AB73/AB$76)</f>
        <v>7.0510266833265624E-4</v>
      </c>
      <c r="AD73" s="40">
        <f t="shared" si="26"/>
        <v>4426196.2584339995</v>
      </c>
      <c r="AE73" s="27">
        <f>(AD73/AD$76)</f>
        <v>1.4679104208096747E-3</v>
      </c>
      <c r="AF73" s="14">
        <f t="shared" si="28"/>
        <v>0.31081637317560157</v>
      </c>
      <c r="AG73" s="40">
        <f t="shared" si="29"/>
        <v>7269667.2184340004</v>
      </c>
      <c r="AH73" s="27">
        <f>(AG73/AG$76)</f>
        <v>1.031449774299359E-3</v>
      </c>
      <c r="AI73" s="30">
        <f t="shared" si="31"/>
        <v>0.43787092776566183</v>
      </c>
    </row>
    <row r="74" spans="1:35" x14ac:dyDescent="0.2">
      <c r="A74" s="5" t="s">
        <v>43</v>
      </c>
      <c r="B74" s="37">
        <v>3476620224.6900001</v>
      </c>
      <c r="C74" s="38">
        <v>2407366293.48</v>
      </c>
      <c r="D74" s="37">
        <v>145364477.83000004</v>
      </c>
      <c r="E74" s="39">
        <v>22633555.279999997</v>
      </c>
      <c r="F74" s="39">
        <f>(E74/E$76)*F$76</f>
        <v>3100267.988805519</v>
      </c>
      <c r="G74" s="39">
        <f t="shared" si="12"/>
        <v>171098301.09880558</v>
      </c>
      <c r="H74" s="14">
        <f>(G74/G$76)</f>
        <v>6.236602721152144E-3</v>
      </c>
      <c r="I74" s="44">
        <v>11268800.369999999</v>
      </c>
      <c r="J74" s="40">
        <v>0</v>
      </c>
      <c r="K74" s="39">
        <v>1758823.4899999998</v>
      </c>
      <c r="L74" s="39">
        <f t="shared" si="13"/>
        <v>13027623.859999999</v>
      </c>
      <c r="M74" s="39">
        <v>0</v>
      </c>
      <c r="N74" s="39">
        <v>0</v>
      </c>
      <c r="O74" s="39">
        <v>0</v>
      </c>
      <c r="P74" s="39">
        <f t="shared" si="14"/>
        <v>11268800.369999999</v>
      </c>
      <c r="Q74" s="39">
        <f t="shared" si="15"/>
        <v>1758823.4899999998</v>
      </c>
      <c r="R74" s="39">
        <f t="shared" si="16"/>
        <v>13027623.859999999</v>
      </c>
      <c r="S74" s="14">
        <f>(R74/R$76)</f>
        <v>6.0202616664131485E-3</v>
      </c>
      <c r="T74" s="40">
        <v>2409796.7800000003</v>
      </c>
      <c r="U74" s="39">
        <f t="shared" si="17"/>
        <v>2380156.2796060005</v>
      </c>
      <c r="V74" s="39">
        <v>554042.47</v>
      </c>
      <c r="W74" s="39">
        <f t="shared" si="18"/>
        <v>428607.25479199993</v>
      </c>
      <c r="X74" s="39">
        <f t="shared" si="19"/>
        <v>2808763.5343980007</v>
      </c>
      <c r="Y74" s="14">
        <f>(X74/X$76)</f>
        <v>3.4193770704396141E-3</v>
      </c>
      <c r="Z74" s="37">
        <v>446500</v>
      </c>
      <c r="AA74" s="34">
        <f>(Z74/Z$76)</f>
        <v>1.4925373134328358E-2</v>
      </c>
      <c r="AB74" s="37">
        <v>25058009.490000002</v>
      </c>
      <c r="AC74" s="34">
        <f>(AB74/AB$76)</f>
        <v>6.2136978372742098E-3</v>
      </c>
      <c r="AD74" s="40">
        <f t="shared" si="26"/>
        <v>16282887.394398</v>
      </c>
      <c r="AE74" s="27">
        <f>(AD74/AD$76)</f>
        <v>5.4000813998166105E-3</v>
      </c>
      <c r="AF74" s="14">
        <f t="shared" si="28"/>
        <v>0.11201421170748752</v>
      </c>
      <c r="AG74" s="40">
        <f t="shared" si="29"/>
        <v>41340896.884397998</v>
      </c>
      <c r="AH74" s="27">
        <f>(AG74/AG$76)</f>
        <v>5.865613580305116E-3</v>
      </c>
      <c r="AI74" s="30">
        <f t="shared" si="31"/>
        <v>0.24162073275364973</v>
      </c>
    </row>
    <row r="75" spans="1:35" x14ac:dyDescent="0.2">
      <c r="A75" s="5" t="s">
        <v>49</v>
      </c>
      <c r="B75" s="37">
        <v>458239890.00999999</v>
      </c>
      <c r="C75" s="38">
        <v>186796189.01999998</v>
      </c>
      <c r="D75" s="37">
        <v>11837389.610000001</v>
      </c>
      <c r="E75" s="39">
        <v>2486652.7200000002</v>
      </c>
      <c r="F75" s="39">
        <f>(E75/E$76)*F$76</f>
        <v>340613.29436407372</v>
      </c>
      <c r="G75" s="39">
        <f>SUM(D75:F75)</f>
        <v>14664655.624364076</v>
      </c>
      <c r="H75" s="14">
        <f>(G75/G$76)</f>
        <v>5.3453266680218692E-4</v>
      </c>
      <c r="I75" s="44">
        <v>831029.99000000011</v>
      </c>
      <c r="J75" s="40">
        <v>-471472.92000000016</v>
      </c>
      <c r="K75" s="39">
        <v>202479.25999999998</v>
      </c>
      <c r="L75" s="39">
        <f>SUM(I75:K75)</f>
        <v>562036.32999999996</v>
      </c>
      <c r="M75" s="39">
        <v>942892.01</v>
      </c>
      <c r="N75" s="39">
        <v>30184.799999999996</v>
      </c>
      <c r="O75" s="39">
        <v>671725.18</v>
      </c>
      <c r="P75" s="39">
        <f>(I75+J75+M75+N75+O75)</f>
        <v>2004359.06</v>
      </c>
      <c r="Q75" s="39">
        <f>K75</f>
        <v>202479.25999999998</v>
      </c>
      <c r="R75" s="39">
        <f>SUM(P75:Q75)</f>
        <v>2206838.3199999998</v>
      </c>
      <c r="S75" s="14">
        <f>(R75/R$76)</f>
        <v>1.0198133047623615E-3</v>
      </c>
      <c r="T75" s="40">
        <v>536745.67999999993</v>
      </c>
      <c r="U75" s="39">
        <f>(T75*0.9877)</f>
        <v>530143.70813599997</v>
      </c>
      <c r="V75" s="39">
        <v>224065.70999999996</v>
      </c>
      <c r="W75" s="39">
        <f>(V75*0.7736)</f>
        <v>173337.23325599995</v>
      </c>
      <c r="X75" s="39">
        <f>(U75+W75)</f>
        <v>703480.94139199995</v>
      </c>
      <c r="Y75" s="14">
        <f>(X75/X$76)</f>
        <v>8.5641477861276769E-4</v>
      </c>
      <c r="Z75" s="37">
        <v>446500</v>
      </c>
      <c r="AA75" s="34">
        <f>(Z75/Z$76)</f>
        <v>1.4925373134328358E-2</v>
      </c>
      <c r="AB75" s="37">
        <v>3306246.9099999997</v>
      </c>
      <c r="AC75" s="34">
        <f>(AB75/AB$76)</f>
        <v>8.1985838828739044E-4</v>
      </c>
      <c r="AD75" s="40">
        <f t="shared" si="26"/>
        <v>3356819.2613919997</v>
      </c>
      <c r="AE75" s="27">
        <f>(AD75/AD$76)</f>
        <v>1.1132606163097064E-3</v>
      </c>
      <c r="AF75" s="14">
        <f t="shared" si="28"/>
        <v>0.28357766129081557</v>
      </c>
      <c r="AG75" s="40">
        <f t="shared" si="29"/>
        <v>6663066.1713919993</v>
      </c>
      <c r="AH75" s="27">
        <f>(AG75/AG$76)</f>
        <v>9.4538276541693495E-4</v>
      </c>
      <c r="AI75" s="30">
        <f t="shared" si="31"/>
        <v>0.454362266804403</v>
      </c>
    </row>
    <row r="76" spans="1:35" x14ac:dyDescent="0.2">
      <c r="A76" s="17" t="s">
        <v>72</v>
      </c>
      <c r="B76" s="18">
        <f>SUM(B9:B75)</f>
        <v>992555589736.48975</v>
      </c>
      <c r="C76" s="35">
        <f>SUM(C9:C75)</f>
        <v>395818103695.62</v>
      </c>
      <c r="D76" s="18">
        <f>SUM(D9:D75)</f>
        <v>23526144245.150002</v>
      </c>
      <c r="E76" s="19">
        <f>SUM(E9:E75)</f>
        <v>3437530331.6699996</v>
      </c>
      <c r="F76" s="19">
        <v>470861299.34000009</v>
      </c>
      <c r="G76" s="19">
        <f>SUM(D76:F76)</f>
        <v>27434535876.16</v>
      </c>
      <c r="H76" s="20">
        <f>(G76/G$76)</f>
        <v>1</v>
      </c>
      <c r="I76" s="45">
        <f>SUM(I9:I75)</f>
        <v>1408801947.1400003</v>
      </c>
      <c r="J76" s="21">
        <f>SUM(J9:J75)</f>
        <v>-41634970.200000003</v>
      </c>
      <c r="K76" s="19">
        <f>SUM(K9:K75)</f>
        <v>714278827.71999991</v>
      </c>
      <c r="L76" s="19">
        <f>SUM(I76:K76)</f>
        <v>2081445804.6600003</v>
      </c>
      <c r="M76" s="19">
        <f>SUM(M9:M75)</f>
        <v>23413914.52</v>
      </c>
      <c r="N76" s="19">
        <f>SUM(N9:N75)</f>
        <v>592958.00000000012</v>
      </c>
      <c r="O76" s="19">
        <f>SUM(O9:O75)</f>
        <v>16875413.010000002</v>
      </c>
      <c r="P76" s="19">
        <f>(I76+M76+N76+O76)</f>
        <v>1449684232.6700003</v>
      </c>
      <c r="Q76" s="19">
        <f>K76</f>
        <v>714278827.71999991</v>
      </c>
      <c r="R76" s="19">
        <f>SUM(P76:Q76)</f>
        <v>2163963060.3900003</v>
      </c>
      <c r="S76" s="20">
        <f>(R76/R$76)</f>
        <v>1</v>
      </c>
      <c r="T76" s="21">
        <f>SUM(T9:T75)</f>
        <v>500705514.82999998</v>
      </c>
      <c r="U76" s="19">
        <f>SUM(U9:U75)</f>
        <v>494546836.99759102</v>
      </c>
      <c r="V76" s="19">
        <f>SUM(V9:V75)</f>
        <v>422542227.61000007</v>
      </c>
      <c r="W76" s="19">
        <f>SUM(W9:W75)</f>
        <v>326878667.27909601</v>
      </c>
      <c r="X76" s="19">
        <f>(U76+W76)</f>
        <v>821425504.27668703</v>
      </c>
      <c r="Y76" s="20">
        <f>(X76/X$76)</f>
        <v>1</v>
      </c>
      <c r="Z76" s="18">
        <f>SUM(Z9:Z75)</f>
        <v>29915500</v>
      </c>
      <c r="AA76" s="36">
        <f>(Z76/Z$76)</f>
        <v>1</v>
      </c>
      <c r="AB76" s="18">
        <f>SUM(AB9:AB75)</f>
        <v>4032704863.7099981</v>
      </c>
      <c r="AC76" s="36">
        <f>(AB76/$AB76)</f>
        <v>1</v>
      </c>
      <c r="AD76" s="21">
        <f t="shared" si="26"/>
        <v>3015304064.6666875</v>
      </c>
      <c r="AE76" s="28">
        <f>(AD76/AD$76)</f>
        <v>1</v>
      </c>
      <c r="AF76" s="25">
        <f t="shared" si="28"/>
        <v>0.12816822141555573</v>
      </c>
      <c r="AG76" s="21">
        <f t="shared" si="29"/>
        <v>7048008928.3766861</v>
      </c>
      <c r="AH76" s="28">
        <f>(AG76/AG$76)</f>
        <v>1</v>
      </c>
      <c r="AI76" s="22">
        <f t="shared" si="31"/>
        <v>0.256902794353494</v>
      </c>
    </row>
    <row r="77" spans="1:35" x14ac:dyDescent="0.2">
      <c r="A77" s="7"/>
      <c r="B77" s="9"/>
      <c r="C77" s="9"/>
      <c r="D77" s="9"/>
      <c r="E77" s="9"/>
      <c r="F77" s="9"/>
      <c r="G77" s="9"/>
      <c r="H77" s="10"/>
      <c r="I77" s="9"/>
      <c r="J77" s="9"/>
      <c r="K77" s="9"/>
      <c r="L77" s="9"/>
      <c r="M77" s="9"/>
      <c r="N77" s="9"/>
      <c r="O77" s="9"/>
      <c r="P77" s="9"/>
      <c r="Q77" s="10"/>
      <c r="R77" s="10"/>
      <c r="S77" s="10"/>
      <c r="T77" s="9"/>
      <c r="U77" s="9"/>
      <c r="V77" s="9"/>
      <c r="W77" s="9"/>
      <c r="X77" s="9"/>
      <c r="Y77" s="10"/>
      <c r="Z77" s="10"/>
      <c r="AA77" s="10"/>
      <c r="AB77" s="9"/>
      <c r="AC77" s="10"/>
      <c r="AD77" s="10"/>
      <c r="AE77" s="10"/>
      <c r="AF77" s="10"/>
      <c r="AG77" s="10"/>
      <c r="AH77" s="10"/>
      <c r="AI77" s="11"/>
    </row>
    <row r="78" spans="1:35" x14ac:dyDescent="0.2">
      <c r="A78" s="7" t="s">
        <v>96</v>
      </c>
      <c r="B78" s="8"/>
      <c r="C78" s="8"/>
      <c r="D78" s="10"/>
      <c r="E78" s="10"/>
      <c r="F78" s="10"/>
      <c r="G78" s="10"/>
      <c r="H78" s="10"/>
      <c r="I78" s="10"/>
      <c r="J78" s="10"/>
      <c r="K78" s="10"/>
      <c r="L78" s="9"/>
      <c r="M78" s="10"/>
      <c r="N78" s="10"/>
      <c r="O78" s="10"/>
      <c r="P78" s="10"/>
      <c r="Q78" s="10"/>
      <c r="R78" s="10"/>
      <c r="S78" s="10"/>
      <c r="T78" s="10"/>
      <c r="U78" s="10"/>
      <c r="V78" s="10"/>
      <c r="W78" s="10"/>
      <c r="X78" s="10"/>
      <c r="Y78" s="10"/>
      <c r="Z78" s="10"/>
      <c r="AA78" s="10"/>
      <c r="AB78" s="10"/>
      <c r="AC78" s="10"/>
      <c r="AD78" s="10"/>
      <c r="AE78" s="10"/>
      <c r="AF78" s="10"/>
      <c r="AG78" s="10"/>
      <c r="AH78" s="10"/>
      <c r="AI78" s="11"/>
    </row>
    <row r="79" spans="1:35" x14ac:dyDescent="0.2">
      <c r="A79" s="46" t="s">
        <v>124</v>
      </c>
      <c r="B79" s="9"/>
      <c r="C79" s="9"/>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1"/>
    </row>
    <row r="80" spans="1:35" x14ac:dyDescent="0.2">
      <c r="A80" s="46" t="s">
        <v>125</v>
      </c>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1"/>
    </row>
    <row r="81" spans="1:35" x14ac:dyDescent="0.2">
      <c r="A81" s="7" t="s">
        <v>107</v>
      </c>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1"/>
    </row>
    <row r="82" spans="1:35" x14ac:dyDescent="0.2">
      <c r="A82" s="7" t="s">
        <v>104</v>
      </c>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1"/>
    </row>
    <row r="83" spans="1:35" ht="13.5" thickBot="1" x14ac:dyDescent="0.25">
      <c r="A83" s="41" t="s">
        <v>117</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31"/>
    </row>
  </sheetData>
  <mergeCells count="12">
    <mergeCell ref="T3:Y3"/>
    <mergeCell ref="AD3:AI3"/>
    <mergeCell ref="AB4:AC4"/>
    <mergeCell ref="Z3:AA3"/>
    <mergeCell ref="Z4:AA4"/>
    <mergeCell ref="AB3:AC3"/>
    <mergeCell ref="A1:AI1"/>
    <mergeCell ref="A2:AI2"/>
    <mergeCell ref="B3:C3"/>
    <mergeCell ref="D3:H3"/>
    <mergeCell ref="I3:S3"/>
    <mergeCell ref="B4:C4"/>
  </mergeCells>
  <phoneticPr fontId="0" type="noConversion"/>
  <printOptions horizontalCentered="1"/>
  <pageMargins left="0.25" right="0.25" top="0.5" bottom="0.5" header="0.3" footer="0.3"/>
  <pageSetup paperSize="5" scale="34" fitToHeight="0" orientation="landscape" r:id="rId1"/>
  <headerFooter>
    <oddFooter>&amp;L&amp;14Office of Economic and Demographic Research&amp;R&amp;14Page &amp;P of &amp;N</oddFooter>
  </headerFooter>
  <ignoredErrors>
    <ignoredError sqref="Z76:AA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2021-03-30T20:56:22Z</cp:lastPrinted>
  <dcterms:created xsi:type="dcterms:W3CDTF">2000-01-10T21:55:04Z</dcterms:created>
  <dcterms:modified xsi:type="dcterms:W3CDTF">2023-06-30T21:38:57Z</dcterms:modified>
</cp:coreProperties>
</file>