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CAIN.STEVE\Documents\EDR\Revenue Data\special tabulations\"/>
    </mc:Choice>
  </mc:AlternateContent>
  <bookViews>
    <workbookView xWindow="-15" yWindow="45" windowWidth="7680" windowHeight="7260" tabRatio="604"/>
  </bookViews>
  <sheets>
    <sheet name="Summary" sheetId="7" r:id="rId1"/>
    <sheet name="Data Worksheet" sheetId="4" r:id="rId2"/>
  </sheets>
  <definedNames>
    <definedName name="_xlnm.Print_Area" localSheetId="1">'Data Worksheet'!$A$1:$AI$83</definedName>
    <definedName name="_xlnm.Print_Area" localSheetId="0">Summary!$A$1:$L$81</definedName>
    <definedName name="_xlnm.Print_Titles" localSheetId="1">'Data Worksheet'!$1:$8</definedName>
    <definedName name="_xlnm.Print_Titles" localSheetId="0">Summary!$1:$7</definedName>
  </definedNames>
  <calcPr calcId="162913" fullCalcOnLoad="1"/>
</workbook>
</file>

<file path=xl/calcChain.xml><?xml version="1.0" encoding="utf-8"?>
<calcChain xmlns="http://schemas.openxmlformats.org/spreadsheetml/2006/main">
  <c r="W11" i="4" l="1"/>
  <c r="W12" i="4"/>
  <c r="W13" i="4"/>
  <c r="W14" i="4"/>
  <c r="W15" i="4"/>
  <c r="W16" i="4"/>
  <c r="W17" i="4"/>
  <c r="W18" i="4"/>
  <c r="W19" i="4"/>
  <c r="W20" i="4"/>
  <c r="X20" i="4"/>
  <c r="W21" i="4"/>
  <c r="W76" i="4"/>
  <c r="W22" i="4"/>
  <c r="W23" i="4"/>
  <c r="W24" i="4"/>
  <c r="W25" i="4"/>
  <c r="W26" i="4"/>
  <c r="W27" i="4"/>
  <c r="W28" i="4"/>
  <c r="W29" i="4"/>
  <c r="W30" i="4"/>
  <c r="W31" i="4"/>
  <c r="W32" i="4"/>
  <c r="W33" i="4"/>
  <c r="W34" i="4"/>
  <c r="W35" i="4"/>
  <c r="W36" i="4"/>
  <c r="W37" i="4"/>
  <c r="W38" i="4"/>
  <c r="W39" i="4"/>
  <c r="W40" i="4"/>
  <c r="W41" i="4"/>
  <c r="W42" i="4"/>
  <c r="W43" i="4"/>
  <c r="W44" i="4"/>
  <c r="X44" i="4"/>
  <c r="W45" i="4"/>
  <c r="X45" i="4"/>
  <c r="W46" i="4"/>
  <c r="X46" i="4"/>
  <c r="W47" i="4"/>
  <c r="W48" i="4"/>
  <c r="W49" i="4"/>
  <c r="W50" i="4"/>
  <c r="W51" i="4"/>
  <c r="W52" i="4"/>
  <c r="W53" i="4"/>
  <c r="W54" i="4"/>
  <c r="W55" i="4"/>
  <c r="W56" i="4"/>
  <c r="X56" i="4"/>
  <c r="W57" i="4"/>
  <c r="W58" i="4"/>
  <c r="W59" i="4"/>
  <c r="X59" i="4"/>
  <c r="W60" i="4"/>
  <c r="W61" i="4"/>
  <c r="W62" i="4"/>
  <c r="W63" i="4"/>
  <c r="W64" i="4"/>
  <c r="W65" i="4"/>
  <c r="X65" i="4"/>
  <c r="W66" i="4"/>
  <c r="W67" i="4"/>
  <c r="W68" i="4"/>
  <c r="W69" i="4"/>
  <c r="W70" i="4"/>
  <c r="W71" i="4"/>
  <c r="X71" i="4"/>
  <c r="W72" i="4"/>
  <c r="W73" i="4"/>
  <c r="W74" i="4"/>
  <c r="W75" i="4"/>
  <c r="W10" i="4"/>
  <c r="W9" i="4"/>
  <c r="U11" i="4"/>
  <c r="U12" i="4"/>
  <c r="U13" i="4"/>
  <c r="U14" i="4"/>
  <c r="X14" i="4"/>
  <c r="U15" i="4"/>
  <c r="U16" i="4"/>
  <c r="X16" i="4"/>
  <c r="U17" i="4"/>
  <c r="X17" i="4"/>
  <c r="U18" i="4"/>
  <c r="X18" i="4"/>
  <c r="U19" i="4"/>
  <c r="U20" i="4"/>
  <c r="U21" i="4"/>
  <c r="U22" i="4"/>
  <c r="X22" i="4"/>
  <c r="U23" i="4"/>
  <c r="U24" i="4"/>
  <c r="U25" i="4"/>
  <c r="U26" i="4"/>
  <c r="X26" i="4"/>
  <c r="U27" i="4"/>
  <c r="U28" i="4"/>
  <c r="X28" i="4"/>
  <c r="U29" i="4"/>
  <c r="X29" i="4"/>
  <c r="U30" i="4"/>
  <c r="X30" i="4"/>
  <c r="U31" i="4"/>
  <c r="U32" i="4"/>
  <c r="U33" i="4"/>
  <c r="U34" i="4"/>
  <c r="X34" i="4"/>
  <c r="U35" i="4"/>
  <c r="U36" i="4"/>
  <c r="U37" i="4"/>
  <c r="U38" i="4"/>
  <c r="U39" i="4"/>
  <c r="U40" i="4"/>
  <c r="U41" i="4"/>
  <c r="X41" i="4"/>
  <c r="U42" i="4"/>
  <c r="X42" i="4"/>
  <c r="U43" i="4"/>
  <c r="U44" i="4"/>
  <c r="U45" i="4"/>
  <c r="U46" i="4"/>
  <c r="U47" i="4"/>
  <c r="U48" i="4"/>
  <c r="U49" i="4"/>
  <c r="U50" i="4"/>
  <c r="U51" i="4"/>
  <c r="X51" i="4"/>
  <c r="U52" i="4"/>
  <c r="X52" i="4"/>
  <c r="U53" i="4"/>
  <c r="X53" i="4"/>
  <c r="U54" i="4"/>
  <c r="U55" i="4"/>
  <c r="U56" i="4"/>
  <c r="U57" i="4"/>
  <c r="U58" i="4"/>
  <c r="X58" i="4"/>
  <c r="U59" i="4"/>
  <c r="U60" i="4"/>
  <c r="U61" i="4"/>
  <c r="U62" i="4"/>
  <c r="X62" i="4"/>
  <c r="U63" i="4"/>
  <c r="U64" i="4"/>
  <c r="U65" i="4"/>
  <c r="U66" i="4"/>
  <c r="X66" i="4"/>
  <c r="U67" i="4"/>
  <c r="U68" i="4"/>
  <c r="U69" i="4"/>
  <c r="U70" i="4"/>
  <c r="X70" i="4"/>
  <c r="U71" i="4"/>
  <c r="U72" i="4"/>
  <c r="U73" i="4"/>
  <c r="U74" i="4"/>
  <c r="X74" i="4"/>
  <c r="U75" i="4"/>
  <c r="U10" i="4"/>
  <c r="U9" i="4"/>
  <c r="X9" i="4"/>
  <c r="X24" i="4"/>
  <c r="X15" i="4"/>
  <c r="X27" i="4"/>
  <c r="X39" i="4"/>
  <c r="X63" i="4"/>
  <c r="X68" i="4"/>
  <c r="X10" i="4"/>
  <c r="X36"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Q45" i="4"/>
  <c r="P11" i="4"/>
  <c r="P12" i="4"/>
  <c r="R12" i="4"/>
  <c r="P13" i="4"/>
  <c r="R13" i="4"/>
  <c r="P14" i="4"/>
  <c r="R14" i="4"/>
  <c r="P15" i="4"/>
  <c r="P16" i="4"/>
  <c r="R16" i="4"/>
  <c r="P17" i="4"/>
  <c r="P18" i="4"/>
  <c r="R18" i="4"/>
  <c r="P19" i="4"/>
  <c r="P20" i="4"/>
  <c r="P21" i="4"/>
  <c r="R21" i="4"/>
  <c r="P22" i="4"/>
  <c r="P23" i="4"/>
  <c r="P24" i="4"/>
  <c r="R24" i="4"/>
  <c r="P25" i="4"/>
  <c r="P26" i="4"/>
  <c r="P27" i="4"/>
  <c r="R27" i="4"/>
  <c r="P28" i="4"/>
  <c r="P29" i="4"/>
  <c r="R29" i="4"/>
  <c r="P30" i="4"/>
  <c r="P31" i="4"/>
  <c r="P32" i="4"/>
  <c r="R32" i="4"/>
  <c r="P33" i="4"/>
  <c r="P34" i="4"/>
  <c r="P35" i="4"/>
  <c r="R35" i="4"/>
  <c r="P36" i="4"/>
  <c r="P37" i="4"/>
  <c r="R37" i="4"/>
  <c r="P38" i="4"/>
  <c r="P39" i="4"/>
  <c r="P40" i="4"/>
  <c r="P41" i="4"/>
  <c r="R41" i="4"/>
  <c r="P42" i="4"/>
  <c r="P43" i="4"/>
  <c r="P44" i="4"/>
  <c r="R44" i="4"/>
  <c r="P45" i="4"/>
  <c r="R45" i="4"/>
  <c r="P46" i="4"/>
  <c r="P47" i="4"/>
  <c r="P48" i="4"/>
  <c r="R48" i="4"/>
  <c r="P49" i="4"/>
  <c r="P50" i="4"/>
  <c r="P51" i="4"/>
  <c r="P52" i="4"/>
  <c r="R52" i="4"/>
  <c r="P53" i="4"/>
  <c r="P54" i="4"/>
  <c r="P55" i="4"/>
  <c r="P56" i="4"/>
  <c r="P57" i="4"/>
  <c r="P58" i="4"/>
  <c r="R58" i="4"/>
  <c r="P59" i="4"/>
  <c r="P60" i="4"/>
  <c r="R60" i="4"/>
  <c r="P61" i="4"/>
  <c r="R61" i="4"/>
  <c r="P62" i="4"/>
  <c r="R62" i="4"/>
  <c r="P63" i="4"/>
  <c r="P64" i="4"/>
  <c r="P65" i="4"/>
  <c r="R65" i="4"/>
  <c r="P66" i="4"/>
  <c r="P67" i="4"/>
  <c r="P68" i="4"/>
  <c r="P69" i="4"/>
  <c r="R69" i="4"/>
  <c r="P70" i="4"/>
  <c r="P71" i="4"/>
  <c r="P72" i="4"/>
  <c r="R72" i="4"/>
  <c r="P73" i="4"/>
  <c r="R73" i="4"/>
  <c r="P74" i="4"/>
  <c r="R74" i="4"/>
  <c r="P75" i="4"/>
  <c r="R75" i="4"/>
  <c r="P10" i="4"/>
  <c r="P9" i="4"/>
  <c r="J76" i="4"/>
  <c r="E76" i="4"/>
  <c r="F55" i="4"/>
  <c r="I76" i="4"/>
  <c r="Q9" i="4"/>
  <c r="Q10" i="4"/>
  <c r="Q11" i="4"/>
  <c r="R11" i="4"/>
  <c r="Q12" i="4"/>
  <c r="Q13" i="4"/>
  <c r="Q14" i="4"/>
  <c r="Q15" i="4"/>
  <c r="Q16" i="4"/>
  <c r="Q17" i="4"/>
  <c r="R17" i="4"/>
  <c r="Q18" i="4"/>
  <c r="Q19" i="4"/>
  <c r="Q20" i="4"/>
  <c r="R20" i="4"/>
  <c r="Q21" i="4"/>
  <c r="Q22" i="4"/>
  <c r="Q23" i="4"/>
  <c r="Q24" i="4"/>
  <c r="Q25" i="4"/>
  <c r="Q26" i="4"/>
  <c r="Q27" i="4"/>
  <c r="Q28" i="4"/>
  <c r="Q29" i="4"/>
  <c r="Q30" i="4"/>
  <c r="R30" i="4"/>
  <c r="Q31" i="4"/>
  <c r="R31" i="4"/>
  <c r="Q32" i="4"/>
  <c r="Q33" i="4"/>
  <c r="R33" i="4"/>
  <c r="Q34" i="4"/>
  <c r="Q35" i="4"/>
  <c r="Q36" i="4"/>
  <c r="Q37" i="4"/>
  <c r="Q38" i="4"/>
  <c r="R38" i="4"/>
  <c r="Q39" i="4"/>
  <c r="Q40" i="4"/>
  <c r="Q41" i="4"/>
  <c r="Q42" i="4"/>
  <c r="R42" i="4"/>
  <c r="Q43" i="4"/>
  <c r="R43" i="4"/>
  <c r="Q44" i="4"/>
  <c r="Q46" i="4"/>
  <c r="Q47" i="4"/>
  <c r="R47" i="4"/>
  <c r="Q48" i="4"/>
  <c r="Q49" i="4"/>
  <c r="Q50" i="4"/>
  <c r="Q51" i="4"/>
  <c r="R51" i="4"/>
  <c r="Q52" i="4"/>
  <c r="Q53" i="4"/>
  <c r="Q54" i="4"/>
  <c r="R54" i="4"/>
  <c r="Q55" i="4"/>
  <c r="Q56" i="4"/>
  <c r="R56" i="4"/>
  <c r="Q57" i="4"/>
  <c r="Q58" i="4"/>
  <c r="Q59" i="4"/>
  <c r="Q60" i="4"/>
  <c r="Q61" i="4"/>
  <c r="Q62" i="4"/>
  <c r="Q63" i="4"/>
  <c r="Q64" i="4"/>
  <c r="R64" i="4"/>
  <c r="Q65" i="4"/>
  <c r="Q66" i="4"/>
  <c r="R66" i="4"/>
  <c r="Q67" i="4"/>
  <c r="Q68" i="4"/>
  <c r="Q69" i="4"/>
  <c r="Q70" i="4"/>
  <c r="Q71" i="4"/>
  <c r="Q72" i="4"/>
  <c r="Q73" i="4"/>
  <c r="Q74" i="4"/>
  <c r="Q75" i="4"/>
  <c r="B76" i="4"/>
  <c r="C76" i="4"/>
  <c r="D76" i="4"/>
  <c r="B75" i="7"/>
  <c r="K76" i="4"/>
  <c r="Q76" i="4"/>
  <c r="M76" i="4"/>
  <c r="N76" i="4"/>
  <c r="O76" i="4"/>
  <c r="P76" i="4"/>
  <c r="T76" i="4"/>
  <c r="V76" i="4"/>
  <c r="Z76" i="4"/>
  <c r="AA10" i="4"/>
  <c r="AB76" i="4"/>
  <c r="AC66" i="4"/>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1" i="7"/>
  <c r="C71" i="7"/>
  <c r="B72" i="7"/>
  <c r="C72" i="7"/>
  <c r="B73" i="7"/>
  <c r="C73" i="7"/>
  <c r="B74" i="7"/>
  <c r="C74" i="7"/>
  <c r="D75" i="7"/>
  <c r="AA12" i="4"/>
  <c r="AA14" i="4"/>
  <c r="AA16" i="4"/>
  <c r="AA20" i="4"/>
  <c r="AA22" i="4"/>
  <c r="AA24" i="4"/>
  <c r="AA28" i="4"/>
  <c r="AA30" i="4"/>
  <c r="AA32" i="4"/>
  <c r="AA74" i="4"/>
  <c r="AA71" i="4"/>
  <c r="AA67" i="4"/>
  <c r="AA65" i="4"/>
  <c r="AA63" i="4"/>
  <c r="AA59" i="4"/>
  <c r="AA57" i="4"/>
  <c r="AA55" i="4"/>
  <c r="AA53" i="4"/>
  <c r="AA51" i="4"/>
  <c r="AA48" i="4"/>
  <c r="AA46" i="4"/>
  <c r="AA44" i="4"/>
  <c r="AA40" i="4"/>
  <c r="AA38" i="4"/>
  <c r="AA36" i="4"/>
  <c r="X19" i="4"/>
  <c r="F16" i="4"/>
  <c r="G16" i="4"/>
  <c r="E15" i="7"/>
  <c r="R23" i="4"/>
  <c r="G76" i="4"/>
  <c r="H76" i="4"/>
  <c r="F75" i="7"/>
  <c r="F67" i="4"/>
  <c r="G67" i="4"/>
  <c r="H67" i="4"/>
  <c r="F66" i="7"/>
  <c r="F21" i="4"/>
  <c r="D20" i="7"/>
  <c r="AA42" i="4"/>
  <c r="AA61" i="4"/>
  <c r="AA69" i="4"/>
  <c r="AA34" i="4"/>
  <c r="AA26" i="4"/>
  <c r="AA18" i="4"/>
  <c r="AA9" i="4"/>
  <c r="AA13" i="4"/>
  <c r="AA17" i="4"/>
  <c r="AA21" i="4"/>
  <c r="AA25" i="4"/>
  <c r="AA29" i="4"/>
  <c r="AA33" i="4"/>
  <c r="AA73" i="4"/>
  <c r="AA70" i="4"/>
  <c r="AA66" i="4"/>
  <c r="AA62" i="4"/>
  <c r="AA58" i="4"/>
  <c r="AA52" i="4"/>
  <c r="AA49" i="4"/>
  <c r="AA45" i="4"/>
  <c r="AA41" i="4"/>
  <c r="AA37" i="4"/>
  <c r="AA76" i="4"/>
  <c r="AA11" i="4"/>
  <c r="AA15" i="4"/>
  <c r="AA19" i="4"/>
  <c r="AA23" i="4"/>
  <c r="AA27" i="4"/>
  <c r="AA31" i="4"/>
  <c r="AA75" i="4"/>
  <c r="AA72" i="4"/>
  <c r="AA68" i="4"/>
  <c r="AA64" i="4"/>
  <c r="AA60" i="4"/>
  <c r="AA56" i="4"/>
  <c r="AA54" i="4"/>
  <c r="AA50" i="4"/>
  <c r="AA47" i="4"/>
  <c r="AA43" i="4"/>
  <c r="AA39" i="4"/>
  <c r="AA35" i="4"/>
  <c r="R39" i="4"/>
  <c r="R50" i="4"/>
  <c r="R71" i="4"/>
  <c r="R70" i="4"/>
  <c r="R34" i="4"/>
  <c r="R26" i="4"/>
  <c r="AC65" i="4"/>
  <c r="AC33" i="4"/>
  <c r="AC75" i="4"/>
  <c r="AC43" i="4"/>
  <c r="AC54" i="4"/>
  <c r="AC27" i="4"/>
  <c r="AC21" i="4"/>
  <c r="AC69" i="4"/>
  <c r="AC29" i="4"/>
  <c r="AC76" i="4"/>
  <c r="X40" i="4"/>
  <c r="X75" i="4"/>
  <c r="X64" i="4"/>
  <c r="X72" i="4"/>
  <c r="X50" i="4"/>
  <c r="X47" i="4"/>
  <c r="X23" i="4"/>
  <c r="X32" i="4"/>
  <c r="R53" i="4"/>
  <c r="R63" i="4"/>
  <c r="AC56" i="4"/>
  <c r="AC71" i="4"/>
  <c r="AC62" i="4"/>
  <c r="AC41" i="4"/>
  <c r="AC38" i="4"/>
  <c r="AC42" i="4"/>
  <c r="AC26" i="4"/>
  <c r="AC61" i="4"/>
  <c r="AC30" i="4"/>
  <c r="AC28" i="4"/>
  <c r="AC57" i="4"/>
  <c r="AC39" i="4"/>
  <c r="AC45" i="4"/>
  <c r="AC74" i="4"/>
  <c r="AC24" i="4"/>
  <c r="AC58" i="4"/>
  <c r="AC49" i="4"/>
  <c r="AC53" i="4"/>
  <c r="AC46" i="4"/>
  <c r="AC17" i="4"/>
  <c r="AC15" i="4"/>
  <c r="AC31" i="4"/>
  <c r="AC48" i="4"/>
  <c r="AC64" i="4"/>
  <c r="AC19" i="4"/>
  <c r="AC37" i="4"/>
  <c r="AC34" i="4"/>
  <c r="AC16" i="4"/>
  <c r="AC47" i="4"/>
  <c r="AC55" i="4"/>
  <c r="AC67" i="4"/>
  <c r="AC14" i="4"/>
  <c r="AC9" i="4"/>
  <c r="AC50" i="4"/>
  <c r="AC72" i="4"/>
  <c r="AC25" i="4"/>
  <c r="AC36" i="4"/>
  <c r="AC70" i="4"/>
  <c r="AC12" i="4"/>
  <c r="AC13" i="4"/>
  <c r="AC40" i="4"/>
  <c r="AC68" i="4"/>
  <c r="AC44" i="4"/>
  <c r="AC59" i="4"/>
  <c r="AC23" i="4"/>
  <c r="AC11" i="4"/>
  <c r="AC60" i="4"/>
  <c r="AC52" i="4"/>
  <c r="AC63" i="4"/>
  <c r="AC51" i="4"/>
  <c r="AC10" i="4"/>
  <c r="AC18" i="4"/>
  <c r="AC35" i="4"/>
  <c r="AC32" i="4"/>
  <c r="AC22" i="4"/>
  <c r="AC73" i="4"/>
  <c r="AC20" i="4"/>
  <c r="AG71" i="4"/>
  <c r="J70" i="7"/>
  <c r="AG24" i="4"/>
  <c r="J23" i="7"/>
  <c r="X73" i="4"/>
  <c r="X61" i="4"/>
  <c r="X49" i="4"/>
  <c r="X37" i="4"/>
  <c r="X25" i="4"/>
  <c r="X13" i="4"/>
  <c r="X35" i="4"/>
  <c r="AG35" i="4"/>
  <c r="J34" i="7"/>
  <c r="X11" i="4"/>
  <c r="X67" i="4"/>
  <c r="AD67" i="4"/>
  <c r="X55" i="4"/>
  <c r="X43" i="4"/>
  <c r="AG43" i="4"/>
  <c r="X31" i="4"/>
  <c r="AD72" i="4"/>
  <c r="AF72" i="4"/>
  <c r="I71" i="7"/>
  <c r="X60" i="4"/>
  <c r="AG60" i="4"/>
  <c r="AD26" i="4"/>
  <c r="G25" i="7"/>
  <c r="AG39" i="4"/>
  <c r="J38" i="7"/>
  <c r="X54" i="4"/>
  <c r="AD65" i="4"/>
  <c r="AD32" i="4"/>
  <c r="AF32" i="4"/>
  <c r="I31" i="7"/>
  <c r="AG53" i="4"/>
  <c r="J52" i="7"/>
  <c r="AG41" i="4"/>
  <c r="J40" i="7"/>
  <c r="AD75" i="4"/>
  <c r="AF75" i="4"/>
  <c r="I74" i="7"/>
  <c r="AG50" i="4"/>
  <c r="J49" i="7"/>
  <c r="X38" i="4"/>
  <c r="AG61" i="4"/>
  <c r="R76" i="4"/>
  <c r="S26" i="4"/>
  <c r="R10" i="4"/>
  <c r="AG10" i="4"/>
  <c r="AI10" i="4"/>
  <c r="L9" i="7"/>
  <c r="R55" i="4"/>
  <c r="R28" i="4"/>
  <c r="R25" i="4"/>
  <c r="S54" i="4"/>
  <c r="S30" i="4"/>
  <c r="AD64" i="4"/>
  <c r="AF64" i="4"/>
  <c r="I63" i="7"/>
  <c r="S11" i="4"/>
  <c r="S73" i="4"/>
  <c r="AG28" i="4"/>
  <c r="J27" i="7"/>
  <c r="AD28" i="4"/>
  <c r="G27" i="7"/>
  <c r="AG51" i="4"/>
  <c r="J50" i="7"/>
  <c r="S38" i="4"/>
  <c r="S31" i="4"/>
  <c r="AD45" i="4"/>
  <c r="G44" i="7"/>
  <c r="AG75" i="4"/>
  <c r="J74" i="7"/>
  <c r="R59" i="4"/>
  <c r="S59" i="4"/>
  <c r="R49" i="4"/>
  <c r="AG49" i="4"/>
  <c r="J48" i="7"/>
  <c r="R22" i="4"/>
  <c r="AD25" i="4"/>
  <c r="G24" i="7"/>
  <c r="AG47" i="4"/>
  <c r="J46" i="7"/>
  <c r="S61" i="4"/>
  <c r="L76" i="4"/>
  <c r="R68" i="4"/>
  <c r="R57" i="4"/>
  <c r="AD50" i="4"/>
  <c r="G49" i="7"/>
  <c r="R9" i="4"/>
  <c r="S9" i="4"/>
  <c r="R67" i="4"/>
  <c r="S58" i="4"/>
  <c r="R40" i="4"/>
  <c r="S40" i="4"/>
  <c r="R46" i="4"/>
  <c r="AD46" i="4"/>
  <c r="R19" i="4"/>
  <c r="AD19" i="4"/>
  <c r="AF19" i="4"/>
  <c r="I18" i="7"/>
  <c r="R36" i="4"/>
  <c r="AG36" i="4"/>
  <c r="J35" i="7"/>
  <c r="AD24" i="4"/>
  <c r="G23" i="7"/>
  <c r="AD42" i="4"/>
  <c r="G41" i="7"/>
  <c r="S56" i="4"/>
  <c r="AG16" i="4"/>
  <c r="J15" i="7"/>
  <c r="R15" i="4"/>
  <c r="AD15" i="4"/>
  <c r="AG26" i="4"/>
  <c r="J25" i="7"/>
  <c r="AG62" i="4"/>
  <c r="J61" i="7"/>
  <c r="S62" i="4"/>
  <c r="AD62" i="4"/>
  <c r="G61" i="7"/>
  <c r="AG14" i="4"/>
  <c r="J13" i="7"/>
  <c r="AD14" i="4"/>
  <c r="G13" i="7"/>
  <c r="S14" i="4"/>
  <c r="AD29" i="4"/>
  <c r="S29" i="4"/>
  <c r="G64" i="7"/>
  <c r="AF65" i="4"/>
  <c r="I64" i="7"/>
  <c r="S74" i="4"/>
  <c r="AG74" i="4"/>
  <c r="J73" i="7"/>
  <c r="AD44" i="4"/>
  <c r="AF44" i="4"/>
  <c r="I43" i="7"/>
  <c r="AG27" i="4"/>
  <c r="J26" i="7"/>
  <c r="AD27" i="4"/>
  <c r="S32" i="4"/>
  <c r="AD74" i="4"/>
  <c r="AF74" i="4"/>
  <c r="I73" i="7"/>
  <c r="AG32" i="4"/>
  <c r="J31" i="7"/>
  <c r="AG65" i="4"/>
  <c r="J64" i="7"/>
  <c r="AD61" i="4"/>
  <c r="AG72" i="4"/>
  <c r="AI72" i="4"/>
  <c r="L71" i="7"/>
  <c r="AG20" i="4"/>
  <c r="J19" i="7"/>
  <c r="AD71" i="4"/>
  <c r="G70" i="7"/>
  <c r="AG56" i="4"/>
  <c r="J55" i="7"/>
  <c r="S65" i="4"/>
  <c r="AG52" i="4"/>
  <c r="J51" i="7"/>
  <c r="AD53" i="4"/>
  <c r="AF53" i="4"/>
  <c r="I52" i="7"/>
  <c r="AG54" i="4"/>
  <c r="J53" i="7"/>
  <c r="AD23" i="4"/>
  <c r="AF23" i="4"/>
  <c r="I22" i="7"/>
  <c r="S72" i="4"/>
  <c r="AG44" i="4"/>
  <c r="J43" i="7"/>
  <c r="AG64" i="4"/>
  <c r="J63" i="7"/>
  <c r="S24" i="4"/>
  <c r="AD39" i="4"/>
  <c r="G38" i="7"/>
  <c r="AD51" i="4"/>
  <c r="AD41" i="4"/>
  <c r="AF41" i="4"/>
  <c r="I40" i="7"/>
  <c r="AD68" i="4"/>
  <c r="AF68" i="4"/>
  <c r="I67" i="7"/>
  <c r="AD63" i="4"/>
  <c r="AF63" i="4"/>
  <c r="I62" i="7"/>
  <c r="AG46" i="4"/>
  <c r="J45" i="7"/>
  <c r="S50" i="4"/>
  <c r="AG29" i="4"/>
  <c r="J28" i="7"/>
  <c r="F37" i="4"/>
  <c r="G37" i="4"/>
  <c r="E36" i="7"/>
  <c r="F42" i="4"/>
  <c r="F35" i="4"/>
  <c r="D34" i="7"/>
  <c r="F22" i="4"/>
  <c r="G22" i="4"/>
  <c r="E21" i="7"/>
  <c r="F9" i="4"/>
  <c r="D8" i="7"/>
  <c r="F12" i="4"/>
  <c r="F18" i="4"/>
  <c r="G18" i="4"/>
  <c r="H18" i="4"/>
  <c r="F17" i="7"/>
  <c r="F15" i="4"/>
  <c r="D14" i="7"/>
  <c r="F36" i="4"/>
  <c r="F51" i="4"/>
  <c r="D50" i="7"/>
  <c r="F74" i="4"/>
  <c r="D73" i="7"/>
  <c r="F39" i="4"/>
  <c r="G39" i="4"/>
  <c r="E38" i="7"/>
  <c r="F63" i="4"/>
  <c r="D62" i="7"/>
  <c r="F33" i="4"/>
  <c r="D32" i="7"/>
  <c r="F49" i="4"/>
  <c r="G49" i="4"/>
  <c r="F61" i="4"/>
  <c r="D60" i="7"/>
  <c r="F10" i="4"/>
  <c r="G10" i="4"/>
  <c r="E9" i="7"/>
  <c r="F66" i="4"/>
  <c r="D65" i="7"/>
  <c r="F28" i="4"/>
  <c r="G28" i="4"/>
  <c r="F27" i="4"/>
  <c r="D26" i="7"/>
  <c r="F53" i="4"/>
  <c r="D15" i="7"/>
  <c r="F70" i="4"/>
  <c r="D69" i="7"/>
  <c r="F23" i="4"/>
  <c r="F48" i="4"/>
  <c r="F65" i="4"/>
  <c r="F60" i="4"/>
  <c r="F24" i="4"/>
  <c r="F75" i="4"/>
  <c r="G75" i="4"/>
  <c r="H75" i="4"/>
  <c r="F74" i="7"/>
  <c r="F58" i="4"/>
  <c r="D57" i="7"/>
  <c r="F30" i="4"/>
  <c r="D29" i="7"/>
  <c r="F13" i="4"/>
  <c r="F45" i="4"/>
  <c r="F25" i="4"/>
  <c r="G25" i="4"/>
  <c r="H25" i="4"/>
  <c r="F24" i="7"/>
  <c r="F71" i="4"/>
  <c r="F34" i="4"/>
  <c r="F50" i="4"/>
  <c r="D49" i="7"/>
  <c r="F20" i="4"/>
  <c r="D19" i="7"/>
  <c r="F31" i="4"/>
  <c r="F72" i="4"/>
  <c r="G72" i="4"/>
  <c r="H72" i="4"/>
  <c r="F71" i="7"/>
  <c r="F57" i="4"/>
  <c r="D56" i="7"/>
  <c r="F59" i="4"/>
  <c r="G59" i="4"/>
  <c r="H59" i="4"/>
  <c r="F58" i="7"/>
  <c r="F41" i="4"/>
  <c r="F44" i="4"/>
  <c r="F62" i="4"/>
  <c r="G62" i="4"/>
  <c r="D38" i="7"/>
  <c r="D17" i="7"/>
  <c r="F19" i="4"/>
  <c r="F11" i="4"/>
  <c r="D10" i="7"/>
  <c r="D66" i="7"/>
  <c r="G57" i="4"/>
  <c r="E56" i="7"/>
  <c r="D27" i="7"/>
  <c r="D74" i="7"/>
  <c r="G21" i="4"/>
  <c r="E20" i="7"/>
  <c r="D71" i="7"/>
  <c r="G63" i="4"/>
  <c r="E62" i="7"/>
  <c r="H39" i="4"/>
  <c r="F38" i="7"/>
  <c r="D54" i="7"/>
  <c r="G55" i="4"/>
  <c r="E58" i="7"/>
  <c r="H28" i="4"/>
  <c r="F27" i="7"/>
  <c r="E27" i="7"/>
  <c r="E71" i="7"/>
  <c r="H49" i="4"/>
  <c r="F48" i="7"/>
  <c r="E48" i="7"/>
  <c r="E75" i="7"/>
  <c r="F69" i="4"/>
  <c r="F38" i="4"/>
  <c r="F29" i="4"/>
  <c r="G27" i="4"/>
  <c r="G66" i="4"/>
  <c r="G15" i="4"/>
  <c r="F56" i="4"/>
  <c r="F32" i="4"/>
  <c r="F47" i="4"/>
  <c r="F64" i="4"/>
  <c r="C75" i="7"/>
  <c r="F26" i="4"/>
  <c r="F73" i="4"/>
  <c r="F46" i="4"/>
  <c r="H57" i="4"/>
  <c r="F56" i="7"/>
  <c r="F68" i="4"/>
  <c r="F52" i="4"/>
  <c r="F40" i="4"/>
  <c r="F43" i="4"/>
  <c r="F54" i="4"/>
  <c r="E66" i="7"/>
  <c r="F17" i="4"/>
  <c r="F14" i="4"/>
  <c r="D9" i="7"/>
  <c r="H10" i="4"/>
  <c r="F9" i="7"/>
  <c r="D58" i="7"/>
  <c r="H16" i="4"/>
  <c r="F15" i="7"/>
  <c r="J60" i="7"/>
  <c r="AG38" i="4"/>
  <c r="AD38" i="4"/>
  <c r="G37" i="7"/>
  <c r="AG42" i="4"/>
  <c r="J41" i="7"/>
  <c r="AG23" i="4"/>
  <c r="AD52" i="4"/>
  <c r="AF52" i="4"/>
  <c r="I51" i="7"/>
  <c r="X48" i="4"/>
  <c r="AG48" i="4"/>
  <c r="X12" i="4"/>
  <c r="AG12" i="4"/>
  <c r="AD16" i="4"/>
  <c r="G15" i="7"/>
  <c r="X69" i="4"/>
  <c r="AD69" i="4"/>
  <c r="X57" i="4"/>
  <c r="AD57" i="4"/>
  <c r="X33" i="4"/>
  <c r="AG33" i="4"/>
  <c r="X21" i="4"/>
  <c r="AG13" i="4"/>
  <c r="AD13" i="4"/>
  <c r="G52" i="7"/>
  <c r="AD11" i="4"/>
  <c r="AG11" i="4"/>
  <c r="AD70" i="4"/>
  <c r="AG70" i="4"/>
  <c r="AG58" i="4"/>
  <c r="AD58" i="4"/>
  <c r="AG34" i="4"/>
  <c r="AD34" i="4"/>
  <c r="AG22" i="4"/>
  <c r="AD22" i="4"/>
  <c r="AG57" i="4"/>
  <c r="AG69" i="4"/>
  <c r="AG67" i="4"/>
  <c r="AD55" i="4"/>
  <c r="AG55" i="4"/>
  <c r="AD66" i="4"/>
  <c r="AG66" i="4"/>
  <c r="AG18" i="4"/>
  <c r="AD18" i="4"/>
  <c r="AG17" i="4"/>
  <c r="AD17" i="4"/>
  <c r="AD31" i="4"/>
  <c r="AG31" i="4"/>
  <c r="AD30" i="4"/>
  <c r="AG30" i="4"/>
  <c r="AD43" i="4"/>
  <c r="AF50" i="4"/>
  <c r="I49" i="7"/>
  <c r="AD73" i="4"/>
  <c r="AG73" i="4"/>
  <c r="AD37" i="4"/>
  <c r="AG37" i="4"/>
  <c r="AG63" i="4"/>
  <c r="G71" i="7"/>
  <c r="AG25" i="4"/>
  <c r="AG68" i="4"/>
  <c r="AD47" i="4"/>
  <c r="AD56" i="4"/>
  <c r="AD54" i="4"/>
  <c r="AG45" i="4"/>
  <c r="AD20" i="4"/>
  <c r="U76" i="4"/>
  <c r="X76" i="4"/>
  <c r="AI28" i="4"/>
  <c r="L27" i="7"/>
  <c r="AD12" i="4"/>
  <c r="AF12" i="4"/>
  <c r="I11" i="7"/>
  <c r="AD35" i="4"/>
  <c r="G74" i="7"/>
  <c r="G31" i="7"/>
  <c r="AI39" i="4"/>
  <c r="L38" i="7"/>
  <c r="G43" i="7"/>
  <c r="AD60" i="4"/>
  <c r="G59" i="7"/>
  <c r="G63" i="7"/>
  <c r="G62" i="7"/>
  <c r="AF26" i="4"/>
  <c r="I25" i="7"/>
  <c r="AD33" i="4"/>
  <c r="G32" i="7"/>
  <c r="S10" i="4"/>
  <c r="G73" i="7"/>
  <c r="AD10" i="4"/>
  <c r="S76" i="4"/>
  <c r="S69" i="4"/>
  <c r="S12" i="4"/>
  <c r="S51" i="4"/>
  <c r="J9" i="7"/>
  <c r="AD49" i="4"/>
  <c r="G48" i="7"/>
  <c r="AD59" i="4"/>
  <c r="S49" i="4"/>
  <c r="S34" i="4"/>
  <c r="S67" i="4"/>
  <c r="S22" i="4"/>
  <c r="S64" i="4"/>
  <c r="S25" i="4"/>
  <c r="S21" i="4"/>
  <c r="S43" i="4"/>
  <c r="S23" i="4"/>
  <c r="AD9" i="4"/>
  <c r="S33" i="4"/>
  <c r="S41" i="4"/>
  <c r="S48" i="4"/>
  <c r="S75" i="4"/>
  <c r="S16" i="4"/>
  <c r="S53" i="4"/>
  <c r="AF24" i="4"/>
  <c r="I23" i="7"/>
  <c r="AF42" i="4"/>
  <c r="I41" i="7"/>
  <c r="S37" i="4"/>
  <c r="S42" i="4"/>
  <c r="S27" i="4"/>
  <c r="S35" i="4"/>
  <c r="S55" i="4"/>
  <c r="AI16" i="4"/>
  <c r="L15" i="7"/>
  <c r="S57" i="4"/>
  <c r="S45" i="4"/>
  <c r="AF25" i="4"/>
  <c r="I24" i="7"/>
  <c r="AG59" i="4"/>
  <c r="AI59" i="4"/>
  <c r="L58" i="7"/>
  <c r="S47" i="4"/>
  <c r="S44" i="4"/>
  <c r="S68" i="4"/>
  <c r="S66" i="4"/>
  <c r="S39" i="4"/>
  <c r="S13" i="4"/>
  <c r="S63" i="4"/>
  <c r="S52" i="4"/>
  <c r="S17" i="4"/>
  <c r="S18" i="4"/>
  <c r="S60" i="4"/>
  <c r="AF62" i="4"/>
  <c r="I61" i="7"/>
  <c r="S28" i="4"/>
  <c r="S70" i="4"/>
  <c r="S71" i="4"/>
  <c r="S20" i="4"/>
  <c r="AF46" i="4"/>
  <c r="I45" i="7"/>
  <c r="G45" i="7"/>
  <c r="S19" i="4"/>
  <c r="AF45" i="4"/>
  <c r="I44" i="7"/>
  <c r="AG19" i="4"/>
  <c r="J18" i="7"/>
  <c r="AF49" i="4"/>
  <c r="I48" i="7"/>
  <c r="S36" i="4"/>
  <c r="AD36" i="4"/>
  <c r="AG40" i="4"/>
  <c r="J39" i="7"/>
  <c r="S15" i="4"/>
  <c r="AD40" i="4"/>
  <c r="AF40" i="4"/>
  <c r="I39" i="7"/>
  <c r="AI27" i="4"/>
  <c r="L26" i="7"/>
  <c r="AG15" i="4"/>
  <c r="J14" i="7"/>
  <c r="AG9" i="4"/>
  <c r="J8" i="7"/>
  <c r="J71" i="7"/>
  <c r="AI75" i="4"/>
  <c r="L74" i="7"/>
  <c r="S46" i="4"/>
  <c r="AF28" i="4"/>
  <c r="I27" i="7"/>
  <c r="AF35" i="4"/>
  <c r="I34" i="7"/>
  <c r="G34" i="7"/>
  <c r="G51" i="7"/>
  <c r="G18" i="7"/>
  <c r="G22" i="7"/>
  <c r="G26" i="7"/>
  <c r="AF27" i="4"/>
  <c r="I26" i="7"/>
  <c r="AF16" i="4"/>
  <c r="I15" i="7"/>
  <c r="AI49" i="4"/>
  <c r="L48" i="7"/>
  <c r="G50" i="7"/>
  <c r="AF51" i="4"/>
  <c r="I50" i="7"/>
  <c r="AF71" i="4"/>
  <c r="I70" i="7"/>
  <c r="G60" i="7"/>
  <c r="AF61" i="4"/>
  <c r="I60" i="7"/>
  <c r="AF29" i="4"/>
  <c r="I28" i="7"/>
  <c r="G28" i="7"/>
  <c r="AI62" i="4"/>
  <c r="L61" i="7"/>
  <c r="AF15" i="4"/>
  <c r="I14" i="7"/>
  <c r="G14" i="7"/>
  <c r="G40" i="7"/>
  <c r="AF14" i="4"/>
  <c r="I13" i="7"/>
  <c r="AF39" i="4"/>
  <c r="I38" i="7"/>
  <c r="G67" i="7"/>
  <c r="AF60" i="4"/>
  <c r="I59" i="7"/>
  <c r="AF38" i="4"/>
  <c r="I37" i="7"/>
  <c r="G51" i="4"/>
  <c r="E50" i="7"/>
  <c r="E61" i="7"/>
  <c r="D24" i="7"/>
  <c r="E24" i="7"/>
  <c r="G74" i="4"/>
  <c r="E73" i="7"/>
  <c r="D61" i="7"/>
  <c r="G58" i="4"/>
  <c r="E57" i="7"/>
  <c r="E74" i="7"/>
  <c r="G9" i="4"/>
  <c r="G42" i="4"/>
  <c r="D41" i="7"/>
  <c r="G33" i="4"/>
  <c r="H22" i="4"/>
  <c r="F21" i="7"/>
  <c r="H62" i="4"/>
  <c r="F61" i="7"/>
  <c r="G35" i="4"/>
  <c r="AI35" i="4"/>
  <c r="L34" i="7"/>
  <c r="E17" i="7"/>
  <c r="D36" i="7"/>
  <c r="G36" i="4"/>
  <c r="D35" i="7"/>
  <c r="H63" i="4"/>
  <c r="F62" i="7"/>
  <c r="G61" i="4"/>
  <c r="D21" i="7"/>
  <c r="AI51" i="4"/>
  <c r="L50" i="7"/>
  <c r="H37" i="4"/>
  <c r="F36" i="7"/>
  <c r="G12" i="4"/>
  <c r="D11" i="7"/>
  <c r="D48" i="7"/>
  <c r="D64" i="7"/>
  <c r="G65" i="4"/>
  <c r="G71" i="4"/>
  <c r="D70" i="7"/>
  <c r="G23" i="4"/>
  <c r="AI23" i="4"/>
  <c r="L22" i="7"/>
  <c r="D22" i="7"/>
  <c r="G24" i="4"/>
  <c r="D23" i="7"/>
  <c r="G20" i="4"/>
  <c r="G44" i="4"/>
  <c r="D43" i="7"/>
  <c r="G41" i="4"/>
  <c r="D40" i="7"/>
  <c r="D44" i="7"/>
  <c r="G45" i="4"/>
  <c r="G60" i="4"/>
  <c r="D59" i="7"/>
  <c r="G34" i="4"/>
  <c r="AI34" i="4"/>
  <c r="L33" i="7"/>
  <c r="D33" i="7"/>
  <c r="G50" i="4"/>
  <c r="AI50" i="4"/>
  <c r="L49" i="7"/>
  <c r="D12" i="7"/>
  <c r="G13" i="4"/>
  <c r="G48" i="4"/>
  <c r="D47" i="7"/>
  <c r="G70" i="4"/>
  <c r="D52" i="7"/>
  <c r="G53" i="4"/>
  <c r="G11" i="4"/>
  <c r="E10" i="7"/>
  <c r="G31" i="4"/>
  <c r="AI31" i="4"/>
  <c r="L30" i="7"/>
  <c r="D30" i="7"/>
  <c r="D18" i="7"/>
  <c r="G19" i="4"/>
  <c r="G30" i="4"/>
  <c r="E29" i="7"/>
  <c r="H51" i="4"/>
  <c r="F50" i="7"/>
  <c r="H21" i="4"/>
  <c r="F20" i="7"/>
  <c r="G26" i="4"/>
  <c r="D25" i="7"/>
  <c r="G64" i="4"/>
  <c r="D63" i="7"/>
  <c r="D46" i="7"/>
  <c r="G47" i="4"/>
  <c r="H66" i="4"/>
  <c r="F65" i="7"/>
  <c r="E65" i="7"/>
  <c r="D31" i="7"/>
  <c r="G32" i="4"/>
  <c r="G56" i="4"/>
  <c r="D55" i="7"/>
  <c r="G52" i="4"/>
  <c r="D51" i="7"/>
  <c r="H74" i="4"/>
  <c r="F73" i="7"/>
  <c r="G68" i="4"/>
  <c r="AI68" i="4"/>
  <c r="L67" i="7"/>
  <c r="D67" i="7"/>
  <c r="G14" i="4"/>
  <c r="D13" i="7"/>
  <c r="E14" i="7"/>
  <c r="H15" i="4"/>
  <c r="F14" i="7"/>
  <c r="G29" i="4"/>
  <c r="D28" i="7"/>
  <c r="G40" i="4"/>
  <c r="D39" i="7"/>
  <c r="D37" i="7"/>
  <c r="G38" i="4"/>
  <c r="AI38" i="4"/>
  <c r="L37" i="7"/>
  <c r="H55" i="4"/>
  <c r="F54" i="7"/>
  <c r="E54" i="7"/>
  <c r="D16" i="7"/>
  <c r="G17" i="4"/>
  <c r="AI17" i="4"/>
  <c r="L16" i="7"/>
  <c r="D68" i="7"/>
  <c r="G69" i="4"/>
  <c r="AI69" i="4"/>
  <c r="L68" i="7"/>
  <c r="G43" i="4"/>
  <c r="D42" i="7"/>
  <c r="G73" i="4"/>
  <c r="AI73" i="4"/>
  <c r="L72" i="7"/>
  <c r="D72" i="7"/>
  <c r="E26" i="7"/>
  <c r="H27" i="4"/>
  <c r="F26" i="7"/>
  <c r="AI74" i="4"/>
  <c r="L73" i="7"/>
  <c r="G54" i="4"/>
  <c r="D53" i="7"/>
  <c r="D45" i="7"/>
  <c r="G46" i="4"/>
  <c r="J22" i="7"/>
  <c r="AG21" i="4"/>
  <c r="AD21" i="4"/>
  <c r="AI60" i="4"/>
  <c r="L59" i="7"/>
  <c r="J59" i="7"/>
  <c r="J37" i="7"/>
  <c r="AD48" i="4"/>
  <c r="G47" i="7"/>
  <c r="G29" i="7"/>
  <c r="AF30" i="4"/>
  <c r="I29" i="7"/>
  <c r="J30" i="7"/>
  <c r="G56" i="7"/>
  <c r="AF57" i="4"/>
  <c r="I56" i="7"/>
  <c r="AF20" i="4"/>
  <c r="I19" i="7"/>
  <c r="G19" i="7"/>
  <c r="AF37" i="4"/>
  <c r="I36" i="7"/>
  <c r="G36" i="7"/>
  <c r="J16" i="7"/>
  <c r="AI22" i="4"/>
  <c r="L21" i="7"/>
  <c r="J21" i="7"/>
  <c r="J47" i="7"/>
  <c r="G11" i="7"/>
  <c r="AF47" i="4"/>
  <c r="I46" i="7"/>
  <c r="G46" i="7"/>
  <c r="AF31" i="4"/>
  <c r="I30" i="7"/>
  <c r="G30" i="7"/>
  <c r="J67" i="7"/>
  <c r="J24" i="7"/>
  <c r="AI25" i="4"/>
  <c r="L24" i="7"/>
  <c r="J72" i="7"/>
  <c r="G42" i="7"/>
  <c r="AF43" i="4"/>
  <c r="I42" i="7"/>
  <c r="AI55" i="4"/>
  <c r="L54" i="7"/>
  <c r="J54" i="7"/>
  <c r="J32" i="7"/>
  <c r="AI33" i="4"/>
  <c r="L32" i="7"/>
  <c r="AF34" i="4"/>
  <c r="I33" i="7"/>
  <c r="G33" i="7"/>
  <c r="AI57" i="4"/>
  <c r="L56" i="7"/>
  <c r="J56" i="7"/>
  <c r="AI37" i="4"/>
  <c r="L36" i="7"/>
  <c r="J36" i="7"/>
  <c r="AF73" i="4"/>
  <c r="I72" i="7"/>
  <c r="G72" i="7"/>
  <c r="J42" i="7"/>
  <c r="AF55" i="4"/>
  <c r="I54" i="7"/>
  <c r="G54" i="7"/>
  <c r="J33" i="7"/>
  <c r="G53" i="7"/>
  <c r="AF54" i="4"/>
  <c r="I53" i="7"/>
  <c r="G55" i="7"/>
  <c r="AF56" i="4"/>
  <c r="I55" i="7"/>
  <c r="AI12" i="4"/>
  <c r="L11" i="7"/>
  <c r="J11" i="7"/>
  <c r="J66" i="7"/>
  <c r="AI67" i="4"/>
  <c r="L66" i="7"/>
  <c r="G68" i="7"/>
  <c r="AF69" i="4"/>
  <c r="I68" i="7"/>
  <c r="AF58" i="4"/>
  <c r="I57" i="7"/>
  <c r="G57" i="7"/>
  <c r="AI18" i="4"/>
  <c r="L17" i="7"/>
  <c r="J17" i="7"/>
  <c r="AF67" i="4"/>
  <c r="I66" i="7"/>
  <c r="G66" i="7"/>
  <c r="J68" i="7"/>
  <c r="J57" i="7"/>
  <c r="AI58" i="4"/>
  <c r="L57" i="7"/>
  <c r="AI63" i="4"/>
  <c r="L62" i="7"/>
  <c r="J62" i="7"/>
  <c r="J10" i="7"/>
  <c r="G17" i="7"/>
  <c r="AF18" i="4"/>
  <c r="I17" i="7"/>
  <c r="G65" i="7"/>
  <c r="AF66" i="4"/>
  <c r="I65" i="7"/>
  <c r="G69" i="7"/>
  <c r="AF70" i="4"/>
  <c r="I69" i="7"/>
  <c r="J12" i="7"/>
  <c r="G10" i="7"/>
  <c r="AF11" i="4"/>
  <c r="I10" i="7"/>
  <c r="G16" i="7"/>
  <c r="AF17" i="4"/>
  <c r="I16" i="7"/>
  <c r="G21" i="7"/>
  <c r="AF22" i="4"/>
  <c r="I21" i="7"/>
  <c r="AI66" i="4"/>
  <c r="L65" i="7"/>
  <c r="J65" i="7"/>
  <c r="J69" i="7"/>
  <c r="AF13" i="4"/>
  <c r="I12" i="7"/>
  <c r="G12" i="7"/>
  <c r="J44" i="7"/>
  <c r="AI45" i="4"/>
  <c r="L44" i="7"/>
  <c r="J29" i="7"/>
  <c r="Y76" i="4"/>
  <c r="Y70" i="4"/>
  <c r="Y20" i="4"/>
  <c r="Y56" i="4"/>
  <c r="Y62" i="4"/>
  <c r="Y10" i="4"/>
  <c r="Y49" i="4"/>
  <c r="Y14" i="4"/>
  <c r="Y48" i="4"/>
  <c r="Y26" i="4"/>
  <c r="Y72" i="4"/>
  <c r="Y44" i="4"/>
  <c r="Y67" i="4"/>
  <c r="Y38" i="4"/>
  <c r="Y21" i="4"/>
  <c r="Y65" i="4"/>
  <c r="Y37" i="4"/>
  <c r="Y47" i="4"/>
  <c r="Y59" i="4"/>
  <c r="Y54" i="4"/>
  <c r="Y46" i="4"/>
  <c r="Y55" i="4"/>
  <c r="Y41" i="4"/>
  <c r="Y57" i="4"/>
  <c r="Y27" i="4"/>
  <c r="Y71" i="4"/>
  <c r="Y11" i="4"/>
  <c r="Y74" i="4"/>
  <c r="Y34" i="4"/>
  <c r="Y68" i="4"/>
  <c r="Y23" i="4"/>
  <c r="Y28" i="4"/>
  <c r="Y50" i="4"/>
  <c r="Y39" i="4"/>
  <c r="Y53" i="4"/>
  <c r="Y22" i="4"/>
  <c r="Y15" i="4"/>
  <c r="Y13" i="4"/>
  <c r="Y69" i="4"/>
  <c r="Y73" i="4"/>
  <c r="Y60" i="4"/>
  <c r="Y24" i="4"/>
  <c r="Y40" i="4"/>
  <c r="Y16" i="4"/>
  <c r="Y36" i="4"/>
  <c r="Y29" i="4"/>
  <c r="Y63" i="4"/>
  <c r="Y61" i="4"/>
  <c r="Y18" i="4"/>
  <c r="Y17" i="4"/>
  <c r="Y52" i="4"/>
  <c r="Y58" i="4"/>
  <c r="Y45" i="4"/>
  <c r="Y43" i="4"/>
  <c r="Y19" i="4"/>
  <c r="Y31" i="4"/>
  <c r="AG76" i="4"/>
  <c r="Y51" i="4"/>
  <c r="Y42" i="4"/>
  <c r="Y33" i="4"/>
  <c r="Y66" i="4"/>
  <c r="Y75" i="4"/>
  <c r="Y35" i="4"/>
  <c r="Y12" i="4"/>
  <c r="Y30" i="4"/>
  <c r="Y64" i="4"/>
  <c r="AD76" i="4"/>
  <c r="Y32" i="4"/>
  <c r="Y25" i="4"/>
  <c r="AF9" i="4"/>
  <c r="I8" i="7"/>
  <c r="G8" i="7"/>
  <c r="Y9" i="4"/>
  <c r="AF33" i="4"/>
  <c r="I32" i="7"/>
  <c r="AF59" i="4"/>
  <c r="I58" i="7"/>
  <c r="G58" i="7"/>
  <c r="J58" i="7"/>
  <c r="AF10" i="4"/>
  <c r="I9" i="7"/>
  <c r="G9" i="7"/>
  <c r="AI15" i="4"/>
  <c r="L14" i="7"/>
  <c r="G39" i="7"/>
  <c r="G35" i="7"/>
  <c r="AF36" i="4"/>
  <c r="I35" i="7"/>
  <c r="AH9" i="4"/>
  <c r="K8" i="7"/>
  <c r="AF48" i="4"/>
  <c r="I47" i="7"/>
  <c r="H9" i="4"/>
  <c r="F8" i="7"/>
  <c r="E8" i="7"/>
  <c r="AI9" i="4"/>
  <c r="L8" i="7"/>
  <c r="AI30" i="4"/>
  <c r="L29" i="7"/>
  <c r="H58" i="4"/>
  <c r="F57" i="7"/>
  <c r="H30" i="4"/>
  <c r="F29" i="7"/>
  <c r="E60" i="7"/>
  <c r="H61" i="4"/>
  <c r="F60" i="7"/>
  <c r="AI61" i="4"/>
  <c r="L60" i="7"/>
  <c r="AI36" i="4"/>
  <c r="L35" i="7"/>
  <c r="H36" i="4"/>
  <c r="F35" i="7"/>
  <c r="E35" i="7"/>
  <c r="E41" i="7"/>
  <c r="H42" i="4"/>
  <c r="F41" i="7"/>
  <c r="AI42" i="4"/>
  <c r="L41" i="7"/>
  <c r="H35" i="4"/>
  <c r="F34" i="7"/>
  <c r="E34" i="7"/>
  <c r="H11" i="4"/>
  <c r="F10" i="7"/>
  <c r="H12" i="4"/>
  <c r="F11" i="7"/>
  <c r="E11" i="7"/>
  <c r="E32" i="7"/>
  <c r="H33" i="4"/>
  <c r="F32" i="7"/>
  <c r="AI11" i="4"/>
  <c r="L10" i="7"/>
  <c r="E64" i="7"/>
  <c r="AI65" i="4"/>
  <c r="L64" i="7"/>
  <c r="H65" i="4"/>
  <c r="F64" i="7"/>
  <c r="E69" i="7"/>
  <c r="H70" i="4"/>
  <c r="F69" i="7"/>
  <c r="AI41" i="4"/>
  <c r="L40" i="7"/>
  <c r="H41" i="4"/>
  <c r="F40" i="7"/>
  <c r="E40" i="7"/>
  <c r="E12" i="7"/>
  <c r="H13" i="4"/>
  <c r="F12" i="7"/>
  <c r="AI70" i="4"/>
  <c r="L69" i="7"/>
  <c r="AI19" i="4"/>
  <c r="L18" i="7"/>
  <c r="E18" i="7"/>
  <c r="H19" i="4"/>
  <c r="F18" i="7"/>
  <c r="E23" i="7"/>
  <c r="AI24" i="4"/>
  <c r="L23" i="7"/>
  <c r="H24" i="4"/>
  <c r="F23" i="7"/>
  <c r="E49" i="7"/>
  <c r="E33" i="7"/>
  <c r="H34" i="4"/>
  <c r="F33" i="7"/>
  <c r="E43" i="7"/>
  <c r="AI44" i="4"/>
  <c r="L43" i="7"/>
  <c r="H44" i="4"/>
  <c r="F43" i="7"/>
  <c r="H50" i="4"/>
  <c r="F49" i="7"/>
  <c r="E30" i="7"/>
  <c r="H31" i="4"/>
  <c r="F30" i="7"/>
  <c r="E22" i="7"/>
  <c r="H23" i="4"/>
  <c r="F22" i="7"/>
  <c r="E47" i="7"/>
  <c r="H48" i="4"/>
  <c r="F47" i="7"/>
  <c r="AI13" i="4"/>
  <c r="L12" i="7"/>
  <c r="H20" i="4"/>
  <c r="F19" i="7"/>
  <c r="AI20" i="4"/>
  <c r="L19" i="7"/>
  <c r="E19" i="7"/>
  <c r="AI48" i="4"/>
  <c r="L47" i="7"/>
  <c r="E59" i="7"/>
  <c r="H60" i="4"/>
  <c r="F59" i="7"/>
  <c r="H53" i="4"/>
  <c r="F52" i="7"/>
  <c r="E52" i="7"/>
  <c r="AI53" i="4"/>
  <c r="L52" i="7"/>
  <c r="E44" i="7"/>
  <c r="H45" i="4"/>
  <c r="F44" i="7"/>
  <c r="AI71" i="4"/>
  <c r="L70" i="7"/>
  <c r="H71" i="4"/>
  <c r="F70" i="7"/>
  <c r="E70" i="7"/>
  <c r="H29" i="4"/>
  <c r="F28" i="7"/>
  <c r="E28" i="7"/>
  <c r="AI29" i="4"/>
  <c r="L28" i="7"/>
  <c r="E31" i="7"/>
  <c r="H32" i="4"/>
  <c r="F31" i="7"/>
  <c r="AI32" i="4"/>
  <c r="L31" i="7"/>
  <c r="E53" i="7"/>
  <c r="H54" i="4"/>
  <c r="F53" i="7"/>
  <c r="AI54" i="4"/>
  <c r="L53" i="7"/>
  <c r="H14" i="4"/>
  <c r="F13" i="7"/>
  <c r="AI14" i="4"/>
  <c r="L13" i="7"/>
  <c r="E13" i="7"/>
  <c r="E46" i="7"/>
  <c r="H47" i="4"/>
  <c r="F46" i="7"/>
  <c r="AI47" i="4"/>
  <c r="L46" i="7"/>
  <c r="H56" i="4"/>
  <c r="F55" i="7"/>
  <c r="E55" i="7"/>
  <c r="AI56" i="4"/>
  <c r="L55" i="7"/>
  <c r="E37" i="7"/>
  <c r="H38" i="4"/>
  <c r="F37" i="7"/>
  <c r="H40" i="4"/>
  <c r="F39" i="7"/>
  <c r="E39" i="7"/>
  <c r="AI40" i="4"/>
  <c r="L39" i="7"/>
  <c r="H68" i="4"/>
  <c r="F67" i="7"/>
  <c r="E67" i="7"/>
  <c r="E42" i="7"/>
  <c r="H43" i="4"/>
  <c r="F42" i="7"/>
  <c r="E68" i="7"/>
  <c r="H69" i="4"/>
  <c r="F68" i="7"/>
  <c r="E16" i="7"/>
  <c r="H17" i="4"/>
  <c r="F16" i="7"/>
  <c r="E72" i="7"/>
  <c r="H73" i="4"/>
  <c r="F72" i="7"/>
  <c r="E63" i="7"/>
  <c r="H64" i="4"/>
  <c r="F63" i="7"/>
  <c r="AI64" i="4"/>
  <c r="L63" i="7"/>
  <c r="E45" i="7"/>
  <c r="H46" i="4"/>
  <c r="F45" i="7"/>
  <c r="AI46" i="4"/>
  <c r="L45" i="7"/>
  <c r="AI43" i="4"/>
  <c r="L42" i="7"/>
  <c r="H52" i="4"/>
  <c r="F51" i="7"/>
  <c r="E51" i="7"/>
  <c r="AI52" i="4"/>
  <c r="L51" i="7"/>
  <c r="H26" i="4"/>
  <c r="F25" i="7"/>
  <c r="E25" i="7"/>
  <c r="AI26" i="4"/>
  <c r="L25" i="7"/>
  <c r="J20" i="7"/>
  <c r="AI21" i="4"/>
  <c r="L20" i="7"/>
  <c r="G20" i="7"/>
  <c r="AF21" i="4"/>
  <c r="I20" i="7"/>
  <c r="AE47" i="4"/>
  <c r="H46" i="7"/>
  <c r="AE30" i="4"/>
  <c r="H29" i="7"/>
  <c r="G75" i="7"/>
  <c r="AE56" i="4"/>
  <c r="H55" i="7"/>
  <c r="AE55" i="4"/>
  <c r="H54" i="7"/>
  <c r="AE16" i="4"/>
  <c r="H15" i="7"/>
  <c r="AE40" i="4"/>
  <c r="H39" i="7"/>
  <c r="AE66" i="4"/>
  <c r="H65" i="7"/>
  <c r="AE41" i="4"/>
  <c r="H40" i="7"/>
  <c r="AE35" i="4"/>
  <c r="H34" i="7"/>
  <c r="AE32" i="4"/>
  <c r="H31" i="7"/>
  <c r="AE22" i="4"/>
  <c r="H21" i="7"/>
  <c r="AE29" i="4"/>
  <c r="H28" i="7"/>
  <c r="AE60" i="4"/>
  <c r="H59" i="7"/>
  <c r="AE44" i="4"/>
  <c r="H43" i="7"/>
  <c r="AE49" i="4"/>
  <c r="H48" i="7"/>
  <c r="AE75" i="4"/>
  <c r="H74" i="7"/>
  <c r="AE38" i="4"/>
  <c r="H37" i="7"/>
  <c r="AE14" i="4"/>
  <c r="H13" i="7"/>
  <c r="AE19" i="4"/>
  <c r="H18" i="7"/>
  <c r="AE37" i="4"/>
  <c r="H36" i="7"/>
  <c r="AE52" i="4"/>
  <c r="H51" i="7"/>
  <c r="AE71" i="4"/>
  <c r="H70" i="7"/>
  <c r="AE54" i="4"/>
  <c r="H53" i="7"/>
  <c r="AE24" i="4"/>
  <c r="H23" i="7"/>
  <c r="AE25" i="4"/>
  <c r="H24" i="7"/>
  <c r="AE12" i="4"/>
  <c r="H11" i="7"/>
  <c r="AE34" i="4"/>
  <c r="H33" i="7"/>
  <c r="AE73" i="4"/>
  <c r="H72" i="7"/>
  <c r="AE63" i="4"/>
  <c r="H62" i="7"/>
  <c r="AE69" i="4"/>
  <c r="H68" i="7"/>
  <c r="AE64" i="4"/>
  <c r="H63" i="7"/>
  <c r="AE15" i="4"/>
  <c r="H14" i="7"/>
  <c r="AE26" i="4"/>
  <c r="H25" i="7"/>
  <c r="AE62" i="4"/>
  <c r="H61" i="7"/>
  <c r="AE50" i="4"/>
  <c r="H49" i="7"/>
  <c r="AE17" i="4"/>
  <c r="H16" i="7"/>
  <c r="AE45" i="4"/>
  <c r="H44" i="7"/>
  <c r="AE10" i="4"/>
  <c r="H9" i="7"/>
  <c r="AE48" i="4"/>
  <c r="H47" i="7"/>
  <c r="AF76" i="4"/>
  <c r="I75" i="7"/>
  <c r="AE42" i="4"/>
  <c r="H41" i="7"/>
  <c r="AE18" i="4"/>
  <c r="H17" i="7"/>
  <c r="AE67" i="4"/>
  <c r="H66" i="7"/>
  <c r="AE20" i="4"/>
  <c r="H19" i="7"/>
  <c r="AE61" i="4"/>
  <c r="H60" i="7"/>
  <c r="AE28" i="4"/>
  <c r="H27" i="7"/>
  <c r="AE74" i="4"/>
  <c r="H73" i="7"/>
  <c r="AE33" i="4"/>
  <c r="H32" i="7"/>
  <c r="AE51" i="4"/>
  <c r="H50" i="7"/>
  <c r="AE43" i="4"/>
  <c r="H42" i="7"/>
  <c r="AE21" i="4"/>
  <c r="H20" i="7"/>
  <c r="AE11" i="4"/>
  <c r="H10" i="7"/>
  <c r="AE31" i="4"/>
  <c r="H30" i="7"/>
  <c r="AE57" i="4"/>
  <c r="H56" i="7"/>
  <c r="AE59" i="4"/>
  <c r="H58" i="7"/>
  <c r="AE68" i="4"/>
  <c r="H67" i="7"/>
  <c r="AE39" i="4"/>
  <c r="H38" i="7"/>
  <c r="AE53" i="4"/>
  <c r="H52" i="7"/>
  <c r="AE76" i="4"/>
  <c r="H75" i="7"/>
  <c r="AE70" i="4"/>
  <c r="H69" i="7"/>
  <c r="AE36" i="4"/>
  <c r="H35" i="7"/>
  <c r="AE58" i="4"/>
  <c r="H57" i="7"/>
  <c r="AE13" i="4"/>
  <c r="H12" i="7"/>
  <c r="AE23" i="4"/>
  <c r="H22" i="7"/>
  <c r="AE72" i="4"/>
  <c r="H71" i="7"/>
  <c r="AE27" i="4"/>
  <c r="H26" i="7"/>
  <c r="AE65" i="4"/>
  <c r="H64" i="7"/>
  <c r="AE46" i="4"/>
  <c r="H45" i="7"/>
  <c r="AH43" i="4"/>
  <c r="K42" i="7"/>
  <c r="J75" i="7"/>
  <c r="AH64" i="4"/>
  <c r="K63" i="7"/>
  <c r="AH58" i="4"/>
  <c r="K57" i="7"/>
  <c r="AH29" i="4"/>
  <c r="K28" i="7"/>
  <c r="AH35" i="4"/>
  <c r="K34" i="7"/>
  <c r="AH70" i="4"/>
  <c r="K69" i="7"/>
  <c r="AH42" i="4"/>
  <c r="K41" i="7"/>
  <c r="AH62" i="4"/>
  <c r="K61" i="7"/>
  <c r="AH56" i="4"/>
  <c r="K55" i="7"/>
  <c r="AH50" i="4"/>
  <c r="K49" i="7"/>
  <c r="AH52" i="4"/>
  <c r="K51" i="7"/>
  <c r="AH49" i="4"/>
  <c r="K48" i="7"/>
  <c r="AH38" i="4"/>
  <c r="K37" i="7"/>
  <c r="AH46" i="4"/>
  <c r="K45" i="7"/>
  <c r="AH31" i="4"/>
  <c r="K30" i="7"/>
  <c r="AH76" i="4"/>
  <c r="K75" i="7"/>
  <c r="AH68" i="4"/>
  <c r="K67" i="7"/>
  <c r="AH21" i="4"/>
  <c r="K20" i="7"/>
  <c r="AH59" i="4"/>
  <c r="K58" i="7"/>
  <c r="AH66" i="4"/>
  <c r="K65" i="7"/>
  <c r="AH30" i="4"/>
  <c r="K29" i="7"/>
  <c r="AH10" i="4"/>
  <c r="K9" i="7"/>
  <c r="AH14" i="4"/>
  <c r="K13" i="7"/>
  <c r="AH36" i="4"/>
  <c r="K35" i="7"/>
  <c r="AH45" i="4"/>
  <c r="K44" i="7"/>
  <c r="AH16" i="4"/>
  <c r="K15" i="7"/>
  <c r="AH61" i="4"/>
  <c r="K60" i="7"/>
  <c r="AH55" i="4"/>
  <c r="K54" i="7"/>
  <c r="AI76" i="4"/>
  <c r="L75" i="7"/>
  <c r="AH11" i="4"/>
  <c r="K10" i="7"/>
  <c r="AH67" i="4"/>
  <c r="K66" i="7"/>
  <c r="AH17" i="4"/>
  <c r="K16" i="7"/>
  <c r="AH57" i="4"/>
  <c r="K56" i="7"/>
  <c r="AH32" i="4"/>
  <c r="K31" i="7"/>
  <c r="AH23" i="4"/>
  <c r="K22" i="7"/>
  <c r="AH72" i="4"/>
  <c r="K71" i="7"/>
  <c r="AH65" i="4"/>
  <c r="K64" i="7"/>
  <c r="AH15" i="4"/>
  <c r="K14" i="7"/>
  <c r="AH60" i="4"/>
  <c r="K59" i="7"/>
  <c r="AH41" i="4"/>
  <c r="K40" i="7"/>
  <c r="AH69" i="4"/>
  <c r="K68" i="7"/>
  <c r="AH74" i="4"/>
  <c r="K73" i="7"/>
  <c r="AH18" i="4"/>
  <c r="K17" i="7"/>
  <c r="AH63" i="4"/>
  <c r="K62" i="7"/>
  <c r="AH54" i="4"/>
  <c r="K53" i="7"/>
  <c r="AH26" i="4"/>
  <c r="K25" i="7"/>
  <c r="AH53" i="4"/>
  <c r="K52" i="7"/>
  <c r="AH39" i="4"/>
  <c r="K38" i="7"/>
  <c r="AH75" i="4"/>
  <c r="K74" i="7"/>
  <c r="AH33" i="4"/>
  <c r="K32" i="7"/>
  <c r="AH48" i="4"/>
  <c r="K47" i="7"/>
  <c r="AH44" i="4"/>
  <c r="K43" i="7"/>
  <c r="AH20" i="4"/>
  <c r="K19" i="7"/>
  <c r="AH19" i="4"/>
  <c r="K18" i="7"/>
  <c r="AH24" i="4"/>
  <c r="K23" i="7"/>
  <c r="AH12" i="4"/>
  <c r="K11" i="7"/>
  <c r="AH22" i="4"/>
  <c r="K21" i="7"/>
  <c r="AH71" i="4"/>
  <c r="K70" i="7"/>
  <c r="AH73" i="4"/>
  <c r="K72" i="7"/>
  <c r="AH25" i="4"/>
  <c r="K24" i="7"/>
  <c r="AH28" i="4"/>
  <c r="K27" i="7"/>
  <c r="AH34" i="4"/>
  <c r="K33" i="7"/>
  <c r="AH40" i="4"/>
  <c r="K39" i="7"/>
  <c r="AH27" i="4"/>
  <c r="K26" i="7"/>
  <c r="AH51" i="4"/>
  <c r="K50" i="7"/>
  <c r="AH13" i="4"/>
  <c r="K12" i="7"/>
  <c r="AH37" i="4"/>
  <c r="K36" i="7"/>
  <c r="AH47" i="4"/>
  <c r="K46" i="7"/>
  <c r="AE9" i="4"/>
  <c r="H8" i="7"/>
</calcChain>
</file>

<file path=xl/comments1.xml><?xml version="1.0" encoding="utf-8"?>
<comments xmlns="http://schemas.openxmlformats.org/spreadsheetml/2006/main">
  <authors>
    <author>Ocain.Steve</author>
    <author>Florida Legislature</author>
  </authors>
  <commentList>
    <comment ref="B3" authorId="0" shapeId="0">
      <text>
        <r>
          <rPr>
            <sz val="8"/>
            <color indexed="81"/>
            <rFont val="Tahoma"/>
            <family val="2"/>
          </rPr>
          <t>Constructed from Sales Tax by County (Form 9) file
DOR webpage
Tax Collections from July 2003
http://floridarevenue.com/taxes/pages/colls_from_7_2003.aspx</t>
        </r>
      </text>
    </comment>
    <comment ref="I3" authorId="1" shapeId="0">
      <text>
        <r>
          <rPr>
            <sz val="8"/>
            <color indexed="81"/>
            <rFont val="Tahoma"/>
            <family val="2"/>
          </rPr>
          <t>SFY 2018-19 Half-cent Sales Tax (Form 5)
DOR website
Taxes: Tax Collections and Distributions
http://floridarevenue.com/taxes/Pages/distributions.aspx</t>
        </r>
      </text>
    </comment>
    <comment ref="T3" authorId="1" shapeId="0">
      <text>
        <r>
          <rPr>
            <sz val="8"/>
            <color indexed="81"/>
            <rFont val="Tahoma"/>
            <family val="2"/>
          </rPr>
          <t>SFY 2018-19 State Revenue Sharing (Form 6)
DOR website
Taxes: Tax Collections and Distributions
http://floridarevenue.com/taxes/Pages/distributions.aspx</t>
        </r>
      </text>
    </comment>
    <comment ref="Z4" authorId="1" shapeId="0">
      <text>
        <r>
          <rPr>
            <sz val="8"/>
            <color indexed="81"/>
            <rFont val="Tahoma"/>
            <family val="2"/>
          </rPr>
          <t>Assumption: Monies allocated to county governments. However, in some cases, all or a portion of the monies are distributed to municipalities and/or school districts via special act or local ordinance.</t>
        </r>
      </text>
    </comment>
    <comment ref="AB4" authorId="1" shapeId="0">
      <text>
        <r>
          <rPr>
            <sz val="8"/>
            <color indexed="81"/>
            <rFont val="Tahoma"/>
            <family val="2"/>
          </rPr>
          <t>SFY 2018-19 Local Government Tax Distributions by County (Form 4)
DOR webpage
Tax Distributions from July 2003 to Present
http://floridarevenue.com/taxes/Pages/distributions.aspx</t>
        </r>
      </text>
    </comment>
    <comment ref="D8" authorId="1" shapeId="0">
      <text>
        <r>
          <rPr>
            <sz val="8"/>
            <color indexed="81"/>
            <rFont val="Tahoma"/>
            <family val="2"/>
          </rPr>
          <t>Constructed from Sales Tax by County (Form 9) file
DOR webpage
Tax Collections from July 2003
http://floridarevenue.com/taxes/pages/colls_from_7_2003.aspx</t>
        </r>
      </text>
    </comment>
    <comment ref="E8" authorId="1" shapeId="0">
      <text>
        <r>
          <rPr>
            <sz val="8"/>
            <color indexed="81"/>
            <rFont val="Tahoma"/>
            <family val="2"/>
          </rPr>
          <t>SFY 2018-19 Local Gov't Tax Receipts by County (Form 3)
DOR webpage
Tax Collections from July 2003
http://floridarevenue.com/taxes/Pages/colls_from_7_2003.aspx</t>
        </r>
      </text>
    </comment>
    <comment ref="F8" authorId="1" shapeId="0">
      <text>
        <r>
          <rPr>
            <sz val="8"/>
            <color indexed="81"/>
            <rFont val="Tahoma"/>
            <family val="2"/>
          </rPr>
          <t>County's proportional share of statewide local option sales taxes multiplied by the discretionary pool amount of $347,617,034.</t>
        </r>
      </text>
    </comment>
    <comment ref="U8" authorId="1" shapeId="0">
      <text>
        <r>
          <rPr>
            <sz val="8"/>
            <color indexed="81"/>
            <rFont val="Tahoma"/>
            <family val="2"/>
          </rPr>
          <t>The 2.0810 percent of sales and use tax collections represent 98.65 percent of total County Revenue Sharing program funding in SFY 2018-19.
2018 Local Government Financial Information Handbook, p. 34.</t>
        </r>
      </text>
    </comment>
    <comment ref="W8" authorId="1" shapeId="0">
      <text>
        <r>
          <rPr>
            <sz val="8"/>
            <color indexed="81"/>
            <rFont val="Tahoma"/>
            <family val="2"/>
          </rPr>
          <t>The 1.3653 percent of sales and use tax collections represents 76.94 percent of total Municipal Revenue Sharing program funding in SFY 2018-19.
2018 Local Government Financial Information Handbook, p. 78.</t>
        </r>
      </text>
    </comment>
    <comment ref="E76" authorId="1" shapeId="0">
      <text>
        <r>
          <rPr>
            <sz val="8"/>
            <color indexed="81"/>
            <rFont val="Tahoma"/>
            <family val="2"/>
          </rPr>
          <t>Excludes discretionary pool amount totaling $347,617,034.</t>
        </r>
      </text>
    </comment>
  </commentList>
</comments>
</file>

<file path=xl/sharedStrings.xml><?xml version="1.0" encoding="utf-8"?>
<sst xmlns="http://schemas.openxmlformats.org/spreadsheetml/2006/main" count="292" uniqueCount="127">
  <si>
    <t>Total</t>
  </si>
  <si>
    <t>Alachua</t>
  </si>
  <si>
    <t>Lee</t>
  </si>
  <si>
    <t>Madison</t>
  </si>
  <si>
    <t>Okeechobee</t>
  </si>
  <si>
    <t>Palm Beach</t>
  </si>
  <si>
    <t>Seminole</t>
  </si>
  <si>
    <t>Sarasota</t>
  </si>
  <si>
    <t>County</t>
  </si>
  <si>
    <t>Broward</t>
  </si>
  <si>
    <t>Hillsborough</t>
  </si>
  <si>
    <t>Pinellas</t>
  </si>
  <si>
    <t>Orange</t>
  </si>
  <si>
    <t>Duval</t>
  </si>
  <si>
    <t>Polk</t>
  </si>
  <si>
    <t>Brevard</t>
  </si>
  <si>
    <t>Volusia</t>
  </si>
  <si>
    <t>Pasco</t>
  </si>
  <si>
    <t>Escambia</t>
  </si>
  <si>
    <t>Manatee</t>
  </si>
  <si>
    <t>Marion</t>
  </si>
  <si>
    <t>Leon</t>
  </si>
  <si>
    <t>Collier</t>
  </si>
  <si>
    <t>Lake</t>
  </si>
  <si>
    <t>Okaloosa</t>
  </si>
  <si>
    <t>Osceola</t>
  </si>
  <si>
    <t>Bay</t>
  </si>
  <si>
    <t>Clay</t>
  </si>
  <si>
    <t>Charlotte</t>
  </si>
  <si>
    <t>Hernando</t>
  </si>
  <si>
    <t>Martin</t>
  </si>
  <si>
    <t>Citrus</t>
  </si>
  <si>
    <t>Santa Rosa</t>
  </si>
  <si>
    <t>Indian River</t>
  </si>
  <si>
    <t>Monroe</t>
  </si>
  <si>
    <t>Highlands</t>
  </si>
  <si>
    <t>Putnam</t>
  </si>
  <si>
    <t>Columbia</t>
  </si>
  <si>
    <t>Nassau</t>
  </si>
  <si>
    <t>Gadsden</t>
  </si>
  <si>
    <t>Jackson</t>
  </si>
  <si>
    <t>Sumter</t>
  </si>
  <si>
    <t>Flagler</t>
  </si>
  <si>
    <t>Walton</t>
  </si>
  <si>
    <t>Suwannee</t>
  </si>
  <si>
    <t>Levy</t>
  </si>
  <si>
    <t>Hendry</t>
  </si>
  <si>
    <t>Bradford</t>
  </si>
  <si>
    <t>Hardee</t>
  </si>
  <si>
    <t>Washington</t>
  </si>
  <si>
    <t>Baker</t>
  </si>
  <si>
    <t>Wakulla</t>
  </si>
  <si>
    <t>Taylor</t>
  </si>
  <si>
    <t>Holmes</t>
  </si>
  <si>
    <t>Gulf</t>
  </si>
  <si>
    <t>Jefferson</t>
  </si>
  <si>
    <t>Hamilton</t>
  </si>
  <si>
    <t>Calhoun</t>
  </si>
  <si>
    <t>Union</t>
  </si>
  <si>
    <t>Dixie</t>
  </si>
  <si>
    <t>Gilchrist</t>
  </si>
  <si>
    <t>Franklin</t>
  </si>
  <si>
    <t>Glades</t>
  </si>
  <si>
    <t>Liberty</t>
  </si>
  <si>
    <t>Lafayette</t>
  </si>
  <si>
    <t>Miami-Dade</t>
  </si>
  <si>
    <t>Countywide</t>
  </si>
  <si>
    <t>Gross</t>
  </si>
  <si>
    <t>Sales</t>
  </si>
  <si>
    <t>Taxable</t>
  </si>
  <si>
    <t>State Sales</t>
  </si>
  <si>
    <t>&amp; Use Taxes</t>
  </si>
  <si>
    <t>Statewide Total</t>
  </si>
  <si>
    <t>% of</t>
  </si>
  <si>
    <t>Distribution</t>
  </si>
  <si>
    <t>Counties</t>
  </si>
  <si>
    <t>Municipalities</t>
  </si>
  <si>
    <t>Ordinary</t>
  </si>
  <si>
    <t>Distribution:</t>
  </si>
  <si>
    <t>Emergency</t>
  </si>
  <si>
    <t>Supplemental</t>
  </si>
  <si>
    <t>Combined</t>
  </si>
  <si>
    <t>Statewide</t>
  </si>
  <si>
    <t>Sales Tax</t>
  </si>
  <si>
    <t>Portion to</t>
  </si>
  <si>
    <t>Local Gov'ts</t>
  </si>
  <si>
    <t>Local Option</t>
  </si>
  <si>
    <t>Sales Taxes</t>
  </si>
  <si>
    <t>Including</t>
  </si>
  <si>
    <t>Excluding</t>
  </si>
  <si>
    <t>Ratio</t>
  </si>
  <si>
    <t>Collections</t>
  </si>
  <si>
    <t>Distributions/</t>
  </si>
  <si>
    <t>State and Local Sales Tax Collections</t>
  </si>
  <si>
    <t>Distributions</t>
  </si>
  <si>
    <t>Distributions of Sales Tax Revenues to Local Governments</t>
  </si>
  <si>
    <t>Notes:</t>
  </si>
  <si>
    <t>Allocation of</t>
  </si>
  <si>
    <t>Discretionary</t>
  </si>
  <si>
    <t>Pool Dollars</t>
  </si>
  <si>
    <t>Gross and Taxable Sales</t>
  </si>
  <si>
    <t>Excluding Local Option Sales Taxes</t>
  </si>
  <si>
    <t>Including Local Option Sales Taxes</t>
  </si>
  <si>
    <t>Distribution per</t>
  </si>
  <si>
    <t>4)  For purposes of this table, local option sales tax distributions are reported as countywide and, in some counties, reflect the sum total of multiple local option sales tax levies.  Some levies authorize distributions to municipalities and/or school districts.</t>
  </si>
  <si>
    <t>County Comparison of Florida State and Local Option Sales Tax Collections to Distributions of Sales Tax Revenues to Local Governments</t>
  </si>
  <si>
    <t>Distribution to</t>
  </si>
  <si>
    <t>3)  With regard to the distribution of sales and use tax revenues to counties totaling $29,915,500, the monies are allocated equally to counties for purposes of this table.  However, in some cases, all or a portion of the monies are distributed to municipalities and/or school districts pursuant to special act or local ordinance.</t>
  </si>
  <si>
    <t>Constrained</t>
  </si>
  <si>
    <t>Fiscally</t>
  </si>
  <si>
    <t>Tax Receipts</t>
  </si>
  <si>
    <t>Local Government Half-cent Sales Tax Program Distributions</t>
  </si>
  <si>
    <t>State Revenue Sharing Program Distributions</t>
  </si>
  <si>
    <t>Local Option Sales Tax</t>
  </si>
  <si>
    <t>4)  These calculations were made using data obtained from the Florida Department of Revenue.</t>
  </si>
  <si>
    <t>St. Johns</t>
  </si>
  <si>
    <t>St. Lucie</t>
  </si>
  <si>
    <t>5)  These calculations were made using data obtained from the Florida Department of Revenue.</t>
  </si>
  <si>
    <t>DeSoto</t>
  </si>
  <si>
    <t>s. 409.915 Adj.</t>
  </si>
  <si>
    <t>3)  The dollar figures reported in the "Distributions of Sales Tax Revenues to Local Governments" columns reflect countywide totals.  The majority of those dollars account for distributions to county and municipal governments; however, it should be noted that some local option sales tax monies are distributed directly to school districts.</t>
  </si>
  <si>
    <t>2)  The "Distributions of Sales Tax Revenues to Local Governments" include the following: Local Government Half-cent Sales Tax Program; County and Municipal Revenue Sharing Programs (only those portions derived from the state sales tax); Sales Tax Distribution pursuant to s. 212.20(6)(d)7.a., F.S.; and the Local Option Sales Taxes.</t>
  </si>
  <si>
    <t>s. 212.20(6)(d)6.a., F.S.</t>
  </si>
  <si>
    <t>State Fiscal Year Ended June 30, 2019</t>
  </si>
  <si>
    <t>1)  Pursuant to law, 2.0810 percent of state sales and use tax collections are transferred into the Revenue Sharing Trust Fund for Counties [s. 212.20(6)(d)5., F.S.].  In state fiscal year ended June 30, 2019, this revenue source was estimated to account for 98.65 percent of total county revenue sharing proceeds.</t>
  </si>
  <si>
    <t>2)  Pursuant to law, 1.3653 percent of state sales and use tax collections are transferred into the Revenue Sharing Trust Fund for Municipalities [s. 212.20(5)(d)6., F.S.].  In state fiscal year ended June 30, 2019, this revenue source was estimated to account for 76.94 percent of total municipal revenue sharing proceeds.</t>
  </si>
  <si>
    <t>1)  The term "Discretionary Pool" consists of local option sales tax monies collected by dealers located in non-tax counties selling into taxing counties.  For purposes of this exercise, the discretionary pool monies are allocated on the basis of each levying county's proportional share of statewide local option sales taxes multiplied by the total discretionary pool amount of $347,617,034.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</si>
</sst>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1" formatCode="_(* #,##0_);_(* \(#,##0\);_(* &quot;-&quot;_);_(@_)"/>
    <numFmt numFmtId="166" formatCode="0.0%"/>
  </numFmts>
  <fonts count="8" x14ac:knownFonts="1">
    <font>
      <sz val="10"/>
      <name val="Arial"/>
    </font>
    <font>
      <sz val="10"/>
      <name val="Arial"/>
      <family val="2"/>
    </font>
    <font>
      <b/>
      <sz val="10"/>
      <name val="Arial"/>
      <family val="2"/>
    </font>
    <font>
      <sz val="10"/>
      <name val="Arial"/>
      <family val="2"/>
    </font>
    <font>
      <b/>
      <sz val="12"/>
      <name val="Arial"/>
      <family val="2"/>
    </font>
    <font>
      <b/>
      <sz val="14"/>
      <name val="Arial"/>
      <family val="2"/>
    </font>
    <font>
      <sz val="8"/>
      <color indexed="81"/>
      <name val="Tahoma"/>
      <family val="2"/>
    </font>
    <font>
      <b/>
      <sz val="18"/>
      <name val="Arial"/>
      <family val="2"/>
    </font>
  </fonts>
  <fills count="3">
    <fill>
      <patternFill patternType="none"/>
    </fill>
    <fill>
      <patternFill patternType="gray125"/>
    </fill>
    <fill>
      <patternFill patternType="solid">
        <fgColor indexed="22"/>
        <bgColor indexed="64"/>
      </patternFill>
    </fill>
  </fills>
  <borders count="41">
    <border>
      <left/>
      <right/>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13">
    <xf numFmtId="0" fontId="0" fillId="0" borderId="0" xfId="0"/>
    <xf numFmtId="0" fontId="3" fillId="0" borderId="1" xfId="0" applyFont="1" applyBorder="1"/>
    <xf numFmtId="42" fontId="3" fillId="0" borderId="2" xfId="0" applyNumberFormat="1" applyFont="1" applyBorder="1"/>
    <xf numFmtId="0" fontId="2" fillId="2" borderId="1" xfId="0" applyFont="1" applyFill="1" applyBorder="1" applyAlignment="1">
      <alignment horizontal="right"/>
    </xf>
    <xf numFmtId="0" fontId="3" fillId="0" borderId="3" xfId="0" applyFont="1" applyBorder="1"/>
    <xf numFmtId="166" fontId="3" fillId="0" borderId="4" xfId="1" applyNumberFormat="1" applyFont="1" applyFill="1" applyBorder="1"/>
    <xf numFmtId="0" fontId="3" fillId="0" borderId="5" xfId="0" applyFont="1" applyBorder="1"/>
    <xf numFmtId="166" fontId="3" fillId="0" borderId="6" xfId="1" applyNumberFormat="1" applyFont="1" applyFill="1" applyBorder="1"/>
    <xf numFmtId="0" fontId="3" fillId="0" borderId="7" xfId="0" applyFont="1" applyBorder="1"/>
    <xf numFmtId="41" fontId="3" fillId="0" borderId="0" xfId="0" applyNumberFormat="1" applyFont="1" applyBorder="1"/>
    <xf numFmtId="42" fontId="3" fillId="0" borderId="0" xfId="0" applyNumberFormat="1" applyFont="1" applyBorder="1"/>
    <xf numFmtId="0" fontId="3" fillId="0" borderId="0" xfId="0" applyFont="1" applyBorder="1"/>
    <xf numFmtId="0" fontId="3" fillId="0" borderId="8" xfId="0" applyFont="1" applyBorder="1"/>
    <xf numFmtId="42" fontId="3" fillId="0" borderId="3" xfId="0" applyNumberFormat="1" applyFont="1" applyBorder="1"/>
    <xf numFmtId="166" fontId="3" fillId="0" borderId="4" xfId="0" applyNumberFormat="1" applyFont="1" applyBorder="1"/>
    <xf numFmtId="166" fontId="3" fillId="0" borderId="6" xfId="0" applyNumberFormat="1" applyFont="1" applyBorder="1"/>
    <xf numFmtId="42" fontId="3" fillId="0" borderId="9" xfId="0" applyNumberFormat="1" applyFont="1" applyBorder="1"/>
    <xf numFmtId="42" fontId="3" fillId="0" borderId="10" xfId="0" applyNumberFormat="1" applyFont="1" applyBorder="1"/>
    <xf numFmtId="0" fontId="2" fillId="2" borderId="11" xfId="0" applyFont="1" applyFill="1" applyBorder="1"/>
    <xf numFmtId="42" fontId="2" fillId="2" borderId="11" xfId="0" applyNumberFormat="1" applyFont="1" applyFill="1" applyBorder="1"/>
    <xf numFmtId="42" fontId="2" fillId="2" borderId="12" xfId="0" applyNumberFormat="1" applyFont="1" applyFill="1" applyBorder="1"/>
    <xf numFmtId="9" fontId="2" fillId="2" borderId="13" xfId="0" applyNumberFormat="1" applyFont="1" applyFill="1" applyBorder="1"/>
    <xf numFmtId="42" fontId="2" fillId="2" borderId="14" xfId="0" applyNumberFormat="1" applyFont="1" applyFill="1" applyBorder="1"/>
    <xf numFmtId="166" fontId="2" fillId="2" borderId="13" xfId="1" applyNumberFormat="1" applyFont="1" applyFill="1" applyBorder="1"/>
    <xf numFmtId="0" fontId="2" fillId="2" borderId="15" xfId="0" applyFont="1" applyFill="1" applyBorder="1" applyAlignment="1">
      <alignment horizontal="centerContinuous"/>
    </xf>
    <xf numFmtId="0" fontId="2" fillId="2" borderId="7" xfId="0" applyFont="1" applyFill="1" applyBorder="1" applyAlignment="1">
      <alignment horizontal="centerContinuous"/>
    </xf>
    <xf numFmtId="0" fontId="2" fillId="2" borderId="16" xfId="0" applyFont="1" applyFill="1" applyBorder="1" applyAlignment="1">
      <alignment horizontal="left"/>
    </xf>
    <xf numFmtId="0" fontId="2" fillId="2" borderId="1" xfId="0" applyFont="1" applyFill="1" applyBorder="1" applyAlignment="1">
      <alignment horizontal="left"/>
    </xf>
    <xf numFmtId="0" fontId="2" fillId="2" borderId="17" xfId="0" applyFont="1" applyFill="1" applyBorder="1" applyAlignment="1">
      <alignment horizontal="left"/>
    </xf>
    <xf numFmtId="0" fontId="2" fillId="2" borderId="7" xfId="0" applyFont="1" applyFill="1" applyBorder="1"/>
    <xf numFmtId="0" fontId="2" fillId="2" borderId="7" xfId="0" applyFont="1" applyFill="1" applyBorder="1" applyAlignment="1">
      <alignment horizontal="right"/>
    </xf>
    <xf numFmtId="0" fontId="2" fillId="2" borderId="10" xfId="0" applyFont="1" applyFill="1" applyBorder="1" applyAlignment="1">
      <alignment horizontal="right"/>
    </xf>
    <xf numFmtId="0" fontId="2" fillId="2" borderId="8" xfId="0" applyFont="1" applyFill="1" applyBorder="1" applyAlignment="1">
      <alignment horizontal="right"/>
    </xf>
    <xf numFmtId="0" fontId="2" fillId="2" borderId="18" xfId="0" applyFont="1" applyFill="1" applyBorder="1" applyAlignment="1">
      <alignment horizontal="right"/>
    </xf>
    <xf numFmtId="0" fontId="2" fillId="2" borderId="16" xfId="0" applyFont="1" applyFill="1" applyBorder="1"/>
    <xf numFmtId="0" fontId="2" fillId="2" borderId="16" xfId="0" applyFont="1" applyFill="1" applyBorder="1" applyAlignment="1">
      <alignment horizontal="right"/>
    </xf>
    <xf numFmtId="0" fontId="2" fillId="2" borderId="19" xfId="0" applyFont="1" applyFill="1" applyBorder="1" applyAlignment="1">
      <alignment horizontal="right"/>
    </xf>
    <xf numFmtId="0" fontId="2" fillId="2" borderId="17" xfId="0" applyFont="1" applyFill="1" applyBorder="1" applyAlignment="1">
      <alignment horizontal="right"/>
    </xf>
    <xf numFmtId="166" fontId="3" fillId="0" borderId="4" xfId="0" applyNumberFormat="1" applyFont="1" applyFill="1" applyBorder="1"/>
    <xf numFmtId="166" fontId="3" fillId="0" borderId="6" xfId="0" applyNumberFormat="1" applyFont="1" applyFill="1" applyBorder="1"/>
    <xf numFmtId="166" fontId="2" fillId="2" borderId="13" xfId="0" applyNumberFormat="1" applyFont="1" applyFill="1" applyBorder="1"/>
    <xf numFmtId="166" fontId="3" fillId="0" borderId="9" xfId="0" applyNumberFormat="1" applyFont="1" applyBorder="1"/>
    <xf numFmtId="166" fontId="3" fillId="0" borderId="20" xfId="0" applyNumberFormat="1" applyFont="1" applyBorder="1"/>
    <xf numFmtId="9" fontId="2" fillId="2" borderId="12" xfId="0" applyNumberFormat="1" applyFont="1" applyFill="1" applyBorder="1"/>
    <xf numFmtId="0" fontId="2" fillId="2" borderId="0" xfId="0" applyFont="1" applyFill="1" applyBorder="1" applyAlignment="1">
      <alignment horizontal="right"/>
    </xf>
    <xf numFmtId="166" fontId="3" fillId="0" borderId="4" xfId="1" applyNumberFormat="1" applyFont="1" applyBorder="1"/>
    <xf numFmtId="166" fontId="3" fillId="0" borderId="6" xfId="1" applyNumberFormat="1" applyFont="1" applyBorder="1"/>
    <xf numFmtId="0" fontId="3" fillId="0" borderId="17" xfId="0" applyFont="1" applyBorder="1"/>
    <xf numFmtId="42" fontId="3" fillId="0" borderId="21" xfId="0" applyNumberFormat="1" applyFont="1" applyBorder="1"/>
    <xf numFmtId="166" fontId="3" fillId="0" borderId="21" xfId="0" applyNumberFormat="1" applyFont="1" applyBorder="1"/>
    <xf numFmtId="166" fontId="3" fillId="0" borderId="22" xfId="0" applyNumberFormat="1" applyFont="1" applyBorder="1"/>
    <xf numFmtId="42" fontId="2" fillId="2" borderId="23" xfId="0" applyNumberFormat="1" applyFont="1" applyFill="1" applyBorder="1"/>
    <xf numFmtId="9" fontId="2" fillId="2" borderId="23" xfId="0" applyNumberFormat="1" applyFont="1" applyFill="1" applyBorder="1"/>
    <xf numFmtId="0" fontId="4" fillId="2" borderId="11" xfId="0" applyFont="1" applyFill="1" applyBorder="1" applyAlignment="1">
      <alignment horizontal="left"/>
    </xf>
    <xf numFmtId="0" fontId="4" fillId="2" borderId="13" xfId="0" applyFont="1" applyFill="1" applyBorder="1" applyAlignment="1">
      <alignment horizontal="left"/>
    </xf>
    <xf numFmtId="0" fontId="4" fillId="2" borderId="14" xfId="0" applyFont="1" applyFill="1" applyBorder="1" applyAlignment="1">
      <alignment horizontal="left"/>
    </xf>
    <xf numFmtId="0" fontId="2" fillId="2" borderId="14" xfId="0" applyFont="1" applyFill="1" applyBorder="1" applyAlignment="1">
      <alignment horizontal="left"/>
    </xf>
    <xf numFmtId="0" fontId="2" fillId="2" borderId="13" xfId="0" applyFont="1" applyFill="1" applyBorder="1" applyAlignment="1">
      <alignment horizontal="left"/>
    </xf>
    <xf numFmtId="0" fontId="3" fillId="2" borderId="7" xfId="0" applyFont="1" applyFill="1" applyBorder="1"/>
    <xf numFmtId="0" fontId="2" fillId="2" borderId="24" xfId="0" applyFont="1" applyFill="1" applyBorder="1" applyAlignment="1">
      <alignment horizontal="right"/>
    </xf>
    <xf numFmtId="0" fontId="2" fillId="2" borderId="25" xfId="0" applyFont="1" applyFill="1" applyBorder="1" applyAlignment="1">
      <alignment horizontal="right"/>
    </xf>
    <xf numFmtId="0" fontId="2" fillId="2" borderId="26" xfId="0" applyFont="1" applyFill="1" applyBorder="1" applyAlignment="1">
      <alignment horizontal="right"/>
    </xf>
    <xf numFmtId="15" fontId="2" fillId="2" borderId="7" xfId="0" applyNumberFormat="1" applyFont="1" applyFill="1" applyBorder="1" applyAlignment="1">
      <alignment horizontal="right"/>
    </xf>
    <xf numFmtId="0" fontId="2" fillId="2" borderId="27" xfId="0" applyFont="1" applyFill="1" applyBorder="1" applyAlignment="1">
      <alignment horizontal="right"/>
    </xf>
    <xf numFmtId="0" fontId="2" fillId="2" borderId="28" xfId="0" applyFont="1" applyFill="1" applyBorder="1" applyAlignment="1">
      <alignment horizontal="right"/>
    </xf>
    <xf numFmtId="42" fontId="3" fillId="0" borderId="5" xfId="0" applyNumberFormat="1" applyFont="1" applyBorder="1"/>
    <xf numFmtId="42" fontId="3" fillId="0" borderId="22" xfId="0" applyNumberFormat="1" applyFont="1" applyBorder="1"/>
    <xf numFmtId="42" fontId="3" fillId="0" borderId="20" xfId="0" applyNumberFormat="1" applyFont="1" applyBorder="1"/>
    <xf numFmtId="42" fontId="3" fillId="0" borderId="29" xfId="0" applyNumberFormat="1" applyFont="1" applyBorder="1"/>
    <xf numFmtId="0" fontId="1" fillId="0" borderId="16" xfId="0" applyFont="1" applyBorder="1"/>
    <xf numFmtId="0" fontId="1" fillId="0" borderId="5" xfId="0" applyFont="1" applyBorder="1"/>
    <xf numFmtId="0" fontId="2" fillId="2" borderId="30" xfId="0" applyFont="1" applyFill="1" applyBorder="1" applyAlignment="1">
      <alignment horizontal="right"/>
    </xf>
    <xf numFmtId="0" fontId="2" fillId="2" borderId="31" xfId="0" applyFont="1" applyFill="1" applyBorder="1" applyAlignment="1">
      <alignment horizontal="right"/>
    </xf>
    <xf numFmtId="0" fontId="2" fillId="2" borderId="32" xfId="0" applyFont="1" applyFill="1" applyBorder="1" applyAlignment="1">
      <alignment horizontal="right"/>
    </xf>
    <xf numFmtId="42" fontId="3" fillId="0" borderId="33" xfId="0" applyNumberFormat="1" applyFont="1" applyBorder="1"/>
    <xf numFmtId="42" fontId="3" fillId="0" borderId="34" xfId="0" applyNumberFormat="1" applyFont="1" applyBorder="1"/>
    <xf numFmtId="42" fontId="2" fillId="2" borderId="35" xfId="0" applyNumberFormat="1" applyFont="1" applyFill="1" applyBorder="1"/>
    <xf numFmtId="0" fontId="1" fillId="0" borderId="7" xfId="0" applyFont="1" applyFill="1" applyBorder="1"/>
    <xf numFmtId="0" fontId="1" fillId="0" borderId="16" xfId="0" applyFont="1" applyBorder="1" applyAlignment="1">
      <alignment wrapText="1"/>
    </xf>
    <xf numFmtId="0" fontId="0" fillId="0" borderId="1" xfId="0" applyBorder="1" applyAlignment="1">
      <alignment wrapText="1"/>
    </xf>
    <xf numFmtId="0" fontId="0" fillId="0" borderId="17" xfId="0" applyBorder="1" applyAlignment="1">
      <alignment wrapText="1"/>
    </xf>
    <xf numFmtId="0" fontId="1" fillId="0" borderId="7" xfId="0" applyFont="1" applyBorder="1" applyAlignment="1">
      <alignment wrapText="1"/>
    </xf>
    <xf numFmtId="0" fontId="0" fillId="0" borderId="0" xfId="0" applyAlignment="1">
      <alignment wrapText="1"/>
    </xf>
    <xf numFmtId="0" fontId="0" fillId="0" borderId="8" xfId="0" applyBorder="1" applyAlignment="1">
      <alignment wrapText="1"/>
    </xf>
    <xf numFmtId="0" fontId="1" fillId="0" borderId="7" xfId="0" applyFont="1" applyFill="1" applyBorder="1" applyAlignment="1">
      <alignment wrapText="1"/>
    </xf>
    <xf numFmtId="0" fontId="0" fillId="0" borderId="0" xfId="0" applyFill="1" applyAlignment="1">
      <alignment wrapText="1"/>
    </xf>
    <xf numFmtId="0" fontId="0" fillId="0" borderId="8" xfId="0" applyFill="1" applyBorder="1" applyAlignment="1">
      <alignment wrapText="1"/>
    </xf>
    <xf numFmtId="0" fontId="3" fillId="0" borderId="7" xfId="0" applyFont="1" applyBorder="1" applyAlignment="1">
      <alignment wrapText="1"/>
    </xf>
    <xf numFmtId="0" fontId="4" fillId="2" borderId="3" xfId="0" applyFont="1" applyFill="1" applyBorder="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0" borderId="15"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2" fillId="2" borderId="38" xfId="0" applyFont="1" applyFill="1" applyBorder="1" applyAlignment="1">
      <alignment horizontal="center"/>
    </xf>
    <xf numFmtId="0" fontId="2" fillId="2" borderId="39" xfId="0" applyFont="1" applyFill="1" applyBorder="1" applyAlignment="1">
      <alignment horizontal="center"/>
    </xf>
    <xf numFmtId="0" fontId="2" fillId="2" borderId="40" xfId="0" applyFont="1" applyFill="1" applyBorder="1" applyAlignment="1">
      <alignment horizontal="center"/>
    </xf>
    <xf numFmtId="0" fontId="2" fillId="2" borderId="1" xfId="0" applyFont="1" applyFill="1" applyBorder="1" applyAlignment="1">
      <alignment horizontal="center"/>
    </xf>
    <xf numFmtId="0" fontId="2" fillId="2" borderId="17" xfId="0" applyFont="1" applyFill="1" applyBorder="1" applyAlignment="1">
      <alignment horizontal="center"/>
    </xf>
    <xf numFmtId="0" fontId="4" fillId="2" borderId="15" xfId="0" applyFont="1" applyFill="1" applyBorder="1" applyAlignment="1">
      <alignment horizontal="center"/>
    </xf>
    <xf numFmtId="0" fontId="4" fillId="2" borderId="36" xfId="0" applyFont="1" applyFill="1" applyBorder="1" applyAlignment="1">
      <alignment horizontal="center"/>
    </xf>
    <xf numFmtId="0" fontId="4" fillId="2" borderId="37" xfId="0" applyFont="1" applyFill="1" applyBorder="1" applyAlignment="1">
      <alignment horizontal="center"/>
    </xf>
    <xf numFmtId="0" fontId="4" fillId="2" borderId="11" xfId="0" applyFont="1" applyFill="1" applyBorder="1" applyAlignment="1">
      <alignment horizontal="center"/>
    </xf>
    <xf numFmtId="0" fontId="4" fillId="2" borderId="13" xfId="0" applyFont="1" applyFill="1" applyBorder="1" applyAlignment="1">
      <alignment horizontal="center"/>
    </xf>
    <xf numFmtId="0" fontId="7" fillId="0" borderId="15" xfId="0"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xf numFmtId="0" fontId="5" fillId="0" borderId="16" xfId="0" applyFont="1" applyBorder="1" applyAlignment="1">
      <alignment horizontal="center"/>
    </xf>
    <xf numFmtId="0" fontId="5" fillId="0" borderId="1" xfId="0" applyFont="1" applyBorder="1" applyAlignment="1">
      <alignment horizontal="center"/>
    </xf>
    <xf numFmtId="0" fontId="5" fillId="0" borderId="17" xfId="0"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
  <sheetViews>
    <sheetView tabSelected="1" workbookViewId="0">
      <selection sqref="A1:L1"/>
    </sheetView>
  </sheetViews>
  <sheetFormatPr defaultRowHeight="12.75" x14ac:dyDescent="0.2"/>
  <cols>
    <col min="1" max="1" width="15.7109375" customWidth="1"/>
    <col min="2" max="2" width="16.7109375" customWidth="1"/>
    <col min="3" max="4" width="15.7109375" customWidth="1"/>
    <col min="5" max="5" width="16.7109375" customWidth="1"/>
    <col min="6" max="6" width="10.7109375" customWidth="1"/>
    <col min="7" max="7" width="15.7109375" customWidth="1"/>
    <col min="8" max="8" width="10.7109375" customWidth="1"/>
    <col min="9" max="9" width="13.7109375" customWidth="1"/>
    <col min="10" max="10" width="15.7109375" customWidth="1"/>
    <col min="11" max="11" width="10.7109375" customWidth="1"/>
    <col min="12" max="12" width="13.7109375" customWidth="1"/>
  </cols>
  <sheetData>
    <row r="1" spans="1:12" ht="18" customHeight="1" x14ac:dyDescent="0.25">
      <c r="A1" s="91" t="s">
        <v>105</v>
      </c>
      <c r="B1" s="92"/>
      <c r="C1" s="92"/>
      <c r="D1" s="92"/>
      <c r="E1" s="92"/>
      <c r="F1" s="92"/>
      <c r="G1" s="92"/>
      <c r="H1" s="92"/>
      <c r="I1" s="92"/>
      <c r="J1" s="92"/>
      <c r="K1" s="92"/>
      <c r="L1" s="93"/>
    </row>
    <row r="2" spans="1:12" ht="16.5" thickBot="1" x14ac:dyDescent="0.3">
      <c r="A2" s="94" t="s">
        <v>123</v>
      </c>
      <c r="B2" s="95"/>
      <c r="C2" s="95"/>
      <c r="D2" s="95"/>
      <c r="E2" s="95"/>
      <c r="F2" s="95"/>
      <c r="G2" s="95"/>
      <c r="H2" s="95"/>
      <c r="I2" s="95"/>
      <c r="J2" s="95"/>
      <c r="K2" s="95"/>
      <c r="L2" s="96"/>
    </row>
    <row r="3" spans="1:12" ht="15.75" x14ac:dyDescent="0.25">
      <c r="A3" s="24"/>
      <c r="B3" s="102" t="s">
        <v>93</v>
      </c>
      <c r="C3" s="103"/>
      <c r="D3" s="103"/>
      <c r="E3" s="103"/>
      <c r="F3" s="104"/>
      <c r="G3" s="88" t="s">
        <v>95</v>
      </c>
      <c r="H3" s="89"/>
      <c r="I3" s="89"/>
      <c r="J3" s="89"/>
      <c r="K3" s="89"/>
      <c r="L3" s="90"/>
    </row>
    <row r="4" spans="1:12" ht="13.5" thickBot="1" x14ac:dyDescent="0.25">
      <c r="A4" s="25"/>
      <c r="B4" s="26"/>
      <c r="C4" s="27"/>
      <c r="D4" s="27"/>
      <c r="E4" s="27"/>
      <c r="F4" s="28"/>
      <c r="G4" s="97" t="s">
        <v>101</v>
      </c>
      <c r="H4" s="98"/>
      <c r="I4" s="99"/>
      <c r="J4" s="100" t="s">
        <v>102</v>
      </c>
      <c r="K4" s="100"/>
      <c r="L4" s="101"/>
    </row>
    <row r="5" spans="1:12" x14ac:dyDescent="0.2">
      <c r="A5" s="29"/>
      <c r="B5" s="30"/>
      <c r="C5" s="31"/>
      <c r="D5" s="31" t="s">
        <v>97</v>
      </c>
      <c r="E5" s="31"/>
      <c r="F5" s="32" t="s">
        <v>73</v>
      </c>
      <c r="G5" s="30"/>
      <c r="H5" s="31" t="s">
        <v>73</v>
      </c>
      <c r="I5" s="32" t="s">
        <v>92</v>
      </c>
      <c r="J5" s="44"/>
      <c r="K5" s="31" t="s">
        <v>73</v>
      </c>
      <c r="L5" s="32" t="s">
        <v>92</v>
      </c>
    </row>
    <row r="6" spans="1:12" x14ac:dyDescent="0.2">
      <c r="A6" s="29"/>
      <c r="B6" s="30" t="s">
        <v>70</v>
      </c>
      <c r="C6" s="33" t="s">
        <v>86</v>
      </c>
      <c r="D6" s="33" t="s">
        <v>98</v>
      </c>
      <c r="E6" s="33" t="s">
        <v>0</v>
      </c>
      <c r="F6" s="32" t="s">
        <v>82</v>
      </c>
      <c r="G6" s="30" t="s">
        <v>0</v>
      </c>
      <c r="H6" s="33" t="s">
        <v>82</v>
      </c>
      <c r="I6" s="32" t="s">
        <v>91</v>
      </c>
      <c r="J6" s="44" t="s">
        <v>0</v>
      </c>
      <c r="K6" s="33" t="s">
        <v>82</v>
      </c>
      <c r="L6" s="32" t="s">
        <v>91</v>
      </c>
    </row>
    <row r="7" spans="1:12" ht="13.5" thickBot="1" x14ac:dyDescent="0.25">
      <c r="A7" s="34" t="s">
        <v>8</v>
      </c>
      <c r="B7" s="35" t="s">
        <v>71</v>
      </c>
      <c r="C7" s="36" t="s">
        <v>87</v>
      </c>
      <c r="D7" s="36" t="s">
        <v>99</v>
      </c>
      <c r="E7" s="36" t="s">
        <v>91</v>
      </c>
      <c r="F7" s="37" t="s">
        <v>0</v>
      </c>
      <c r="G7" s="35" t="s">
        <v>94</v>
      </c>
      <c r="H7" s="36" t="s">
        <v>0</v>
      </c>
      <c r="I7" s="37" t="s">
        <v>90</v>
      </c>
      <c r="J7" s="3" t="s">
        <v>94</v>
      </c>
      <c r="K7" s="36" t="s">
        <v>0</v>
      </c>
      <c r="L7" s="37" t="s">
        <v>90</v>
      </c>
    </row>
    <row r="8" spans="1:12" x14ac:dyDescent="0.2">
      <c r="A8" s="4" t="s">
        <v>1</v>
      </c>
      <c r="B8" s="13">
        <f>'Data Worksheet'!D9</f>
        <v>258357618.45000002</v>
      </c>
      <c r="C8" s="16">
        <f>'Data Worksheet'!E9</f>
        <v>27081069.959999997</v>
      </c>
      <c r="D8" s="17">
        <f>'Data Worksheet'!F9</f>
        <v>3029258.5525895385</v>
      </c>
      <c r="E8" s="16">
        <f>'Data Worksheet'!G9</f>
        <v>288467946.96258956</v>
      </c>
      <c r="F8" s="14">
        <f>'Data Worksheet'!H9</f>
        <v>1.0221930578383052E-2</v>
      </c>
      <c r="G8" s="13">
        <f>'Data Worksheet'!AD9</f>
        <v>30200290.801955998</v>
      </c>
      <c r="H8" s="41">
        <f>'Data Worksheet'!AE9</f>
        <v>9.7064965574791169E-3</v>
      </c>
      <c r="I8" s="38">
        <f>'Data Worksheet'!AF9</f>
        <v>0.1168933627084067</v>
      </c>
      <c r="J8" s="2">
        <f>'Data Worksheet'!AG9</f>
        <v>59504187.961956002</v>
      </c>
      <c r="K8" s="41">
        <f>'Data Worksheet'!AH9</f>
        <v>9.1188887825542405E-3</v>
      </c>
      <c r="L8" s="5">
        <f>'Data Worksheet'!AI9</f>
        <v>0.20627660226552968</v>
      </c>
    </row>
    <row r="9" spans="1:12" x14ac:dyDescent="0.2">
      <c r="A9" s="6" t="s">
        <v>50</v>
      </c>
      <c r="B9" s="65">
        <f>'Data Worksheet'!D10</f>
        <v>14050939.460000001</v>
      </c>
      <c r="C9" s="67">
        <f>'Data Worksheet'!E10</f>
        <v>1900530.78</v>
      </c>
      <c r="D9" s="67">
        <f>'Data Worksheet'!F10</f>
        <v>212591.27236399145</v>
      </c>
      <c r="E9" s="67">
        <f>'Data Worksheet'!G10</f>
        <v>16164061.512363991</v>
      </c>
      <c r="F9" s="15">
        <f>'Data Worksheet'!H10</f>
        <v>5.7277737919882632E-4</v>
      </c>
      <c r="G9" s="65">
        <f>'Data Worksheet'!AD10</f>
        <v>3788819.8373060003</v>
      </c>
      <c r="H9" s="42">
        <f>'Data Worksheet'!AE10</f>
        <v>1.2177421386067376E-3</v>
      </c>
      <c r="I9" s="39">
        <f>'Data Worksheet'!AF10</f>
        <v>0.26964886213423339</v>
      </c>
      <c r="J9" s="68">
        <f>'Data Worksheet'!AG10</f>
        <v>6264098.8973059999</v>
      </c>
      <c r="K9" s="42">
        <f>'Data Worksheet'!AH10</f>
        <v>9.5995967887125492E-4</v>
      </c>
      <c r="L9" s="7">
        <f>'Data Worksheet'!AI10</f>
        <v>0.38753248325085571</v>
      </c>
    </row>
    <row r="10" spans="1:12" x14ac:dyDescent="0.2">
      <c r="A10" s="6" t="s">
        <v>26</v>
      </c>
      <c r="B10" s="65">
        <f>'Data Worksheet'!D11</f>
        <v>286409570.85999995</v>
      </c>
      <c r="C10" s="67">
        <f>'Data Worksheet'!E11</f>
        <v>42864898.399999999</v>
      </c>
      <c r="D10" s="67">
        <f>'Data Worksheet'!F11</f>
        <v>4794820.1557720741</v>
      </c>
      <c r="E10" s="67">
        <f>'Data Worksheet'!G11</f>
        <v>334069289.41577202</v>
      </c>
      <c r="F10" s="15">
        <f>'Data Worksheet'!H11</f>
        <v>1.1837825036487106E-2</v>
      </c>
      <c r="G10" s="65">
        <f>'Data Worksheet'!AD11</f>
        <v>33469863.206516001</v>
      </c>
      <c r="H10" s="42">
        <f>'Data Worksheet'!AE11</f>
        <v>1.0757350454794402E-2</v>
      </c>
      <c r="I10" s="39">
        <f>'Data Worksheet'!AF11</f>
        <v>0.11686014229907292</v>
      </c>
      <c r="J10" s="68">
        <f>'Data Worksheet'!AG11</f>
        <v>79901272.656516001</v>
      </c>
      <c r="K10" s="42">
        <f>'Data Worksheet'!AH11</f>
        <v>1.2244698127888897E-2</v>
      </c>
      <c r="L10" s="7">
        <f>'Data Worksheet'!AI11</f>
        <v>0.2391757494268604</v>
      </c>
    </row>
    <row r="11" spans="1:12" x14ac:dyDescent="0.2">
      <c r="A11" s="6" t="s">
        <v>47</v>
      </c>
      <c r="B11" s="65">
        <f>'Data Worksheet'!D12</f>
        <v>17550626.07</v>
      </c>
      <c r="C11" s="67">
        <f>'Data Worksheet'!E12</f>
        <v>2530109.91</v>
      </c>
      <c r="D11" s="67">
        <f>'Data Worksheet'!F12</f>
        <v>283015.29796199559</v>
      </c>
      <c r="E11" s="67">
        <f>'Data Worksheet'!G12</f>
        <v>20363751.277961995</v>
      </c>
      <c r="F11" s="15">
        <f>'Data Worksheet'!H12</f>
        <v>7.2159438880667684E-4</v>
      </c>
      <c r="G11" s="65">
        <f>'Data Worksheet'!AD12</f>
        <v>4416294.0648500007</v>
      </c>
      <c r="H11" s="42">
        <f>'Data Worksheet'!AE12</f>
        <v>1.4194149128691708E-3</v>
      </c>
      <c r="I11" s="39">
        <f>'Data Worksheet'!AF12</f>
        <v>0.25163171087092739</v>
      </c>
      <c r="J11" s="68">
        <f>'Data Worksheet'!AG12</f>
        <v>7613419.3948500007</v>
      </c>
      <c r="K11" s="42">
        <f>'Data Worksheet'!AH12</f>
        <v>1.1667401420714461E-3</v>
      </c>
      <c r="L11" s="7">
        <f>'Data Worksheet'!AI12</f>
        <v>0.37387116405656434</v>
      </c>
    </row>
    <row r="12" spans="1:12" x14ac:dyDescent="0.2">
      <c r="A12" s="6" t="s">
        <v>15</v>
      </c>
      <c r="B12" s="65">
        <f>'Data Worksheet'!D13</f>
        <v>558925823.24000001</v>
      </c>
      <c r="C12" s="67">
        <f>'Data Worksheet'!E13</f>
        <v>80545876.640000001</v>
      </c>
      <c r="D12" s="67">
        <f>'Data Worksheet'!F13</f>
        <v>9009772.7323157061</v>
      </c>
      <c r="E12" s="67">
        <f>'Data Worksheet'!G13</f>
        <v>648481472.61231565</v>
      </c>
      <c r="F12" s="15">
        <f>'Data Worksheet'!H13</f>
        <v>2.297909582055007E-2</v>
      </c>
      <c r="G12" s="65">
        <f>'Data Worksheet'!AD13</f>
        <v>66015952.064127997</v>
      </c>
      <c r="H12" s="42">
        <f>'Data Worksheet'!AE13</f>
        <v>2.1217796068628017E-2</v>
      </c>
      <c r="I12" s="39">
        <f>'Data Worksheet'!AF13</f>
        <v>0.11811218827114572</v>
      </c>
      <c r="J12" s="68">
        <f>'Data Worksheet'!AG13</f>
        <v>160199494.33412802</v>
      </c>
      <c r="K12" s="42">
        <f>'Data Worksheet'!AH13</f>
        <v>2.4550227839229243E-2</v>
      </c>
      <c r="L12" s="7">
        <f>'Data Worksheet'!AI13</f>
        <v>0.24703788943851715</v>
      </c>
    </row>
    <row r="13" spans="1:12" x14ac:dyDescent="0.2">
      <c r="A13" s="6" t="s">
        <v>9</v>
      </c>
      <c r="B13" s="65">
        <f>'Data Worksheet'!D14</f>
        <v>2396128982.6599998</v>
      </c>
      <c r="C13" s="67">
        <f>'Data Worksheet'!E14</f>
        <v>162896441</v>
      </c>
      <c r="D13" s="67">
        <f>'Data Worksheet'!F14</f>
        <v>18221415.838240657</v>
      </c>
      <c r="E13" s="67">
        <f>'Data Worksheet'!G14</f>
        <v>2577246839.4982405</v>
      </c>
      <c r="F13" s="15">
        <f>'Data Worksheet'!H14</f>
        <v>9.1325357129278084E-2</v>
      </c>
      <c r="G13" s="65">
        <f>'Data Worksheet'!AD14</f>
        <v>298648765.28104401</v>
      </c>
      <c r="H13" s="42">
        <f>'Data Worksheet'!AE14</f>
        <v>9.5986930427441192E-2</v>
      </c>
      <c r="I13" s="39">
        <f>'Data Worksheet'!AF14</f>
        <v>0.12463801716947094</v>
      </c>
      <c r="J13" s="68">
        <f>'Data Worksheet'!AG14</f>
        <v>423389043.221044</v>
      </c>
      <c r="K13" s="42">
        <f>'Data Worksheet'!AH14</f>
        <v>6.488345995668704E-2</v>
      </c>
      <c r="L13" s="7">
        <f>'Data Worksheet'!AI14</f>
        <v>0.1642795857704778</v>
      </c>
    </row>
    <row r="14" spans="1:12" x14ac:dyDescent="0.2">
      <c r="A14" s="6" t="s">
        <v>57</v>
      </c>
      <c r="B14" s="65">
        <f>'Data Worksheet'!D15</f>
        <v>5091401.91</v>
      </c>
      <c r="C14" s="67">
        <f>'Data Worksheet'!E15</f>
        <v>1169442.2599999998</v>
      </c>
      <c r="D14" s="67">
        <f>'Data Worksheet'!F15</f>
        <v>130812.51860052574</v>
      </c>
      <c r="E14" s="67">
        <f>'Data Worksheet'!G15</f>
        <v>6391656.6886005253</v>
      </c>
      <c r="F14" s="15">
        <f>'Data Worksheet'!H15</f>
        <v>2.2648988090245381E-4</v>
      </c>
      <c r="G14" s="65">
        <f>'Data Worksheet'!AD15</f>
        <v>2820579.7451799996</v>
      </c>
      <c r="H14" s="42">
        <f>'Data Worksheet'!AE15</f>
        <v>9.065458265359415E-4</v>
      </c>
      <c r="I14" s="39">
        <f>'Data Worksheet'!AF15</f>
        <v>0.55398882175066777</v>
      </c>
      <c r="J14" s="68">
        <f>'Data Worksheet'!AG15</f>
        <v>4438252.9351799991</v>
      </c>
      <c r="K14" s="42">
        <f>'Data Worksheet'!AH15</f>
        <v>6.8015271346324492E-4</v>
      </c>
      <c r="L14" s="7">
        <f>'Data Worksheet'!AI15</f>
        <v>0.69438224726550035</v>
      </c>
    </row>
    <row r="15" spans="1:12" x14ac:dyDescent="0.2">
      <c r="A15" s="6" t="s">
        <v>28</v>
      </c>
      <c r="B15" s="65">
        <f>'Data Worksheet'!D16</f>
        <v>187121618.53999999</v>
      </c>
      <c r="C15" s="67">
        <f>'Data Worksheet'!E16</f>
        <v>26214890.359999999</v>
      </c>
      <c r="D15" s="67">
        <f>'Data Worksheet'!F16</f>
        <v>2932368.6599355862</v>
      </c>
      <c r="E15" s="67">
        <f>'Data Worksheet'!G16</f>
        <v>216268877.55993557</v>
      </c>
      <c r="F15" s="15">
        <f>'Data Worksheet'!H16</f>
        <v>7.6635393150601304E-3</v>
      </c>
      <c r="G15" s="65">
        <f>'Data Worksheet'!AD16</f>
        <v>22997899.418072999</v>
      </c>
      <c r="H15" s="42">
        <f>'Data Worksheet'!AE16</f>
        <v>7.3916186103849891E-3</v>
      </c>
      <c r="I15" s="39">
        <f>'Data Worksheet'!AF16</f>
        <v>0.12290348703432608</v>
      </c>
      <c r="J15" s="68">
        <f>'Data Worksheet'!AG16</f>
        <v>53695384.988072991</v>
      </c>
      <c r="K15" s="42">
        <f>'Data Worksheet'!AH16</f>
        <v>8.2287022243833149E-3</v>
      </c>
      <c r="L15" s="7">
        <f>'Data Worksheet'!AI16</f>
        <v>0.24828068464540001</v>
      </c>
    </row>
    <row r="16" spans="1:12" x14ac:dyDescent="0.2">
      <c r="A16" s="6" t="s">
        <v>31</v>
      </c>
      <c r="B16" s="65">
        <f>'Data Worksheet'!D17</f>
        <v>109810012.95999999</v>
      </c>
      <c r="C16" s="67">
        <f>'Data Worksheet'!E17</f>
        <v>688026.47</v>
      </c>
      <c r="D16" s="67">
        <f>'Data Worksheet'!F17</f>
        <v>76961.880447632429</v>
      </c>
      <c r="E16" s="67">
        <f>'Data Worksheet'!G17</f>
        <v>110575001.31044762</v>
      </c>
      <c r="F16" s="15">
        <f>'Data Worksheet'!H17</f>
        <v>3.9182515735330346E-3</v>
      </c>
      <c r="G16" s="65">
        <f>'Data Worksheet'!AD17</f>
        <v>12678977.230418999</v>
      </c>
      <c r="H16" s="42">
        <f>'Data Worksheet'!AE17</f>
        <v>4.0750749602532733E-3</v>
      </c>
      <c r="I16" s="39">
        <f>'Data Worksheet'!AF17</f>
        <v>0.11546285159840126</v>
      </c>
      <c r="J16" s="68">
        <f>'Data Worksheet'!AG17</f>
        <v>12678977.230418999</v>
      </c>
      <c r="K16" s="42">
        <f>'Data Worksheet'!AH17</f>
        <v>1.9430259818796103E-3</v>
      </c>
      <c r="L16" s="7">
        <f>'Data Worksheet'!AI17</f>
        <v>0.11466404775182248</v>
      </c>
    </row>
    <row r="17" spans="1:12" x14ac:dyDescent="0.2">
      <c r="A17" s="6" t="s">
        <v>27</v>
      </c>
      <c r="B17" s="65">
        <f>'Data Worksheet'!D18</f>
        <v>137915410.95999998</v>
      </c>
      <c r="C17" s="67">
        <f>'Data Worksheet'!E18</f>
        <v>19671619.239999998</v>
      </c>
      <c r="D17" s="67">
        <f>'Data Worksheet'!F18</f>
        <v>2200445.5848337137</v>
      </c>
      <c r="E17" s="67">
        <f>'Data Worksheet'!G18</f>
        <v>159787475.7848337</v>
      </c>
      <c r="F17" s="15">
        <f>'Data Worksheet'!H18</f>
        <v>5.6621073570418384E-3</v>
      </c>
      <c r="G17" s="65">
        <f>'Data Worksheet'!AD18</f>
        <v>16734038.720966</v>
      </c>
      <c r="H17" s="42">
        <f>'Data Worksheet'!AE18</f>
        <v>5.3783882513892423E-3</v>
      </c>
      <c r="I17" s="39">
        <f>'Data Worksheet'!AF18</f>
        <v>0.12133552446738112</v>
      </c>
      <c r="J17" s="68">
        <f>'Data Worksheet'!AG18</f>
        <v>41412235.460966006</v>
      </c>
      <c r="K17" s="42">
        <f>'Data Worksheet'!AH18</f>
        <v>6.3463359864172567E-3</v>
      </c>
      <c r="L17" s="7">
        <f>'Data Worksheet'!AI18</f>
        <v>0.25917072197029267</v>
      </c>
    </row>
    <row r="18" spans="1:12" x14ac:dyDescent="0.2">
      <c r="A18" s="6" t="s">
        <v>22</v>
      </c>
      <c r="B18" s="65">
        <f>'Data Worksheet'!D19</f>
        <v>576447129.08000004</v>
      </c>
      <c r="C18" s="67">
        <f>'Data Worksheet'!E19</f>
        <v>40145651.539999992</v>
      </c>
      <c r="D18" s="67">
        <f>'Data Worksheet'!F19</f>
        <v>4490648.2076391475</v>
      </c>
      <c r="E18" s="67">
        <f>'Data Worksheet'!G19</f>
        <v>621083428.8276391</v>
      </c>
      <c r="F18" s="15">
        <f>'Data Worksheet'!H19</f>
        <v>2.2008239597183309E-2</v>
      </c>
      <c r="G18" s="65">
        <f>'Data Worksheet'!AD19</f>
        <v>64606256.562070996</v>
      </c>
      <c r="H18" s="42">
        <f>'Data Worksheet'!AE19</f>
        <v>2.0764714188471953E-2</v>
      </c>
      <c r="I18" s="39">
        <f>'Data Worksheet'!AF19</f>
        <v>0.11207663860722404</v>
      </c>
      <c r="J18" s="68">
        <f>'Data Worksheet'!AG19</f>
        <v>98870254.352070987</v>
      </c>
      <c r="K18" s="42">
        <f>'Data Worksheet'!AH19</f>
        <v>1.5151653761174159E-2</v>
      </c>
      <c r="L18" s="7">
        <f>'Data Worksheet'!AI19</f>
        <v>0.15918997313887295</v>
      </c>
    </row>
    <row r="19" spans="1:12" x14ac:dyDescent="0.2">
      <c r="A19" s="6" t="s">
        <v>37</v>
      </c>
      <c r="B19" s="65">
        <f>'Data Worksheet'!D20</f>
        <v>70744811.37000002</v>
      </c>
      <c r="C19" s="67">
        <f>'Data Worksheet'!E20</f>
        <v>8679050.8599999994</v>
      </c>
      <c r="D19" s="67">
        <f>'Data Worksheet'!F20</f>
        <v>970829.03610705747</v>
      </c>
      <c r="E19" s="67">
        <f>'Data Worksheet'!G20</f>
        <v>80394691.266107082</v>
      </c>
      <c r="F19" s="15">
        <f>'Data Worksheet'!H20</f>
        <v>2.8488050809307415E-3</v>
      </c>
      <c r="G19" s="65">
        <f>'Data Worksheet'!AD20</f>
        <v>8117630.2810810003</v>
      </c>
      <c r="H19" s="42">
        <f>'Data Worksheet'!AE20</f>
        <v>2.6090394590868541E-3</v>
      </c>
      <c r="I19" s="39">
        <f>'Data Worksheet'!AF20</f>
        <v>0.11474523889286042</v>
      </c>
      <c r="J19" s="68">
        <f>'Data Worksheet'!AG20</f>
        <v>18316724.291081004</v>
      </c>
      <c r="K19" s="42">
        <f>'Data Worksheet'!AH20</f>
        <v>2.8069985893743612E-3</v>
      </c>
      <c r="L19" s="7">
        <f>'Data Worksheet'!AI20</f>
        <v>0.22783499759272036</v>
      </c>
    </row>
    <row r="20" spans="1:12" x14ac:dyDescent="0.2">
      <c r="A20" s="70" t="s">
        <v>118</v>
      </c>
      <c r="B20" s="65">
        <f>'Data Worksheet'!D21</f>
        <v>17380374.209999997</v>
      </c>
      <c r="C20" s="67">
        <f>'Data Worksheet'!E21</f>
        <v>3492312.5199999996</v>
      </c>
      <c r="D20" s="67">
        <f>'Data Worksheet'!F21</f>
        <v>390646.21837879275</v>
      </c>
      <c r="E20" s="67">
        <f>'Data Worksheet'!G21</f>
        <v>21263332.94837879</v>
      </c>
      <c r="F20" s="15">
        <f>'Data Worksheet'!H21</f>
        <v>7.5347128009185956E-4</v>
      </c>
      <c r="G20" s="65">
        <f>'Data Worksheet'!AD21</f>
        <v>4383677.1753690001</v>
      </c>
      <c r="H20" s="42">
        <f>'Data Worksheet'!AE21</f>
        <v>1.4089317116464028E-3</v>
      </c>
      <c r="I20" s="39">
        <f>'Data Worksheet'!AF21</f>
        <v>0.25221995351784782</v>
      </c>
      <c r="J20" s="68">
        <f>'Data Worksheet'!AG21</f>
        <v>9004338.1353689991</v>
      </c>
      <c r="K20" s="42">
        <f>'Data Worksheet'!AH21</f>
        <v>1.3798954465093864E-3</v>
      </c>
      <c r="L20" s="7">
        <f>'Data Worksheet'!AI21</f>
        <v>0.42346786165785594</v>
      </c>
    </row>
    <row r="21" spans="1:12" x14ac:dyDescent="0.2">
      <c r="A21" s="6" t="s">
        <v>59</v>
      </c>
      <c r="B21" s="65">
        <f>'Data Worksheet'!D22</f>
        <v>5267916.3800000008</v>
      </c>
      <c r="C21" s="67">
        <f>'Data Worksheet'!E22</f>
        <v>799179.5</v>
      </c>
      <c r="D21" s="67">
        <f>'Data Worksheet'!F22</f>
        <v>89395.335524225768</v>
      </c>
      <c r="E21" s="67">
        <f>'Data Worksheet'!G22</f>
        <v>6156491.2155242264</v>
      </c>
      <c r="F21" s="15">
        <f>'Data Worksheet'!H22</f>
        <v>2.1815673621331341E-4</v>
      </c>
      <c r="G21" s="65">
        <f>'Data Worksheet'!AD22</f>
        <v>2982531.6888199998</v>
      </c>
      <c r="H21" s="42">
        <f>'Data Worksheet'!AE22</f>
        <v>9.5859784132372298E-4</v>
      </c>
      <c r="I21" s="39">
        <f>'Data Worksheet'!AF22</f>
        <v>0.56616914044865674</v>
      </c>
      <c r="J21" s="68">
        <f>'Data Worksheet'!AG22</f>
        <v>4123652.7688199999</v>
      </c>
      <c r="K21" s="42">
        <f>'Data Worksheet'!AH22</f>
        <v>6.3194091482742345E-4</v>
      </c>
      <c r="L21" s="7">
        <f>'Data Worksheet'!AI22</f>
        <v>0.66980567736729402</v>
      </c>
    </row>
    <row r="22" spans="1:12" x14ac:dyDescent="0.2">
      <c r="A22" s="6" t="s">
        <v>13</v>
      </c>
      <c r="B22" s="65">
        <f>'Data Worksheet'!D23</f>
        <v>1197620180.72</v>
      </c>
      <c r="C22" s="67">
        <f>'Data Worksheet'!E23</f>
        <v>165756239.55000001</v>
      </c>
      <c r="D22" s="67">
        <f>'Data Worksheet'!F23</f>
        <v>18541309.743062969</v>
      </c>
      <c r="E22" s="67">
        <f>'Data Worksheet'!G23</f>
        <v>1381917730.013063</v>
      </c>
      <c r="F22" s="15">
        <f>'Data Worksheet'!H23</f>
        <v>4.8968584724812282E-2</v>
      </c>
      <c r="G22" s="65">
        <f>'Data Worksheet'!AD23</f>
        <v>159278308.235686</v>
      </c>
      <c r="H22" s="42">
        <f>'Data Worksheet'!AE23</f>
        <v>5.1192697471332003E-2</v>
      </c>
      <c r="I22" s="39">
        <f>'Data Worksheet'!AF23</f>
        <v>0.13299567826247644</v>
      </c>
      <c r="J22" s="68">
        <f>'Data Worksheet'!AG23</f>
        <v>348243560.56568599</v>
      </c>
      <c r="K22" s="42">
        <f>'Data Worksheet'!AH23</f>
        <v>5.336757641444495E-2</v>
      </c>
      <c r="L22" s="7">
        <f>'Data Worksheet'!AI23</f>
        <v>0.2520002117364788</v>
      </c>
    </row>
    <row r="23" spans="1:12" x14ac:dyDescent="0.2">
      <c r="A23" s="6" t="s">
        <v>18</v>
      </c>
      <c r="B23" s="65">
        <f>'Data Worksheet'!D24</f>
        <v>361550401.75999999</v>
      </c>
      <c r="C23" s="67">
        <f>'Data Worksheet'!E24</f>
        <v>73804657.61999999</v>
      </c>
      <c r="D23" s="67">
        <f>'Data Worksheet'!F24</f>
        <v>8255707.4239147846</v>
      </c>
      <c r="E23" s="67">
        <f>'Data Worksheet'!G24</f>
        <v>443610766.80391479</v>
      </c>
      <c r="F23" s="15">
        <f>'Data Worksheet'!H24</f>
        <v>1.571945344305779E-2</v>
      </c>
      <c r="G23" s="65">
        <f>'Data Worksheet'!AD24</f>
        <v>43604230.323163003</v>
      </c>
      <c r="H23" s="42">
        <f>'Data Worksheet'!AE24</f>
        <v>1.4014577352874223E-2</v>
      </c>
      <c r="I23" s="39">
        <f>'Data Worksheet'!AF24</f>
        <v>0.1206034625073044</v>
      </c>
      <c r="J23" s="68">
        <f>'Data Worksheet'!AG24</f>
        <v>128264693.89316301</v>
      </c>
      <c r="K23" s="42">
        <f>'Data Worksheet'!AH24</f>
        <v>1.9656288379028403E-2</v>
      </c>
      <c r="L23" s="7">
        <f>'Data Worksheet'!AI24</f>
        <v>0.28913791885005957</v>
      </c>
    </row>
    <row r="24" spans="1:12" x14ac:dyDescent="0.2">
      <c r="A24" s="6" t="s">
        <v>42</v>
      </c>
      <c r="B24" s="65">
        <f>'Data Worksheet'!D25</f>
        <v>67793380.640000001</v>
      </c>
      <c r="C24" s="67">
        <f>'Data Worksheet'!E25</f>
        <v>10154553.370000001</v>
      </c>
      <c r="D24" s="67">
        <f>'Data Worksheet'!F25</f>
        <v>1135877.1159793357</v>
      </c>
      <c r="E24" s="67">
        <f>'Data Worksheet'!G25</f>
        <v>79083811.125979334</v>
      </c>
      <c r="F24" s="15">
        <f>'Data Worksheet'!H25</f>
        <v>2.8023537301652278E-3</v>
      </c>
      <c r="G24" s="65">
        <f>'Data Worksheet'!AD25</f>
        <v>9563805.6685889997</v>
      </c>
      <c r="H24" s="42">
        <f>'Data Worksheet'!AE25</f>
        <v>3.0738461231156742E-3</v>
      </c>
      <c r="I24" s="39">
        <f>'Data Worksheet'!AF25</f>
        <v>0.14107285369607436</v>
      </c>
      <c r="J24" s="68">
        <f>'Data Worksheet'!AG25</f>
        <v>22277509.068588998</v>
      </c>
      <c r="K24" s="42">
        <f>'Data Worksheet'!AH25</f>
        <v>3.4139803349419384E-3</v>
      </c>
      <c r="L24" s="7">
        <f>'Data Worksheet'!AI25</f>
        <v>0.28169493542870938</v>
      </c>
    </row>
    <row r="25" spans="1:12" x14ac:dyDescent="0.2">
      <c r="A25" s="6" t="s">
        <v>61</v>
      </c>
      <c r="B25" s="65">
        <f>'Data Worksheet'!D26</f>
        <v>12237143.930000003</v>
      </c>
      <c r="C25" s="67">
        <f>'Data Worksheet'!E26</f>
        <v>1970806.64</v>
      </c>
      <c r="D25" s="67">
        <f>'Data Worksheet'!F26</f>
        <v>220452.25238656899</v>
      </c>
      <c r="E25" s="67">
        <f>'Data Worksheet'!G26</f>
        <v>14428402.822386572</v>
      </c>
      <c r="F25" s="15">
        <f>'Data Worksheet'!H26</f>
        <v>5.1127389909461454E-4</v>
      </c>
      <c r="G25" s="65">
        <f>'Data Worksheet'!AD26</f>
        <v>2065880.1320949998</v>
      </c>
      <c r="H25" s="42">
        <f>'Data Worksheet'!AE26</f>
        <v>6.6398229480114381E-4</v>
      </c>
      <c r="I25" s="39">
        <f>'Data Worksheet'!AF26</f>
        <v>0.16882044894727322</v>
      </c>
      <c r="J25" s="68">
        <f>'Data Worksheet'!AG26</f>
        <v>4247642.2520949999</v>
      </c>
      <c r="K25" s="42">
        <f>'Data Worksheet'!AH26</f>
        <v>6.5094203637728774E-4</v>
      </c>
      <c r="L25" s="7">
        <f>'Data Worksheet'!AI26</f>
        <v>0.29439448734440077</v>
      </c>
    </row>
    <row r="26" spans="1:12" x14ac:dyDescent="0.2">
      <c r="A26" s="6" t="s">
        <v>39</v>
      </c>
      <c r="B26" s="65">
        <f>'Data Worksheet'!D27</f>
        <v>25453529.280000001</v>
      </c>
      <c r="C26" s="67">
        <f>'Data Worksheet'!E27</f>
        <v>4435278.82</v>
      </c>
      <c r="D26" s="67">
        <f>'Data Worksheet'!F27</f>
        <v>496125.38642118848</v>
      </c>
      <c r="E26" s="67">
        <f>'Data Worksheet'!G27</f>
        <v>30384933.48642119</v>
      </c>
      <c r="F26" s="15">
        <f>'Data Worksheet'!H27</f>
        <v>1.0766973731305533E-3</v>
      </c>
      <c r="G26" s="65">
        <f>'Data Worksheet'!AD27</f>
        <v>7219171.3352110004</v>
      </c>
      <c r="H26" s="42">
        <f>'Data Worksheet'!AE27</f>
        <v>2.3202710918445546E-3</v>
      </c>
      <c r="I26" s="39">
        <f>'Data Worksheet'!AF27</f>
        <v>0.28362162495412502</v>
      </c>
      <c r="J26" s="68">
        <f>'Data Worksheet'!AG27</f>
        <v>13192152.705211002</v>
      </c>
      <c r="K26" s="42">
        <f>'Data Worksheet'!AH27</f>
        <v>2.0216690193000124E-3</v>
      </c>
      <c r="L26" s="7">
        <f>'Data Worksheet'!AI27</f>
        <v>0.43416756897317155</v>
      </c>
    </row>
    <row r="27" spans="1:12" x14ac:dyDescent="0.2">
      <c r="A27" s="6" t="s">
        <v>60</v>
      </c>
      <c r="B27" s="65">
        <f>'Data Worksheet'!D28</f>
        <v>5245733.7699999996</v>
      </c>
      <c r="C27" s="67">
        <f>'Data Worksheet'!E28</f>
        <v>792978.65000000014</v>
      </c>
      <c r="D27" s="67">
        <f>'Data Worksheet'!F28</f>
        <v>88701.715297123606</v>
      </c>
      <c r="E27" s="67">
        <f>'Data Worksheet'!G28</f>
        <v>6127414.1352971233</v>
      </c>
      <c r="F27" s="15">
        <f>'Data Worksheet'!H28</f>
        <v>2.1712638293270415E-4</v>
      </c>
      <c r="G27" s="65">
        <f>'Data Worksheet'!AD28</f>
        <v>3045712.526424</v>
      </c>
      <c r="H27" s="42">
        <f>'Data Worksheet'!AE28</f>
        <v>9.7890442004918863E-4</v>
      </c>
      <c r="I27" s="39">
        <f>'Data Worksheet'!AF28</f>
        <v>0.580607529844962</v>
      </c>
      <c r="J27" s="68">
        <f>'Data Worksheet'!AG28</f>
        <v>4209950.6364239994</v>
      </c>
      <c r="K27" s="42">
        <f>'Data Worksheet'!AH28</f>
        <v>6.451658773688095E-4</v>
      </c>
      <c r="L27" s="7">
        <f>'Data Worksheet'!AI28</f>
        <v>0.68706807528684455</v>
      </c>
    </row>
    <row r="28" spans="1:12" x14ac:dyDescent="0.2">
      <c r="A28" s="6" t="s">
        <v>62</v>
      </c>
      <c r="B28" s="65">
        <f>'Data Worksheet'!D29</f>
        <v>3499884.62</v>
      </c>
      <c r="C28" s="67">
        <f>'Data Worksheet'!E29</f>
        <v>492172.7</v>
      </c>
      <c r="D28" s="67">
        <f>'Data Worksheet'!F29</f>
        <v>55053.894215710126</v>
      </c>
      <c r="E28" s="67">
        <f>'Data Worksheet'!G29</f>
        <v>4047111.2142157103</v>
      </c>
      <c r="F28" s="15">
        <f>'Data Worksheet'!H29</f>
        <v>1.4341035220829431E-4</v>
      </c>
      <c r="G28" s="65">
        <f>'Data Worksheet'!AD29</f>
        <v>2286665.8261550004</v>
      </c>
      <c r="H28" s="42">
        <f>'Data Worksheet'!AE29</f>
        <v>7.3494371677510818E-4</v>
      </c>
      <c r="I28" s="39">
        <f>'Data Worksheet'!AF29</f>
        <v>0.65335463148925188</v>
      </c>
      <c r="J28" s="68">
        <f>'Data Worksheet'!AG29</f>
        <v>3056187.1361550004</v>
      </c>
      <c r="K28" s="42">
        <f>'Data Worksheet'!AH29</f>
        <v>4.6835410326225219E-4</v>
      </c>
      <c r="L28" s="7">
        <f>'Data Worksheet'!AI29</f>
        <v>0.75515274337408067</v>
      </c>
    </row>
    <row r="29" spans="1:12" x14ac:dyDescent="0.2">
      <c r="A29" s="6" t="s">
        <v>54</v>
      </c>
      <c r="B29" s="65">
        <f>'Data Worksheet'!D30</f>
        <v>12259006.109999999</v>
      </c>
      <c r="C29" s="67">
        <f>'Data Worksheet'!E30</f>
        <v>1822133.2999999998</v>
      </c>
      <c r="D29" s="67">
        <f>'Data Worksheet'!F30</f>
        <v>203821.81690516925</v>
      </c>
      <c r="E29" s="67">
        <f>'Data Worksheet'!G30</f>
        <v>14284961.226905169</v>
      </c>
      <c r="F29" s="15">
        <f>'Data Worksheet'!H30</f>
        <v>5.0619101190904603E-4</v>
      </c>
      <c r="G29" s="65">
        <f>'Data Worksheet'!AD30</f>
        <v>2649773.3159560002</v>
      </c>
      <c r="H29" s="42">
        <f>'Data Worksheet'!AE30</f>
        <v>8.5164794399135793E-4</v>
      </c>
      <c r="I29" s="39">
        <f>'Data Worksheet'!AF30</f>
        <v>0.21614911455134272</v>
      </c>
      <c r="J29" s="68">
        <f>'Data Worksheet'!AG30</f>
        <v>4778797.9359560004</v>
      </c>
      <c r="K29" s="42">
        <f>'Data Worksheet'!AH30</f>
        <v>7.3234050215328862E-4</v>
      </c>
      <c r="L29" s="7">
        <f>'Data Worksheet'!AI30</f>
        <v>0.33453349015433942</v>
      </c>
    </row>
    <row r="30" spans="1:12" x14ac:dyDescent="0.2">
      <c r="A30" s="6" t="s">
        <v>56</v>
      </c>
      <c r="B30" s="65">
        <f>'Data Worksheet'!D31</f>
        <v>6968787.7400000002</v>
      </c>
      <c r="C30" s="67">
        <f>'Data Worksheet'!E31</f>
        <v>933902.48</v>
      </c>
      <c r="D30" s="67">
        <f>'Data Worksheet'!F31</f>
        <v>104465.29915557962</v>
      </c>
      <c r="E30" s="67">
        <f>'Data Worksheet'!G31</f>
        <v>8007155.5191555806</v>
      </c>
      <c r="F30" s="15">
        <f>'Data Worksheet'!H31</f>
        <v>2.8373546769735119E-4</v>
      </c>
      <c r="G30" s="65">
        <f>'Data Worksheet'!AD31</f>
        <v>2579857.217983</v>
      </c>
      <c r="H30" s="42">
        <f>'Data Worksheet'!AE31</f>
        <v>8.2917662513096646E-4</v>
      </c>
      <c r="I30" s="39">
        <f>'Data Worksheet'!AF31</f>
        <v>0.37020172148090136</v>
      </c>
      <c r="J30" s="68">
        <f>'Data Worksheet'!AG31</f>
        <v>3804111.3879830004</v>
      </c>
      <c r="K30" s="42">
        <f>'Data Worksheet'!AH31</f>
        <v>5.8297188570397105E-4</v>
      </c>
      <c r="L30" s="7">
        <f>'Data Worksheet'!AI31</f>
        <v>0.47508898495631752</v>
      </c>
    </row>
    <row r="31" spans="1:12" x14ac:dyDescent="0.2">
      <c r="A31" s="6" t="s">
        <v>48</v>
      </c>
      <c r="B31" s="65">
        <f>'Data Worksheet'!D32</f>
        <v>11616130.360000001</v>
      </c>
      <c r="C31" s="67">
        <f>'Data Worksheet'!E32</f>
        <v>1646410.2</v>
      </c>
      <c r="D31" s="67">
        <f>'Data Worksheet'!F32</f>
        <v>184165.62516869823</v>
      </c>
      <c r="E31" s="67">
        <f>'Data Worksheet'!G32</f>
        <v>13446706.185168698</v>
      </c>
      <c r="F31" s="15">
        <f>'Data Worksheet'!H32</f>
        <v>4.7648724435416748E-4</v>
      </c>
      <c r="G31" s="65">
        <f>'Data Worksheet'!AD32</f>
        <v>4272367.6780110002</v>
      </c>
      <c r="H31" s="42">
        <f>'Data Worksheet'!AE32</f>
        <v>1.3731563855078155E-3</v>
      </c>
      <c r="I31" s="39">
        <f>'Data Worksheet'!AF32</f>
        <v>0.36779612018842733</v>
      </c>
      <c r="J31" s="68">
        <f>'Data Worksheet'!AG32</f>
        <v>6509790.808011</v>
      </c>
      <c r="K31" s="42">
        <f>'Data Worksheet'!AH32</f>
        <v>9.9761143558331294E-4</v>
      </c>
      <c r="L31" s="7">
        <f>'Data Worksheet'!AI32</f>
        <v>0.48411787380251514</v>
      </c>
    </row>
    <row r="32" spans="1:12" x14ac:dyDescent="0.2">
      <c r="A32" s="6" t="s">
        <v>46</v>
      </c>
      <c r="B32" s="65">
        <f>'Data Worksheet'!D33</f>
        <v>24665214.669999994</v>
      </c>
      <c r="C32" s="67">
        <f>'Data Worksheet'!E33</f>
        <v>3289675.2100000004</v>
      </c>
      <c r="D32" s="67">
        <f>'Data Worksheet'!F33</f>
        <v>367979.43286042486</v>
      </c>
      <c r="E32" s="67">
        <f>'Data Worksheet'!G33</f>
        <v>28322869.312860422</v>
      </c>
      <c r="F32" s="15">
        <f>'Data Worksheet'!H33</f>
        <v>1.0036276367794204E-3</v>
      </c>
      <c r="G32" s="65">
        <f>'Data Worksheet'!AD33</f>
        <v>5865952.9150309991</v>
      </c>
      <c r="H32" s="42">
        <f>'Data Worksheet'!AE33</f>
        <v>1.8853411759993802E-3</v>
      </c>
      <c r="I32" s="39">
        <f>'Data Worksheet'!AF33</f>
        <v>0.23782290134152725</v>
      </c>
      <c r="J32" s="68">
        <f>'Data Worksheet'!AG33</f>
        <v>9998185.0950309988</v>
      </c>
      <c r="K32" s="42">
        <f>'Data Worksheet'!AH33</f>
        <v>1.5322003548266252E-3</v>
      </c>
      <c r="L32" s="7">
        <f>'Data Worksheet'!AI33</f>
        <v>0.35300749315293328</v>
      </c>
    </row>
    <row r="33" spans="1:12" x14ac:dyDescent="0.2">
      <c r="A33" s="6" t="s">
        <v>29</v>
      </c>
      <c r="B33" s="65">
        <f>'Data Worksheet'!D34</f>
        <v>117412958.93999997</v>
      </c>
      <c r="C33" s="67">
        <f>'Data Worksheet'!E34</f>
        <v>9273449.8600000013</v>
      </c>
      <c r="D33" s="67">
        <f>'Data Worksheet'!F34</f>
        <v>1037317.8512484174</v>
      </c>
      <c r="E33" s="67">
        <f>'Data Worksheet'!G34</f>
        <v>127723726.65124838</v>
      </c>
      <c r="F33" s="15">
        <f>'Data Worksheet'!H34</f>
        <v>4.5259207506016287E-3</v>
      </c>
      <c r="G33" s="65">
        <f>'Data Worksheet'!AD34</f>
        <v>16342381.277846999</v>
      </c>
      <c r="H33" s="42">
        <f>'Data Worksheet'!AE34</f>
        <v>5.2525079528094876E-3</v>
      </c>
      <c r="I33" s="39">
        <f>'Data Worksheet'!AF34</f>
        <v>0.13918720237855717</v>
      </c>
      <c r="J33" s="68">
        <f>'Data Worksheet'!AG34</f>
        <v>27774618.307847001</v>
      </c>
      <c r="K33" s="42">
        <f>'Data Worksheet'!AH34</f>
        <v>4.2564004988872748E-3</v>
      </c>
      <c r="L33" s="7">
        <f>'Data Worksheet'!AI34</f>
        <v>0.21745856495156948</v>
      </c>
    </row>
    <row r="34" spans="1:12" x14ac:dyDescent="0.2">
      <c r="A34" s="6" t="s">
        <v>35</v>
      </c>
      <c r="B34" s="65">
        <f>'Data Worksheet'!D35</f>
        <v>72033848.50999999</v>
      </c>
      <c r="C34" s="67">
        <f>'Data Worksheet'!E35</f>
        <v>14895292.26</v>
      </c>
      <c r="D34" s="67">
        <f>'Data Worksheet'!F35</f>
        <v>1666170.9282008649</v>
      </c>
      <c r="E34" s="67">
        <f>'Data Worksheet'!G35</f>
        <v>88595311.698200867</v>
      </c>
      <c r="F34" s="15">
        <f>'Data Worksheet'!H35</f>
        <v>3.1393960240118581E-3</v>
      </c>
      <c r="G34" s="65">
        <f>'Data Worksheet'!AD35</f>
        <v>10591645.743434001</v>
      </c>
      <c r="H34" s="42">
        <f>'Data Worksheet'!AE35</f>
        <v>3.4041981125566469E-3</v>
      </c>
      <c r="I34" s="39">
        <f>'Data Worksheet'!AF35</f>
        <v>0.14703706608100539</v>
      </c>
      <c r="J34" s="68">
        <f>'Data Worksheet'!AG35</f>
        <v>29092740.033434</v>
      </c>
      <c r="K34" s="42">
        <f>'Data Worksheet'!AH35</f>
        <v>4.458399817408875E-3</v>
      </c>
      <c r="L34" s="7">
        <f>'Data Worksheet'!AI35</f>
        <v>0.3283778732280796</v>
      </c>
    </row>
    <row r="35" spans="1:12" x14ac:dyDescent="0.2">
      <c r="A35" s="6" t="s">
        <v>10</v>
      </c>
      <c r="B35" s="65">
        <f>'Data Worksheet'!D36</f>
        <v>1732852345.76</v>
      </c>
      <c r="C35" s="67">
        <f>'Data Worksheet'!E36</f>
        <v>372648888.88999999</v>
      </c>
      <c r="D35" s="67">
        <f>'Data Worksheet'!F36</f>
        <v>41684092.816509284</v>
      </c>
      <c r="E35" s="67">
        <f>'Data Worksheet'!G36</f>
        <v>2147185327.4665093</v>
      </c>
      <c r="F35" s="15">
        <f>'Data Worksheet'!H36</f>
        <v>7.6086024764240964E-2</v>
      </c>
      <c r="G35" s="65">
        <f>'Data Worksheet'!AD36</f>
        <v>204745418.02519</v>
      </c>
      <c r="H35" s="42">
        <f>'Data Worksheet'!AE36</f>
        <v>6.5806011877621168E-2</v>
      </c>
      <c r="I35" s="39">
        <f>'Data Worksheet'!AF36</f>
        <v>0.11815514375830567</v>
      </c>
      <c r="J35" s="68">
        <f>'Data Worksheet'!AG36</f>
        <v>591897123.79518998</v>
      </c>
      <c r="K35" s="42">
        <f>'Data Worksheet'!AH36</f>
        <v>9.0706960761365779E-2</v>
      </c>
      <c r="L35" s="7">
        <f>'Data Worksheet'!AI36</f>
        <v>0.27566187055384583</v>
      </c>
    </row>
    <row r="36" spans="1:12" x14ac:dyDescent="0.2">
      <c r="A36" s="6" t="s">
        <v>53</v>
      </c>
      <c r="B36" s="65">
        <f>'Data Worksheet'!D37</f>
        <v>5765675.7700000005</v>
      </c>
      <c r="C36" s="67">
        <f>'Data Worksheet'!E37</f>
        <v>882987.70000000007</v>
      </c>
      <c r="D36" s="67">
        <f>'Data Worksheet'!F37</f>
        <v>98770.028141693329</v>
      </c>
      <c r="E36" s="67">
        <f>'Data Worksheet'!G37</f>
        <v>6747433.4981416939</v>
      </c>
      <c r="F36" s="15">
        <f>'Data Worksheet'!H37</f>
        <v>2.3909691709770938E-4</v>
      </c>
      <c r="G36" s="65">
        <f>'Data Worksheet'!AD37</f>
        <v>3478880.0801290004</v>
      </c>
      <c r="H36" s="42">
        <f>'Data Worksheet'!AE37</f>
        <v>1.1181262373628458E-3</v>
      </c>
      <c r="I36" s="39">
        <f>'Data Worksheet'!AF37</f>
        <v>0.60337768180276985</v>
      </c>
      <c r="J36" s="68">
        <f>'Data Worksheet'!AG37</f>
        <v>4733719.1301290002</v>
      </c>
      <c r="K36" s="42">
        <f>'Data Worksheet'!AH37</f>
        <v>7.2543227214686313E-4</v>
      </c>
      <c r="L36" s="7">
        <f>'Data Worksheet'!AI37</f>
        <v>0.70155847129619142</v>
      </c>
    </row>
    <row r="37" spans="1:12" x14ac:dyDescent="0.2">
      <c r="A37" s="6" t="s">
        <v>33</v>
      </c>
      <c r="B37" s="65">
        <f>'Data Worksheet'!D38</f>
        <v>157503483.87</v>
      </c>
      <c r="C37" s="67">
        <f>'Data Worksheet'!E38</f>
        <v>22646618.880000003</v>
      </c>
      <c r="D37" s="67">
        <f>'Data Worksheet'!F38</f>
        <v>2533225.7562498366</v>
      </c>
      <c r="E37" s="67">
        <f>'Data Worksheet'!G38</f>
        <v>182683328.50624985</v>
      </c>
      <c r="F37" s="15">
        <f>'Data Worksheet'!H38</f>
        <v>6.4734273650895614E-3</v>
      </c>
      <c r="G37" s="65">
        <f>'Data Worksheet'!AD38</f>
        <v>18190909.718579002</v>
      </c>
      <c r="H37" s="42">
        <f>'Data Worksheet'!AE38</f>
        <v>5.8466325281001765E-3</v>
      </c>
      <c r="I37" s="39">
        <f>'Data Worksheet'!AF38</f>
        <v>0.11549528474934172</v>
      </c>
      <c r="J37" s="68">
        <f>'Data Worksheet'!AG38</f>
        <v>44545113.778579004</v>
      </c>
      <c r="K37" s="42">
        <f>'Data Worksheet'!AH38</f>
        <v>6.8264428482377008E-3</v>
      </c>
      <c r="L37" s="7">
        <f>'Data Worksheet'!AI38</f>
        <v>0.24383787038922414</v>
      </c>
    </row>
    <row r="38" spans="1:12" x14ac:dyDescent="0.2">
      <c r="A38" s="6" t="s">
        <v>40</v>
      </c>
      <c r="B38" s="65">
        <f>'Data Worksheet'!D39</f>
        <v>35258397.82</v>
      </c>
      <c r="C38" s="67">
        <f>'Data Worksheet'!E39</f>
        <v>7071470.5699999994</v>
      </c>
      <c r="D38" s="67">
        <f>'Data Worksheet'!F39</f>
        <v>791006.88175164408</v>
      </c>
      <c r="E38" s="67">
        <f>'Data Worksheet'!G39</f>
        <v>43120875.271751642</v>
      </c>
      <c r="F38" s="15">
        <f>'Data Worksheet'!H39</f>
        <v>1.5279985112665664E-3</v>
      </c>
      <c r="G38" s="65">
        <f>'Data Worksheet'!AD39</f>
        <v>7347175.1474390011</v>
      </c>
      <c r="H38" s="42">
        <f>'Data Worksheet'!AE39</f>
        <v>2.3614120388269202E-3</v>
      </c>
      <c r="I38" s="39">
        <f>'Data Worksheet'!AF39</f>
        <v>0.20838085680885318</v>
      </c>
      <c r="J38" s="68">
        <f>'Data Worksheet'!AG39</f>
        <v>15722677.477439001</v>
      </c>
      <c r="K38" s="42">
        <f>'Data Worksheet'!AH39</f>
        <v>2.4094664962473309E-3</v>
      </c>
      <c r="L38" s="7">
        <f>'Data Worksheet'!AI39</f>
        <v>0.3646186998374516</v>
      </c>
    </row>
    <row r="39" spans="1:12" x14ac:dyDescent="0.2">
      <c r="A39" s="6" t="s">
        <v>55</v>
      </c>
      <c r="B39" s="65">
        <f>'Data Worksheet'!D40</f>
        <v>16075036.760000004</v>
      </c>
      <c r="C39" s="67">
        <f>'Data Worksheet'!E40</f>
        <v>928391.26000000013</v>
      </c>
      <c r="D39" s="67">
        <f>'Data Worksheet'!F40</f>
        <v>103848.8201780185</v>
      </c>
      <c r="E39" s="67">
        <f>'Data Worksheet'!G40</f>
        <v>17107276.84017802</v>
      </c>
      <c r="F39" s="15">
        <f>'Data Worksheet'!H40</f>
        <v>6.0620043955232964E-4</v>
      </c>
      <c r="G39" s="65">
        <f>'Data Worksheet'!AD40</f>
        <v>2786223.1188999997</v>
      </c>
      <c r="H39" s="42">
        <f>'Data Worksheet'!AE40</f>
        <v>8.9550346681496111E-4</v>
      </c>
      <c r="I39" s="39">
        <f>'Data Worksheet'!AF40</f>
        <v>0.17332608071124556</v>
      </c>
      <c r="J39" s="68">
        <f>'Data Worksheet'!AG40</f>
        <v>4015781.4788999995</v>
      </c>
      <c r="K39" s="42">
        <f>'Data Worksheet'!AH40</f>
        <v>6.1540987173109457E-4</v>
      </c>
      <c r="L39" s="7">
        <f>'Data Worksheet'!AI40</f>
        <v>0.23474112896031271</v>
      </c>
    </row>
    <row r="40" spans="1:12" x14ac:dyDescent="0.2">
      <c r="A40" s="6" t="s">
        <v>64</v>
      </c>
      <c r="B40" s="65">
        <f>'Data Worksheet'!D41</f>
        <v>1922370.4500000002</v>
      </c>
      <c r="C40" s="67">
        <f>'Data Worksheet'!E41</f>
        <v>288166.20999999996</v>
      </c>
      <c r="D40" s="67">
        <f>'Data Worksheet'!F41</f>
        <v>32233.953735918527</v>
      </c>
      <c r="E40" s="67">
        <f>'Data Worksheet'!G41</f>
        <v>2242770.6137359189</v>
      </c>
      <c r="F40" s="15">
        <f>'Data Worksheet'!H41</f>
        <v>7.9473112206186416E-5</v>
      </c>
      <c r="G40" s="65">
        <f>'Data Worksheet'!AD41</f>
        <v>1996558.189614</v>
      </c>
      <c r="H40" s="42">
        <f>'Data Worksheet'!AE41</f>
        <v>6.4170193993760697E-4</v>
      </c>
      <c r="I40" s="39">
        <f>'Data Worksheet'!AF41</f>
        <v>1.0385918019151823</v>
      </c>
      <c r="J40" s="68">
        <f>'Data Worksheet'!AG41</f>
        <v>2441314.4896140001</v>
      </c>
      <c r="K40" s="42">
        <f>'Data Worksheet'!AH41</f>
        <v>3.7412619307167916E-4</v>
      </c>
      <c r="L40" s="7">
        <f>'Data Worksheet'!AI41</f>
        <v>1.0885261625340072</v>
      </c>
    </row>
    <row r="41" spans="1:12" x14ac:dyDescent="0.2">
      <c r="A41" s="6" t="s">
        <v>23</v>
      </c>
      <c r="B41" s="65">
        <f>'Data Worksheet'!D42</f>
        <v>310214497.71000004</v>
      </c>
      <c r="C41" s="67">
        <f>'Data Worksheet'!E42</f>
        <v>41899201.930000007</v>
      </c>
      <c r="D41" s="67">
        <f>'Data Worksheet'!F42</f>
        <v>4686798.4160374962</v>
      </c>
      <c r="E41" s="67">
        <f>'Data Worksheet'!G42</f>
        <v>356800498.05603755</v>
      </c>
      <c r="F41" s="15">
        <f>'Data Worksheet'!H42</f>
        <v>1.2643310842207036E-2</v>
      </c>
      <c r="G41" s="65">
        <f>'Data Worksheet'!AD42</f>
        <v>39874946.160086997</v>
      </c>
      <c r="H41" s="42">
        <f>'Data Worksheet'!AE42</f>
        <v>1.281597022262718E-2</v>
      </c>
      <c r="I41" s="39">
        <f>'Data Worksheet'!AF42</f>
        <v>0.12853991819996616</v>
      </c>
      <c r="J41" s="68">
        <f>'Data Worksheet'!AG42</f>
        <v>89737964.370086998</v>
      </c>
      <c r="K41" s="42">
        <f>'Data Worksheet'!AH42</f>
        <v>1.3752149969458036E-2</v>
      </c>
      <c r="L41" s="7">
        <f>'Data Worksheet'!AI42</f>
        <v>0.25150739659559873</v>
      </c>
    </row>
    <row r="42" spans="1:12" x14ac:dyDescent="0.2">
      <c r="A42" s="6" t="s">
        <v>2</v>
      </c>
      <c r="B42" s="65">
        <f>'Data Worksheet'!D43</f>
        <v>928869923.4799999</v>
      </c>
      <c r="C42" s="67">
        <f>'Data Worksheet'!E43</f>
        <v>35205836.219999999</v>
      </c>
      <c r="D42" s="67">
        <f>'Data Worksheet'!F43</f>
        <v>3938085.9260001541</v>
      </c>
      <c r="E42" s="67">
        <f>'Data Worksheet'!G43</f>
        <v>968013845.62600005</v>
      </c>
      <c r="F42" s="15">
        <f>'Data Worksheet'!H43</f>
        <v>3.4301801753335963E-2</v>
      </c>
      <c r="G42" s="65">
        <f>'Data Worksheet'!AD43</f>
        <v>108873531.278744</v>
      </c>
      <c r="H42" s="42">
        <f>'Data Worksheet'!AE43</f>
        <v>3.4992396711930954E-2</v>
      </c>
      <c r="I42" s="39">
        <f>'Data Worksheet'!AF43</f>
        <v>0.1172107401979931</v>
      </c>
      <c r="J42" s="68">
        <f>'Data Worksheet'!AG43</f>
        <v>137633097.32874399</v>
      </c>
      <c r="K42" s="42">
        <f>'Data Worksheet'!AH43</f>
        <v>2.1091976049512729E-2</v>
      </c>
      <c r="L42" s="7">
        <f>'Data Worksheet'!AI43</f>
        <v>0.14218091812492489</v>
      </c>
    </row>
    <row r="43" spans="1:12" x14ac:dyDescent="0.2">
      <c r="A43" s="6" t="s">
        <v>21</v>
      </c>
      <c r="B43" s="65">
        <f>'Data Worksheet'!D44</f>
        <v>276427492.28000003</v>
      </c>
      <c r="C43" s="67">
        <f>'Data Worksheet'!E44</f>
        <v>58916299.769999996</v>
      </c>
      <c r="D43" s="67">
        <f>'Data Worksheet'!F44</f>
        <v>6590312.1711518066</v>
      </c>
      <c r="E43" s="67">
        <f>'Data Worksheet'!G44</f>
        <v>341934104.22115183</v>
      </c>
      <c r="F43" s="15">
        <f>'Data Worksheet'!H44</f>
        <v>1.2116516627004987E-2</v>
      </c>
      <c r="G43" s="65">
        <f>'Data Worksheet'!AD44</f>
        <v>35993781.787421003</v>
      </c>
      <c r="H43" s="42">
        <f>'Data Worksheet'!AE44</f>
        <v>1.1568548173967533E-2</v>
      </c>
      <c r="I43" s="39">
        <f>'Data Worksheet'!AF44</f>
        <v>0.13021057164228092</v>
      </c>
      <c r="J43" s="68">
        <f>'Data Worksheet'!AG44</f>
        <v>104895665.397421</v>
      </c>
      <c r="K43" s="42">
        <f>'Data Worksheet'!AH44</f>
        <v>1.6075035040267485E-2</v>
      </c>
      <c r="L43" s="7">
        <f>'Data Worksheet'!AI44</f>
        <v>0.30677157996962451</v>
      </c>
    </row>
    <row r="44" spans="1:12" x14ac:dyDescent="0.2">
      <c r="A44" s="6" t="s">
        <v>45</v>
      </c>
      <c r="B44" s="65">
        <f>'Data Worksheet'!D45</f>
        <v>23781739.209999997</v>
      </c>
      <c r="C44" s="67">
        <f>'Data Worksheet'!E45</f>
        <v>3340596.9099999997</v>
      </c>
      <c r="D44" s="67">
        <f>'Data Worksheet'!F45</f>
        <v>373675.47793786228</v>
      </c>
      <c r="E44" s="67">
        <f>'Data Worksheet'!G45</f>
        <v>27496011.59793786</v>
      </c>
      <c r="F44" s="15">
        <f>'Data Worksheet'!H45</f>
        <v>9.7432773622154313E-4</v>
      </c>
      <c r="G44" s="65">
        <f>'Data Worksheet'!AD45</f>
        <v>5502481.1958600003</v>
      </c>
      <c r="H44" s="42">
        <f>'Data Worksheet'!AE45</f>
        <v>1.7685198839790461E-3</v>
      </c>
      <c r="I44" s="39">
        <f>'Data Worksheet'!AF45</f>
        <v>0.23137421309986692</v>
      </c>
      <c r="J44" s="68">
        <f>'Data Worksheet'!AG45</f>
        <v>9784487.2158599999</v>
      </c>
      <c r="K44" s="42">
        <f>'Data Worksheet'!AH45</f>
        <v>1.4994516146123406E-3</v>
      </c>
      <c r="L44" s="7">
        <f>'Data Worksheet'!AI45</f>
        <v>0.35585114521095906</v>
      </c>
    </row>
    <row r="45" spans="1:12" x14ac:dyDescent="0.2">
      <c r="A45" s="6" t="s">
        <v>63</v>
      </c>
      <c r="B45" s="65">
        <f>'Data Worksheet'!D46</f>
        <v>1769208.8599999999</v>
      </c>
      <c r="C45" s="67">
        <f>'Data Worksheet'!E46</f>
        <v>470073.42</v>
      </c>
      <c r="D45" s="67">
        <f>'Data Worksheet'!F46</f>
        <v>52581.893181594744</v>
      </c>
      <c r="E45" s="67">
        <f>'Data Worksheet'!G46</f>
        <v>2291864.1731815943</v>
      </c>
      <c r="F45" s="15">
        <f>'Data Worksheet'!H46</f>
        <v>8.1212754207259411E-5</v>
      </c>
      <c r="G45" s="65">
        <f>'Data Worksheet'!AD46</f>
        <v>1879519.1785190001</v>
      </c>
      <c r="H45" s="42">
        <f>'Data Worksheet'!AE46</f>
        <v>6.040851247309534E-4</v>
      </c>
      <c r="I45" s="39">
        <f>'Data Worksheet'!AF46</f>
        <v>1.0623500825781531</v>
      </c>
      <c r="J45" s="68">
        <f>'Data Worksheet'!AG46</f>
        <v>2670282.1885190001</v>
      </c>
      <c r="K45" s="42">
        <f>'Data Worksheet'!AH46</f>
        <v>4.0921500030734767E-4</v>
      </c>
      <c r="L45" s="7">
        <f>'Data Worksheet'!AI46</f>
        <v>1.1651136309758188</v>
      </c>
    </row>
    <row r="46" spans="1:12" x14ac:dyDescent="0.2">
      <c r="A46" s="6" t="s">
        <v>3</v>
      </c>
      <c r="B46" s="65">
        <f>'Data Worksheet'!D47</f>
        <v>6295672.7800000003</v>
      </c>
      <c r="C46" s="67">
        <f>'Data Worksheet'!E47</f>
        <v>1375958.17</v>
      </c>
      <c r="D46" s="67">
        <f>'Data Worksheet'!F47</f>
        <v>153913.16002781561</v>
      </c>
      <c r="E46" s="67">
        <f>'Data Worksheet'!G47</f>
        <v>7825544.1100278161</v>
      </c>
      <c r="F46" s="15">
        <f>'Data Worksheet'!H47</f>
        <v>2.7730002405138146E-4</v>
      </c>
      <c r="G46" s="65">
        <f>'Data Worksheet'!AD47</f>
        <v>3308814.7694389997</v>
      </c>
      <c r="H46" s="42">
        <f>'Data Worksheet'!AE47</f>
        <v>1.0634665533358232E-3</v>
      </c>
      <c r="I46" s="39">
        <f>'Data Worksheet'!AF47</f>
        <v>0.52556968652347902</v>
      </c>
      <c r="J46" s="68">
        <f>'Data Worksheet'!AG47</f>
        <v>5313648.3094389997</v>
      </c>
      <c r="K46" s="42">
        <f>'Data Worksheet'!AH47</f>
        <v>8.1430517116477623E-4</v>
      </c>
      <c r="L46" s="7">
        <f>'Data Worksheet'!AI47</f>
        <v>0.67901327175831516</v>
      </c>
    </row>
    <row r="47" spans="1:12" x14ac:dyDescent="0.2">
      <c r="A47" s="6" t="s">
        <v>19</v>
      </c>
      <c r="B47" s="65">
        <f>'Data Worksheet'!D48</f>
        <v>367248588.65000004</v>
      </c>
      <c r="C47" s="67">
        <f>'Data Worksheet'!E48</f>
        <v>53949496.580000006</v>
      </c>
      <c r="D47" s="67">
        <f>'Data Worksheet'!F48</f>
        <v>6034731.0562047334</v>
      </c>
      <c r="E47" s="67">
        <f>'Data Worksheet'!G48</f>
        <v>427232816.28620476</v>
      </c>
      <c r="F47" s="15">
        <f>'Data Worksheet'!H48</f>
        <v>1.5139096855884045E-2</v>
      </c>
      <c r="G47" s="65">
        <f>'Data Worksheet'!AD48</f>
        <v>45557118.504216</v>
      </c>
      <c r="H47" s="42">
        <f>'Data Worksheet'!AE48</f>
        <v>1.4642243574065208E-2</v>
      </c>
      <c r="I47" s="39">
        <f>'Data Worksheet'!AF48</f>
        <v>0.12404981234014606</v>
      </c>
      <c r="J47" s="68">
        <f>'Data Worksheet'!AG48</f>
        <v>108094377.454216</v>
      </c>
      <c r="K47" s="42">
        <f>'Data Worksheet'!AH48</f>
        <v>1.6565230780976995E-2</v>
      </c>
      <c r="L47" s="7">
        <f>'Data Worksheet'!AI48</f>
        <v>0.25301047422771755</v>
      </c>
    </row>
    <row r="48" spans="1:12" x14ac:dyDescent="0.2">
      <c r="A48" s="6" t="s">
        <v>20</v>
      </c>
      <c r="B48" s="65">
        <f>'Data Worksheet'!D49</f>
        <v>318067474.63999999</v>
      </c>
      <c r="C48" s="67">
        <f>'Data Worksheet'!E49</f>
        <v>42813620.280000001</v>
      </c>
      <c r="D48" s="67">
        <f>'Data Worksheet'!F49</f>
        <v>4789084.2419473939</v>
      </c>
      <c r="E48" s="67">
        <f>'Data Worksheet'!G49</f>
        <v>365670179.16194737</v>
      </c>
      <c r="F48" s="15">
        <f>'Data Worksheet'!H49</f>
        <v>1.2957610110017071E-2</v>
      </c>
      <c r="G48" s="65">
        <f>'Data Worksheet'!AD49</f>
        <v>39917747.760559998</v>
      </c>
      <c r="H48" s="42">
        <f>'Data Worksheet'!AE49</f>
        <v>1.2829726831474764E-2</v>
      </c>
      <c r="I48" s="39">
        <f>'Data Worksheet'!AF49</f>
        <v>0.12550087935190582</v>
      </c>
      <c r="J48" s="68">
        <f>'Data Worksheet'!AG49</f>
        <v>90684205.150559992</v>
      </c>
      <c r="K48" s="42">
        <f>'Data Worksheet'!AH49</f>
        <v>1.3897159333238738E-2</v>
      </c>
      <c r="L48" s="7">
        <f>'Data Worksheet'!AI49</f>
        <v>0.24799453255497197</v>
      </c>
    </row>
    <row r="49" spans="1:12" x14ac:dyDescent="0.2">
      <c r="A49" s="6" t="s">
        <v>30</v>
      </c>
      <c r="B49" s="65">
        <f>'Data Worksheet'!D50</f>
        <v>212101950.79999998</v>
      </c>
      <c r="C49" s="67">
        <f>'Data Worksheet'!E50</f>
        <v>8290654.1999999993</v>
      </c>
      <c r="D49" s="67">
        <f>'Data Worksheet'!F50</f>
        <v>927383.41502044478</v>
      </c>
      <c r="E49" s="67">
        <f>'Data Worksheet'!G50</f>
        <v>221319988.41502041</v>
      </c>
      <c r="F49" s="15">
        <f>'Data Worksheet'!H50</f>
        <v>7.8425266342685637E-3</v>
      </c>
      <c r="G49" s="65">
        <f>'Data Worksheet'!AD50</f>
        <v>24543236.810167</v>
      </c>
      <c r="H49" s="42">
        <f>'Data Worksheet'!AE50</f>
        <v>7.8882963468633639E-3</v>
      </c>
      <c r="I49" s="39">
        <f>'Data Worksheet'!AF50</f>
        <v>0.11571433792850812</v>
      </c>
      <c r="J49" s="68">
        <f>'Data Worksheet'!AG50</f>
        <v>30524167.350166999</v>
      </c>
      <c r="K49" s="42">
        <f>'Data Worksheet'!AH50</f>
        <v>4.6777629739978479E-3</v>
      </c>
      <c r="L49" s="7">
        <f>'Data Worksheet'!AI50</f>
        <v>0.13791871022931701</v>
      </c>
    </row>
    <row r="50" spans="1:12" x14ac:dyDescent="0.2">
      <c r="A50" s="6" t="s">
        <v>65</v>
      </c>
      <c r="B50" s="65">
        <f>'Data Worksheet'!D51</f>
        <v>3358269312.5900006</v>
      </c>
      <c r="C50" s="67">
        <f>'Data Worksheet'!E51</f>
        <v>492103015.79000008</v>
      </c>
      <c r="D50" s="67">
        <f>'Data Worksheet'!F51</f>
        <v>55046099.417002603</v>
      </c>
      <c r="E50" s="67">
        <f>'Data Worksheet'!G51</f>
        <v>3905418427.7970033</v>
      </c>
      <c r="F50" s="15">
        <f>'Data Worksheet'!H51</f>
        <v>0.1383894344894272</v>
      </c>
      <c r="G50" s="65">
        <f>'Data Worksheet'!AD51</f>
        <v>443424844.25879002</v>
      </c>
      <c r="H50" s="42">
        <f>'Data Worksheet'!AE51</f>
        <v>0.14251855230545971</v>
      </c>
      <c r="I50" s="39">
        <f>'Data Worksheet'!AF51</f>
        <v>0.13203969157458881</v>
      </c>
      <c r="J50" s="68">
        <f>'Data Worksheet'!AG51</f>
        <v>1001971415.9687901</v>
      </c>
      <c r="K50" s="42">
        <f>'Data Worksheet'!AH51</f>
        <v>0.15354996376657462</v>
      </c>
      <c r="L50" s="7">
        <f>'Data Worksheet'!AI51</f>
        <v>0.25655929946896611</v>
      </c>
    </row>
    <row r="51" spans="1:12" x14ac:dyDescent="0.2">
      <c r="A51" s="6" t="s">
        <v>34</v>
      </c>
      <c r="B51" s="65">
        <f>'Data Worksheet'!D52</f>
        <v>230083270.77999997</v>
      </c>
      <c r="C51" s="67">
        <f>'Data Worksheet'!E52</f>
        <v>54122522.750000007</v>
      </c>
      <c r="D51" s="67">
        <f>'Data Worksheet'!F52</f>
        <v>6054085.5723323645</v>
      </c>
      <c r="E51" s="67">
        <f>'Data Worksheet'!G52</f>
        <v>290259879.10233235</v>
      </c>
      <c r="F51" s="15">
        <f>'Data Worksheet'!H52</f>
        <v>1.0285428121616164E-2</v>
      </c>
      <c r="G51" s="65">
        <f>'Data Worksheet'!AD52</f>
        <v>24063057.235149</v>
      </c>
      <c r="H51" s="42">
        <f>'Data Worksheet'!AE52</f>
        <v>7.7339646742828425E-3</v>
      </c>
      <c r="I51" s="39">
        <f>'Data Worksheet'!AF52</f>
        <v>0.10458412362434429</v>
      </c>
      <c r="J51" s="68">
        <f>'Data Worksheet'!AG52</f>
        <v>80530858.145148993</v>
      </c>
      <c r="K51" s="42">
        <f>'Data Worksheet'!AH52</f>
        <v>1.2341180749475548E-2</v>
      </c>
      <c r="L51" s="7">
        <f>'Data Worksheet'!AI52</f>
        <v>0.27744398707186635</v>
      </c>
    </row>
    <row r="52" spans="1:12" x14ac:dyDescent="0.2">
      <c r="A52" s="6" t="s">
        <v>38</v>
      </c>
      <c r="B52" s="65">
        <f>'Data Worksheet'!D53</f>
        <v>73620148.879999995</v>
      </c>
      <c r="C52" s="67">
        <f>'Data Worksheet'!E53</f>
        <v>11289407.770000001</v>
      </c>
      <c r="D52" s="67">
        <f>'Data Worksheet'!F53</f>
        <v>1262820.6747907717</v>
      </c>
      <c r="E52" s="67">
        <f>'Data Worksheet'!G53</f>
        <v>86172377.324790761</v>
      </c>
      <c r="F52" s="15">
        <f>'Data Worksheet'!H53</f>
        <v>3.0535387659637457E-3</v>
      </c>
      <c r="G52" s="65">
        <f>'Data Worksheet'!AD53</f>
        <v>9611633.5967019983</v>
      </c>
      <c r="H52" s="42">
        <f>'Data Worksheet'!AE53</f>
        <v>3.0892182141536223E-3</v>
      </c>
      <c r="I52" s="39">
        <f>'Data Worksheet'!AF53</f>
        <v>0.13055710621244263</v>
      </c>
      <c r="J52" s="68">
        <f>'Data Worksheet'!AG53</f>
        <v>22892901.636701997</v>
      </c>
      <c r="K52" s="42">
        <f>'Data Worksheet'!AH53</f>
        <v>3.5082879219948144E-3</v>
      </c>
      <c r="L52" s="7">
        <f>'Data Worksheet'!AI53</f>
        <v>0.26566403698503954</v>
      </c>
    </row>
    <row r="53" spans="1:12" x14ac:dyDescent="0.2">
      <c r="A53" s="6" t="s">
        <v>24</v>
      </c>
      <c r="B53" s="65">
        <f>'Data Worksheet'!D54</f>
        <v>291766404.04000002</v>
      </c>
      <c r="C53" s="67">
        <f>'Data Worksheet'!E54</f>
        <v>10899903.280000001</v>
      </c>
      <c r="D53" s="67">
        <f>'Data Worksheet'!F54</f>
        <v>1219251.1330648609</v>
      </c>
      <c r="E53" s="67">
        <f>'Data Worksheet'!G54</f>
        <v>303885558.45306492</v>
      </c>
      <c r="F53" s="15">
        <f>'Data Worksheet'!H54</f>
        <v>1.0768257322825679E-2</v>
      </c>
      <c r="G53" s="65">
        <f>'Data Worksheet'!AD54</f>
        <v>34131140.785125002</v>
      </c>
      <c r="H53" s="42">
        <f>'Data Worksheet'!AE54</f>
        <v>1.0969887763868614E-2</v>
      </c>
      <c r="I53" s="39">
        <f>'Data Worksheet'!AF54</f>
        <v>0.11698105166503597</v>
      </c>
      <c r="J53" s="68">
        <f>'Data Worksheet'!AG54</f>
        <v>41669034.605125003</v>
      </c>
      <c r="K53" s="42">
        <f>'Data Worksheet'!AH54</f>
        <v>6.3856899027590472E-3</v>
      </c>
      <c r="L53" s="7">
        <f>'Data Worksheet'!AI54</f>
        <v>0.13712081224669576</v>
      </c>
    </row>
    <row r="54" spans="1:12" x14ac:dyDescent="0.2">
      <c r="A54" s="6" t="s">
        <v>4</v>
      </c>
      <c r="B54" s="65">
        <f>'Data Worksheet'!D55</f>
        <v>33451414.930000003</v>
      </c>
      <c r="C54" s="67">
        <f>'Data Worksheet'!E55</f>
        <v>5163356.1400000006</v>
      </c>
      <c r="D54" s="67">
        <f>'Data Worksheet'!F55</f>
        <v>577567.31068098126</v>
      </c>
      <c r="E54" s="67">
        <f>'Data Worksheet'!G55</f>
        <v>39192338.380680986</v>
      </c>
      <c r="F54" s="15">
        <f>'Data Worksheet'!H55</f>
        <v>1.3887898685110201E-3</v>
      </c>
      <c r="G54" s="65">
        <f>'Data Worksheet'!AD55</f>
        <v>5395833.2497499995</v>
      </c>
      <c r="H54" s="42">
        <f>'Data Worksheet'!AE55</f>
        <v>1.7342427994116387E-3</v>
      </c>
      <c r="I54" s="39">
        <f>'Data Worksheet'!AF55</f>
        <v>0.16130358793615307</v>
      </c>
      <c r="J54" s="68">
        <f>'Data Worksheet'!AG55</f>
        <v>11490228.149749998</v>
      </c>
      <c r="K54" s="42">
        <f>'Data Worksheet'!AH55</f>
        <v>1.7608527428478499E-3</v>
      </c>
      <c r="L54" s="7">
        <f>'Data Worksheet'!AI55</f>
        <v>0.29317536601525818</v>
      </c>
    </row>
    <row r="55" spans="1:12" x14ac:dyDescent="0.2">
      <c r="A55" s="6" t="s">
        <v>12</v>
      </c>
      <c r="B55" s="65">
        <f>'Data Worksheet'!D56</f>
        <v>3158513310.5900002</v>
      </c>
      <c r="C55" s="67">
        <f>'Data Worksheet'!E56</f>
        <v>257454428.97</v>
      </c>
      <c r="D55" s="67">
        <f>'Data Worksheet'!F56</f>
        <v>28798567.856121309</v>
      </c>
      <c r="E55" s="67">
        <f>'Data Worksheet'!G56</f>
        <v>3444766307.4161215</v>
      </c>
      <c r="F55" s="15">
        <f>'Data Worksheet'!H56</f>
        <v>0.12206611661338954</v>
      </c>
      <c r="G55" s="65">
        <f>'Data Worksheet'!AD56</f>
        <v>340394599.96651</v>
      </c>
      <c r="H55" s="42">
        <f>'Data Worksheet'!AE56</f>
        <v>0.10940421184770235</v>
      </c>
      <c r="I55" s="39">
        <f>'Data Worksheet'!AF56</f>
        <v>0.10777051305284048</v>
      </c>
      <c r="J55" s="68">
        <f>'Data Worksheet'!AG56</f>
        <v>613021971.74651003</v>
      </c>
      <c r="K55" s="42">
        <f>'Data Worksheet'!AH56</f>
        <v>9.3944298260024151E-2</v>
      </c>
      <c r="L55" s="7">
        <f>'Data Worksheet'!AI56</f>
        <v>0.1779574917540141</v>
      </c>
    </row>
    <row r="56" spans="1:12" x14ac:dyDescent="0.2">
      <c r="A56" s="6" t="s">
        <v>25</v>
      </c>
      <c r="B56" s="65">
        <f>'Data Worksheet'!D57</f>
        <v>361485698.91000003</v>
      </c>
      <c r="C56" s="67">
        <f>'Data Worksheet'!E57</f>
        <v>83782602.650000006</v>
      </c>
      <c r="D56" s="67">
        <f>'Data Worksheet'!F57</f>
        <v>9371829.326189721</v>
      </c>
      <c r="E56" s="67">
        <f>'Data Worksheet'!G57</f>
        <v>454640130.88618976</v>
      </c>
      <c r="F56" s="15">
        <f>'Data Worksheet'!H57</f>
        <v>1.6110281592804865E-2</v>
      </c>
      <c r="G56" s="65">
        <f>'Data Worksheet'!AD57</f>
        <v>44652448.425015002</v>
      </c>
      <c r="H56" s="42">
        <f>'Data Worksheet'!AE57</f>
        <v>1.4351478923254292E-2</v>
      </c>
      <c r="I56" s="39">
        <f>'Data Worksheet'!AF57</f>
        <v>0.12352479934796046</v>
      </c>
      <c r="J56" s="68">
        <f>'Data Worksheet'!AG57</f>
        <v>139784480.22501498</v>
      </c>
      <c r="K56" s="42">
        <f>'Data Worksheet'!AH57</f>
        <v>2.1421670849689274E-2</v>
      </c>
      <c r="L56" s="7">
        <f>'Data Worksheet'!AI57</f>
        <v>0.30746181590381272</v>
      </c>
    </row>
    <row r="57" spans="1:12" x14ac:dyDescent="0.2">
      <c r="A57" s="6" t="s">
        <v>5</v>
      </c>
      <c r="B57" s="65">
        <f>'Data Worksheet'!D58</f>
        <v>1761366504.1299999</v>
      </c>
      <c r="C57" s="67">
        <f>'Data Worksheet'!E58</f>
        <v>253408403.95999998</v>
      </c>
      <c r="D57" s="67">
        <f>'Data Worksheet'!F58</f>
        <v>28345983.970638312</v>
      </c>
      <c r="E57" s="67">
        <f>'Data Worksheet'!G58</f>
        <v>2043120892.0606382</v>
      </c>
      <c r="F57" s="15">
        <f>'Data Worksheet'!H58</f>
        <v>7.2398476648070559E-2</v>
      </c>
      <c r="G57" s="65">
        <f>'Data Worksheet'!AD58</f>
        <v>213045965.56291801</v>
      </c>
      <c r="H57" s="42">
        <f>'Data Worksheet'!AE58</f>
        <v>6.8473841688549031E-2</v>
      </c>
      <c r="I57" s="39">
        <f>'Data Worksheet'!AF58</f>
        <v>0.12095493190280056</v>
      </c>
      <c r="J57" s="68">
        <f>'Data Worksheet'!AG58</f>
        <v>500423435.28291804</v>
      </c>
      <c r="K57" s="42">
        <f>'Data Worksheet'!AH58</f>
        <v>7.6688814801509575E-2</v>
      </c>
      <c r="L57" s="7">
        <f>'Data Worksheet'!AI58</f>
        <v>0.24493089822903436</v>
      </c>
    </row>
    <row r="58" spans="1:12" x14ac:dyDescent="0.2">
      <c r="A58" s="6" t="s">
        <v>17</v>
      </c>
      <c r="B58" s="65">
        <f>'Data Worksheet'!D59</f>
        <v>402716680.01999992</v>
      </c>
      <c r="C58" s="67">
        <f>'Data Worksheet'!E59</f>
        <v>55453874.25</v>
      </c>
      <c r="D58" s="67">
        <f>'Data Worksheet'!F59</f>
        <v>6203009.0795584396</v>
      </c>
      <c r="E58" s="67">
        <f>'Data Worksheet'!G59</f>
        <v>464373563.34955835</v>
      </c>
      <c r="F58" s="15">
        <f>'Data Worksheet'!H59</f>
        <v>1.6455188096205175E-2</v>
      </c>
      <c r="G58" s="65">
        <f>'Data Worksheet'!AD59</f>
        <v>45293006.045382001</v>
      </c>
      <c r="H58" s="42">
        <f>'Data Worksheet'!AE59</f>
        <v>1.4557356753296795E-2</v>
      </c>
      <c r="I58" s="39">
        <f>'Data Worksheet'!AF59</f>
        <v>0.11246866169817608</v>
      </c>
      <c r="J58" s="68">
        <f>'Data Worksheet'!AG59</f>
        <v>112728307.845382</v>
      </c>
      <c r="K58" s="42">
        <f>'Data Worksheet'!AH59</f>
        <v>1.7275370643572169E-2</v>
      </c>
      <c r="L58" s="7">
        <f>'Data Worksheet'!AI59</f>
        <v>0.24275350007495042</v>
      </c>
    </row>
    <row r="59" spans="1:12" x14ac:dyDescent="0.2">
      <c r="A59" s="6" t="s">
        <v>11</v>
      </c>
      <c r="B59" s="65">
        <f>'Data Worksheet'!D60</f>
        <v>1042673148.7600002</v>
      </c>
      <c r="C59" s="67">
        <f>'Data Worksheet'!E60</f>
        <v>149477772.86999997</v>
      </c>
      <c r="D59" s="67">
        <f>'Data Worksheet'!F60</f>
        <v>16720418.453085521</v>
      </c>
      <c r="E59" s="67">
        <f>'Data Worksheet'!G60</f>
        <v>1208871340.0830855</v>
      </c>
      <c r="F59" s="15">
        <f>'Data Worksheet'!H60</f>
        <v>4.2836644579193846E-2</v>
      </c>
      <c r="G59" s="65">
        <f>'Data Worksheet'!AD60</f>
        <v>119110687.75656</v>
      </c>
      <c r="H59" s="42">
        <f>'Data Worksheet'!AE60</f>
        <v>3.8282660529650889E-2</v>
      </c>
      <c r="I59" s="39">
        <f>'Data Worksheet'!AF60</f>
        <v>0.1142358829305353</v>
      </c>
      <c r="J59" s="68">
        <f>'Data Worksheet'!AG60</f>
        <v>291738466.94656003</v>
      </c>
      <c r="K59" s="42">
        <f>'Data Worksheet'!AH60</f>
        <v>4.4708292387410441E-2</v>
      </c>
      <c r="L59" s="7">
        <f>'Data Worksheet'!AI60</f>
        <v>0.24133127924639927</v>
      </c>
    </row>
    <row r="60" spans="1:12" x14ac:dyDescent="0.2">
      <c r="A60" s="6" t="s">
        <v>14</v>
      </c>
      <c r="B60" s="65">
        <f>'Data Worksheet'!D61</f>
        <v>612581426.81999981</v>
      </c>
      <c r="C60" s="67">
        <f>'Data Worksheet'!E61</f>
        <v>85833392.379999995</v>
      </c>
      <c r="D60" s="67">
        <f>'Data Worksheet'!F61</f>
        <v>9601228.3986171111</v>
      </c>
      <c r="E60" s="67">
        <f>'Data Worksheet'!G61</f>
        <v>708016047.59861696</v>
      </c>
      <c r="F60" s="15">
        <f>'Data Worksheet'!H61</f>
        <v>2.508871770031626E-2</v>
      </c>
      <c r="G60" s="65">
        <f>'Data Worksheet'!AD61</f>
        <v>78695755.852944016</v>
      </c>
      <c r="H60" s="42">
        <f>'Data Worksheet'!AE61</f>
        <v>2.5293136688119073E-2</v>
      </c>
      <c r="I60" s="39">
        <f>'Data Worksheet'!AF61</f>
        <v>0.12846578823237467</v>
      </c>
      <c r="J60" s="68">
        <f>'Data Worksheet'!AG61</f>
        <v>177773661.95294404</v>
      </c>
      <c r="K60" s="42">
        <f>'Data Worksheet'!AH61</f>
        <v>2.7243431216181627E-2</v>
      </c>
      <c r="L60" s="7">
        <f>'Data Worksheet'!AI61</f>
        <v>0.25108705170723211</v>
      </c>
    </row>
    <row r="61" spans="1:12" x14ac:dyDescent="0.2">
      <c r="A61" s="6" t="s">
        <v>36</v>
      </c>
      <c r="B61" s="65">
        <f>'Data Worksheet'!D62</f>
        <v>42922421.549999997</v>
      </c>
      <c r="C61" s="67">
        <f>'Data Worksheet'!E62</f>
        <v>5828369.4200000009</v>
      </c>
      <c r="D61" s="67">
        <f>'Data Worksheet'!F62</f>
        <v>651954.96113205759</v>
      </c>
      <c r="E61" s="67">
        <f>'Data Worksheet'!G62</f>
        <v>49402745.931132056</v>
      </c>
      <c r="F61" s="15">
        <f>'Data Worksheet'!H62</f>
        <v>1.750598098009892E-3</v>
      </c>
      <c r="G61" s="65">
        <f>'Data Worksheet'!AD62</f>
        <v>7092897.542731001</v>
      </c>
      <c r="H61" s="42">
        <f>'Data Worksheet'!AE62</f>
        <v>2.279686180260605E-3</v>
      </c>
      <c r="I61" s="39">
        <f>'Data Worksheet'!AF62</f>
        <v>0.16524924006136371</v>
      </c>
      <c r="J61" s="68">
        <f>'Data Worksheet'!AG62</f>
        <v>14628815.462731</v>
      </c>
      <c r="K61" s="42">
        <f>'Data Worksheet'!AH62</f>
        <v>2.2418344959255995E-3</v>
      </c>
      <c r="L61" s="7">
        <f>'Data Worksheet'!AI62</f>
        <v>0.29611340801022928</v>
      </c>
    </row>
    <row r="62" spans="1:12" x14ac:dyDescent="0.2">
      <c r="A62" s="70" t="s">
        <v>115</v>
      </c>
      <c r="B62" s="65">
        <f>'Data Worksheet'!D63</f>
        <v>242051594.25</v>
      </c>
      <c r="C62" s="67">
        <f>'Data Worksheet'!E63</f>
        <v>18517248.350000001</v>
      </c>
      <c r="D62" s="67">
        <f>'Data Worksheet'!F63</f>
        <v>2071318.9330227643</v>
      </c>
      <c r="E62" s="67">
        <f>'Data Worksheet'!G63</f>
        <v>262640161.53302276</v>
      </c>
      <c r="F62" s="15">
        <f>'Data Worksheet'!H63</f>
        <v>9.3067168347616726E-3</v>
      </c>
      <c r="G62" s="65">
        <f>'Data Worksheet'!AD63</f>
        <v>29671706.271616001</v>
      </c>
      <c r="H62" s="42">
        <f>'Data Worksheet'!AE63</f>
        <v>9.5366073349637641E-3</v>
      </c>
      <c r="I62" s="39">
        <f>'Data Worksheet'!AF63</f>
        <v>0.1225842216142148</v>
      </c>
      <c r="J62" s="68">
        <f>'Data Worksheet'!AG63</f>
        <v>51102008.561616004</v>
      </c>
      <c r="K62" s="42">
        <f>'Data Worksheet'!AH63</f>
        <v>7.8312728666500575E-3</v>
      </c>
      <c r="L62" s="7">
        <f>'Data Worksheet'!AI63</f>
        <v>0.19457042770357399</v>
      </c>
    </row>
    <row r="63" spans="1:12" x14ac:dyDescent="0.2">
      <c r="A63" s="70" t="s">
        <v>116</v>
      </c>
      <c r="B63" s="65">
        <f>'Data Worksheet'!D64</f>
        <v>228542613.34999996</v>
      </c>
      <c r="C63" s="67">
        <f>'Data Worksheet'!E64</f>
        <v>22593869.210000001</v>
      </c>
      <c r="D63" s="67">
        <f>'Data Worksheet'!F64</f>
        <v>2527325.236468683</v>
      </c>
      <c r="E63" s="67">
        <f>'Data Worksheet'!G64</f>
        <v>253663807.79646865</v>
      </c>
      <c r="F63" s="15">
        <f>'Data Worksheet'!H64</f>
        <v>8.9886375968144319E-3</v>
      </c>
      <c r="G63" s="65">
        <f>'Data Worksheet'!AD64</f>
        <v>31718410.388256002</v>
      </c>
      <c r="H63" s="42">
        <f>'Data Worksheet'!AE64</f>
        <v>1.0194426380237917E-2</v>
      </c>
      <c r="I63" s="39">
        <f>'Data Worksheet'!AF64</f>
        <v>0.13878554166911999</v>
      </c>
      <c r="J63" s="68">
        <f>'Data Worksheet'!AG64</f>
        <v>57275135.898256004</v>
      </c>
      <c r="K63" s="42">
        <f>'Data Worksheet'!AH64</f>
        <v>8.7772913495735745E-3</v>
      </c>
      <c r="L63" s="7">
        <f>'Data Worksheet'!AI64</f>
        <v>0.22579151671574549</v>
      </c>
    </row>
    <row r="64" spans="1:12" x14ac:dyDescent="0.2">
      <c r="A64" s="6" t="s">
        <v>32</v>
      </c>
      <c r="B64" s="65">
        <f>'Data Worksheet'!D65</f>
        <v>105204726.53</v>
      </c>
      <c r="C64" s="67">
        <f>'Data Worksheet'!E65</f>
        <v>16010843.420000002</v>
      </c>
      <c r="D64" s="67">
        <f>'Data Worksheet'!F65</f>
        <v>1790955.2479220785</v>
      </c>
      <c r="E64" s="67">
        <f>'Data Worksheet'!G65</f>
        <v>123006525.19792208</v>
      </c>
      <c r="F64" s="15">
        <f>'Data Worksheet'!H65</f>
        <v>4.3587655907723726E-3</v>
      </c>
      <c r="G64" s="65">
        <f>'Data Worksheet'!AD65</f>
        <v>14797395.893804003</v>
      </c>
      <c r="H64" s="42">
        <f>'Data Worksheet'!AE65</f>
        <v>4.7559433531534591E-3</v>
      </c>
      <c r="I64" s="39">
        <f>'Data Worksheet'!AF65</f>
        <v>0.14065333737248395</v>
      </c>
      <c r="J64" s="68">
        <f>'Data Worksheet'!AG65</f>
        <v>34292377.433804005</v>
      </c>
      <c r="K64" s="42">
        <f>'Data Worksheet'!AH65</f>
        <v>5.2552330620520629E-3</v>
      </c>
      <c r="L64" s="7">
        <f>'Data Worksheet'!AI65</f>
        <v>0.27878502688069834</v>
      </c>
    </row>
    <row r="65" spans="1:12" x14ac:dyDescent="0.2">
      <c r="A65" s="6" t="s">
        <v>7</v>
      </c>
      <c r="B65" s="65">
        <f>'Data Worksheet'!D66</f>
        <v>541128724.68000007</v>
      </c>
      <c r="C65" s="67">
        <f>'Data Worksheet'!E66</f>
        <v>74976582.640000001</v>
      </c>
      <c r="D65" s="67">
        <f>'Data Worksheet'!F66</f>
        <v>8386797.6613046769</v>
      </c>
      <c r="E65" s="67">
        <f>'Data Worksheet'!G66</f>
        <v>624492104.98130476</v>
      </c>
      <c r="F65" s="15">
        <f>'Data Worksheet'!H66</f>
        <v>2.2129026850581272E-2</v>
      </c>
      <c r="G65" s="65">
        <f>'Data Worksheet'!AD66</f>
        <v>64215748.530877002</v>
      </c>
      <c r="H65" s="42">
        <f>'Data Worksheet'!AE66</f>
        <v>2.0639203315569798E-2</v>
      </c>
      <c r="I65" s="39">
        <f>'Data Worksheet'!AF66</f>
        <v>0.11867000512466122</v>
      </c>
      <c r="J65" s="68">
        <f>'Data Worksheet'!AG66</f>
        <v>150020777.560877</v>
      </c>
      <c r="K65" s="42">
        <f>'Data Worksheet'!AH66</f>
        <v>2.2990361393127347E-2</v>
      </c>
      <c r="L65" s="7">
        <f>'Data Worksheet'!AI66</f>
        <v>0.24022846143966564</v>
      </c>
    </row>
    <row r="66" spans="1:12" x14ac:dyDescent="0.2">
      <c r="A66" s="6" t="s">
        <v>6</v>
      </c>
      <c r="B66" s="65">
        <f>'Data Worksheet'!D67</f>
        <v>480067675.52000004</v>
      </c>
      <c r="C66" s="67">
        <f>'Data Worksheet'!E67</f>
        <v>65893374.950000003</v>
      </c>
      <c r="D66" s="67">
        <f>'Data Worksheet'!F67</f>
        <v>7370760.0889147725</v>
      </c>
      <c r="E66" s="67">
        <f>'Data Worksheet'!G67</f>
        <v>553331810.55891478</v>
      </c>
      <c r="F66" s="15">
        <f>'Data Worksheet'!H67</f>
        <v>1.9607444826713286E-2</v>
      </c>
      <c r="G66" s="65">
        <f>'Data Worksheet'!AD67</f>
        <v>60687606.380385995</v>
      </c>
      <c r="H66" s="42">
        <f>'Data Worksheet'!AE67</f>
        <v>1.9505244048004737E-2</v>
      </c>
      <c r="I66" s="39">
        <f>'Data Worksheet'!AF67</f>
        <v>0.1264146900010511</v>
      </c>
      <c r="J66" s="68">
        <f>'Data Worksheet'!AG67</f>
        <v>137066506.870386</v>
      </c>
      <c r="K66" s="42">
        <f>'Data Worksheet'!AH67</f>
        <v>2.10051472807826E-2</v>
      </c>
      <c r="L66" s="7">
        <f>'Data Worksheet'!AI67</f>
        <v>0.24771123628684302</v>
      </c>
    </row>
    <row r="67" spans="1:12" x14ac:dyDescent="0.2">
      <c r="A67" s="6" t="s">
        <v>41</v>
      </c>
      <c r="B67" s="65">
        <f>'Data Worksheet'!D68</f>
        <v>94843177.340000018</v>
      </c>
      <c r="C67" s="67">
        <f>'Data Worksheet'!E68</f>
        <v>13207203.17</v>
      </c>
      <c r="D67" s="67">
        <f>'Data Worksheet'!F68</f>
        <v>1477343.1484651049</v>
      </c>
      <c r="E67" s="67">
        <f>'Data Worksheet'!G68</f>
        <v>109527723.65846513</v>
      </c>
      <c r="F67" s="15">
        <f>'Data Worksheet'!H68</f>
        <v>3.8811410398755628E-3</v>
      </c>
      <c r="G67" s="65">
        <f>'Data Worksheet'!AD68</f>
        <v>12008869.138015</v>
      </c>
      <c r="H67" s="42">
        <f>'Data Worksheet'!AE68</f>
        <v>3.8596994880529512E-3</v>
      </c>
      <c r="I67" s="39">
        <f>'Data Worksheet'!AF68</f>
        <v>0.12661816563741662</v>
      </c>
      <c r="J67" s="68">
        <f>'Data Worksheet'!AG68</f>
        <v>27978857.258014999</v>
      </c>
      <c r="K67" s="42">
        <f>'Data Worksheet'!AH68</f>
        <v>4.2876996785826326E-3</v>
      </c>
      <c r="L67" s="7">
        <f>'Data Worksheet'!AI68</f>
        <v>0.25545000227759762</v>
      </c>
    </row>
    <row r="68" spans="1:12" x14ac:dyDescent="0.2">
      <c r="A68" s="6" t="s">
        <v>44</v>
      </c>
      <c r="B68" s="65">
        <f>'Data Worksheet'!D69</f>
        <v>26134964.580000002</v>
      </c>
      <c r="C68" s="67">
        <f>'Data Worksheet'!E69</f>
        <v>3797082.01</v>
      </c>
      <c r="D68" s="67">
        <f>'Data Worksheet'!F69</f>
        <v>424737.39666364266</v>
      </c>
      <c r="E68" s="67">
        <f>'Data Worksheet'!G69</f>
        <v>30356783.986663647</v>
      </c>
      <c r="F68" s="15">
        <f>'Data Worksheet'!H69</f>
        <v>1.0756998888853621E-3</v>
      </c>
      <c r="G68" s="65">
        <f>'Data Worksheet'!AD69</f>
        <v>6329472.306082001</v>
      </c>
      <c r="H68" s="42">
        <f>'Data Worksheet'!AE69</f>
        <v>2.034318197547463E-3</v>
      </c>
      <c r="I68" s="39">
        <f>'Data Worksheet'!AF69</f>
        <v>0.24218407821855945</v>
      </c>
      <c r="J68" s="68">
        <f>'Data Worksheet'!AG69</f>
        <v>11152296.266082</v>
      </c>
      <c r="K68" s="42">
        <f>'Data Worksheet'!AH69</f>
        <v>1.7090654087325145E-3</v>
      </c>
      <c r="L68" s="7">
        <f>'Data Worksheet'!AI69</f>
        <v>0.36737410230877654</v>
      </c>
    </row>
    <row r="69" spans="1:12" x14ac:dyDescent="0.2">
      <c r="A69" s="6" t="s">
        <v>52</v>
      </c>
      <c r="B69" s="65">
        <f>'Data Worksheet'!D70</f>
        <v>18341247.199999999</v>
      </c>
      <c r="C69" s="67">
        <f>'Data Worksheet'!E70</f>
        <v>2155429.9900000002</v>
      </c>
      <c r="D69" s="67">
        <f>'Data Worksheet'!F70</f>
        <v>241104.01625045264</v>
      </c>
      <c r="E69" s="67">
        <f>'Data Worksheet'!G70</f>
        <v>20737781.206250452</v>
      </c>
      <c r="F69" s="15">
        <f>'Data Worksheet'!H70</f>
        <v>7.3484822862305687E-4</v>
      </c>
      <c r="G69" s="65">
        <f>'Data Worksheet'!AD70</f>
        <v>3745106.76272</v>
      </c>
      <c r="H69" s="42">
        <f>'Data Worksheet'!AE70</f>
        <v>1.2036925782641479E-3</v>
      </c>
      <c r="I69" s="39">
        <f>'Data Worksheet'!AF70</f>
        <v>0.20419040874821207</v>
      </c>
      <c r="J69" s="68">
        <f>'Data Worksheet'!AG70</f>
        <v>6336230.6827199999</v>
      </c>
      <c r="K69" s="42">
        <f>'Data Worksheet'!AH70</f>
        <v>9.7101371979519584E-4</v>
      </c>
      <c r="L69" s="7">
        <f>'Data Worksheet'!AI70</f>
        <v>0.30554043461555253</v>
      </c>
    </row>
    <row r="70" spans="1:12" x14ac:dyDescent="0.2">
      <c r="A70" s="6" t="s">
        <v>58</v>
      </c>
      <c r="B70" s="65">
        <f>'Data Worksheet'!D71</f>
        <v>4146731.26</v>
      </c>
      <c r="C70" s="67">
        <f>'Data Worksheet'!E71</f>
        <v>556371.20000000007</v>
      </c>
      <c r="D70" s="67">
        <f>'Data Worksheet'!F71</f>
        <v>62235.06746609007</v>
      </c>
      <c r="E70" s="67">
        <f>'Data Worksheet'!G71</f>
        <v>4765337.5274660904</v>
      </c>
      <c r="F70" s="15">
        <f>'Data Worksheet'!H71</f>
        <v>1.6886087310989556E-4</v>
      </c>
      <c r="G70" s="65">
        <f>'Data Worksheet'!AD71</f>
        <v>2806305.2548789997</v>
      </c>
      <c r="H70" s="42">
        <f>'Data Worksheet'!AE71</f>
        <v>9.0195794717163257E-4</v>
      </c>
      <c r="I70" s="39">
        <f>'Data Worksheet'!AF71</f>
        <v>0.67675117554615771</v>
      </c>
      <c r="J70" s="68">
        <f>'Data Worksheet'!AG71</f>
        <v>3608577.6848789994</v>
      </c>
      <c r="K70" s="42">
        <f>'Data Worksheet'!AH71</f>
        <v>5.5300676639192603E-4</v>
      </c>
      <c r="L70" s="7">
        <f>'Data Worksheet'!AI71</f>
        <v>0.75725542295381043</v>
      </c>
    </row>
    <row r="71" spans="1:12" x14ac:dyDescent="0.2">
      <c r="A71" s="6" t="s">
        <v>16</v>
      </c>
      <c r="B71" s="65">
        <f>'Data Worksheet'!D72</f>
        <v>519588173.65000004</v>
      </c>
      <c r="C71" s="67">
        <f>'Data Worksheet'!E72</f>
        <v>38132147.93</v>
      </c>
      <c r="D71" s="67">
        <f>'Data Worksheet'!F72</f>
        <v>4265419.919382018</v>
      </c>
      <c r="E71" s="67">
        <f>'Data Worksheet'!G72</f>
        <v>561985741.49938202</v>
      </c>
      <c r="F71" s="15">
        <f>'Data Worksheet'!H72</f>
        <v>1.9914098935895994E-2</v>
      </c>
      <c r="G71" s="65">
        <f>'Data Worksheet'!AD72</f>
        <v>68386856.005362988</v>
      </c>
      <c r="H71" s="42">
        <f>'Data Worksheet'!AE72</f>
        <v>2.1979814258936987E-2</v>
      </c>
      <c r="I71" s="39">
        <f>'Data Worksheet'!AF72</f>
        <v>0.13161742216909864</v>
      </c>
      <c r="J71" s="68">
        <f>'Data Worksheet'!AG72</f>
        <v>112732625.77536298</v>
      </c>
      <c r="K71" s="42">
        <f>'Data Worksheet'!AH72</f>
        <v>1.7276032357051774E-2</v>
      </c>
      <c r="L71" s="7">
        <f>'Data Worksheet'!AI72</f>
        <v>0.20059695015498352</v>
      </c>
    </row>
    <row r="72" spans="1:12" x14ac:dyDescent="0.2">
      <c r="A72" s="6" t="s">
        <v>51</v>
      </c>
      <c r="B72" s="65">
        <f>'Data Worksheet'!D73</f>
        <v>13681812.500000002</v>
      </c>
      <c r="C72" s="67">
        <f>'Data Worksheet'!E73</f>
        <v>1963391.1899999997</v>
      </c>
      <c r="D72" s="67">
        <f>'Data Worksheet'!F73</f>
        <v>219622.76834598347</v>
      </c>
      <c r="E72" s="67">
        <f>'Data Worksheet'!G73</f>
        <v>15864826.458345985</v>
      </c>
      <c r="F72" s="15">
        <f>'Data Worksheet'!H73</f>
        <v>5.6217391361106225E-4</v>
      </c>
      <c r="G72" s="65">
        <f>'Data Worksheet'!AD73</f>
        <v>4426372.6914219996</v>
      </c>
      <c r="H72" s="42">
        <f>'Data Worksheet'!AE73</f>
        <v>1.4226542245290071E-3</v>
      </c>
      <c r="I72" s="39">
        <f>'Data Worksheet'!AF73</f>
        <v>0.32352239086904599</v>
      </c>
      <c r="J72" s="68">
        <f>'Data Worksheet'!AG73</f>
        <v>7137139.4414219987</v>
      </c>
      <c r="K72" s="42">
        <f>'Data Worksheet'!AH73</f>
        <v>1.0937512639197628E-3</v>
      </c>
      <c r="L72" s="7">
        <f>'Data Worksheet'!AI73</f>
        <v>0.44987188861857197</v>
      </c>
    </row>
    <row r="73" spans="1:12" x14ac:dyDescent="0.2">
      <c r="A73" s="6" t="s">
        <v>43</v>
      </c>
      <c r="B73" s="65">
        <f>'Data Worksheet'!D74</f>
        <v>154882267.81</v>
      </c>
      <c r="C73" s="67">
        <f>'Data Worksheet'!E74</f>
        <v>24095050.369999997</v>
      </c>
      <c r="D73" s="67">
        <f>'Data Worksheet'!F74</f>
        <v>2695245.701746942</v>
      </c>
      <c r="E73" s="67">
        <f>'Data Worksheet'!G74</f>
        <v>181672563.88174695</v>
      </c>
      <c r="F73" s="15">
        <f>'Data Worksheet'!H74</f>
        <v>6.437610679279079E-3</v>
      </c>
      <c r="G73" s="65">
        <f>'Data Worksheet'!AD74</f>
        <v>16605996.043042999</v>
      </c>
      <c r="H73" s="42">
        <f>'Data Worksheet'!AE74</f>
        <v>5.3372348128140901E-3</v>
      </c>
      <c r="I73" s="39">
        <f>'Data Worksheet'!AF74</f>
        <v>0.10721689627772114</v>
      </c>
      <c r="J73" s="68">
        <f>'Data Worksheet'!AG74</f>
        <v>41892735.603042997</v>
      </c>
      <c r="K73" s="42">
        <f>'Data Worksheet'!AH74</f>
        <v>6.419971599399707E-3</v>
      </c>
      <c r="L73" s="7">
        <f>'Data Worksheet'!AI74</f>
        <v>0.23059472882383897</v>
      </c>
    </row>
    <row r="74" spans="1:12" x14ac:dyDescent="0.2">
      <c r="A74" s="6" t="s">
        <v>49</v>
      </c>
      <c r="B74" s="65">
        <f>'Data Worksheet'!D75</f>
        <v>13464093.110000001</v>
      </c>
      <c r="C74" s="67">
        <f>'Data Worksheet'!E75</f>
        <v>2248175.9</v>
      </c>
      <c r="D74" s="67">
        <f>'Data Worksheet'!F75</f>
        <v>251478.47122952758</v>
      </c>
      <c r="E74" s="67">
        <f>'Data Worksheet'!G75</f>
        <v>15963747.481229529</v>
      </c>
      <c r="F74" s="15">
        <f>'Data Worksheet'!H75</f>
        <v>5.6567920367640661E-4</v>
      </c>
      <c r="G74" s="65">
        <f>'Data Worksheet'!AD75</f>
        <v>3675945.4950429997</v>
      </c>
      <c r="H74" s="42">
        <f>'Data Worksheet'!AE75</f>
        <v>1.1814638649375127E-3</v>
      </c>
      <c r="I74" s="39">
        <f>'Data Worksheet'!AF75</f>
        <v>0.27301842500723761</v>
      </c>
      <c r="J74" s="68">
        <f>'Data Worksheet'!AG75</f>
        <v>6436453.0150429998</v>
      </c>
      <c r="K74" s="42">
        <f>'Data Worksheet'!AH75</f>
        <v>9.8637257659643369E-4</v>
      </c>
      <c r="L74" s="7">
        <f>'Data Worksheet'!AI75</f>
        <v>0.40319185846625932</v>
      </c>
    </row>
    <row r="75" spans="1:12" x14ac:dyDescent="0.2">
      <c r="A75" s="18" t="s">
        <v>72</v>
      </c>
      <c r="B75" s="19">
        <f>'Data Worksheet'!D76</f>
        <v>24765239839.82</v>
      </c>
      <c r="C75" s="20">
        <f>'Data Worksheet'!E76</f>
        <v>3107638731.6500001</v>
      </c>
      <c r="D75" s="20">
        <f>'Data Worksheet'!F76</f>
        <v>347617033.59999996</v>
      </c>
      <c r="E75" s="20">
        <f>'Data Worksheet'!G76</f>
        <v>28220495605.07</v>
      </c>
      <c r="F75" s="21">
        <f>'Data Worksheet'!H76</f>
        <v>1</v>
      </c>
      <c r="G75" s="19">
        <f>'Data Worksheet'!AD76</f>
        <v>3111348221.5873098</v>
      </c>
      <c r="H75" s="43">
        <f>'Data Worksheet'!AE76</f>
        <v>1</v>
      </c>
      <c r="I75" s="40">
        <f>'Data Worksheet'!AF76</f>
        <v>0.12563368017880355</v>
      </c>
      <c r="J75" s="22">
        <f>'Data Worksheet'!AG76</f>
        <v>6525377091.5373106</v>
      </c>
      <c r="K75" s="43">
        <f>'Data Worksheet'!AH76</f>
        <v>1</v>
      </c>
      <c r="L75" s="23">
        <f>'Data Worksheet'!AI76</f>
        <v>0.2312282953090655</v>
      </c>
    </row>
    <row r="76" spans="1:12" x14ac:dyDescent="0.2">
      <c r="A76" s="8"/>
      <c r="B76" s="11"/>
      <c r="C76" s="11"/>
      <c r="D76" s="11"/>
      <c r="E76" s="11"/>
      <c r="F76" s="11"/>
      <c r="G76" s="11"/>
      <c r="H76" s="11"/>
      <c r="I76" s="11"/>
      <c r="J76" s="11"/>
      <c r="K76" s="11"/>
      <c r="L76" s="12"/>
    </row>
    <row r="77" spans="1:12" x14ac:dyDescent="0.2">
      <c r="A77" s="87" t="s">
        <v>96</v>
      </c>
      <c r="B77" s="82"/>
      <c r="C77" s="82"/>
      <c r="D77" s="82"/>
      <c r="E77" s="82"/>
      <c r="F77" s="82"/>
      <c r="G77" s="82"/>
      <c r="H77" s="82"/>
      <c r="I77" s="82"/>
      <c r="J77" s="82"/>
      <c r="K77" s="82"/>
      <c r="L77" s="83"/>
    </row>
    <row r="78" spans="1:12" ht="25.5" customHeight="1" x14ac:dyDescent="0.2">
      <c r="A78" s="84" t="s">
        <v>126</v>
      </c>
      <c r="B78" s="85"/>
      <c r="C78" s="85"/>
      <c r="D78" s="85"/>
      <c r="E78" s="85"/>
      <c r="F78" s="85"/>
      <c r="G78" s="85"/>
      <c r="H78" s="85"/>
      <c r="I78" s="85"/>
      <c r="J78" s="85"/>
      <c r="K78" s="85"/>
      <c r="L78" s="86"/>
    </row>
    <row r="79" spans="1:12" ht="25.5" customHeight="1" x14ac:dyDescent="0.2">
      <c r="A79" s="81" t="s">
        <v>121</v>
      </c>
      <c r="B79" s="82"/>
      <c r="C79" s="82"/>
      <c r="D79" s="82"/>
      <c r="E79" s="82"/>
      <c r="F79" s="82"/>
      <c r="G79" s="82"/>
      <c r="H79" s="82"/>
      <c r="I79" s="82"/>
      <c r="J79" s="82"/>
      <c r="K79" s="82"/>
      <c r="L79" s="83"/>
    </row>
    <row r="80" spans="1:12" ht="25.5" customHeight="1" x14ac:dyDescent="0.2">
      <c r="A80" s="81" t="s">
        <v>120</v>
      </c>
      <c r="B80" s="82"/>
      <c r="C80" s="82"/>
      <c r="D80" s="82"/>
      <c r="E80" s="82"/>
      <c r="F80" s="82"/>
      <c r="G80" s="82"/>
      <c r="H80" s="82"/>
      <c r="I80" s="82"/>
      <c r="J80" s="82"/>
      <c r="K80" s="82"/>
      <c r="L80" s="83"/>
    </row>
    <row r="81" spans="1:12" ht="13.5" thickBot="1" x14ac:dyDescent="0.25">
      <c r="A81" s="78" t="s">
        <v>114</v>
      </c>
      <c r="B81" s="79"/>
      <c r="C81" s="79"/>
      <c r="D81" s="79"/>
      <c r="E81" s="79"/>
      <c r="F81" s="79"/>
      <c r="G81" s="79"/>
      <c r="H81" s="79"/>
      <c r="I81" s="79"/>
      <c r="J81" s="79"/>
      <c r="K81" s="79"/>
      <c r="L81" s="80"/>
    </row>
  </sheetData>
  <mergeCells count="11">
    <mergeCell ref="A1:L1"/>
    <mergeCell ref="A2:L2"/>
    <mergeCell ref="G4:I4"/>
    <mergeCell ref="J4:L4"/>
    <mergeCell ref="B3:F3"/>
    <mergeCell ref="A81:L81"/>
    <mergeCell ref="A80:L80"/>
    <mergeCell ref="A79:L79"/>
    <mergeCell ref="A78:L78"/>
    <mergeCell ref="A77:L77"/>
    <mergeCell ref="G3:L3"/>
  </mergeCells>
  <phoneticPr fontId="0" type="noConversion"/>
  <printOptions horizontalCentered="1"/>
  <pageMargins left="0.5" right="0.5" top="0.5" bottom="0.5" header="0.3" footer="0.3"/>
  <pageSetup scale="75" fitToHeight="0" orientation="landscape" r:id="rId1"/>
  <headerFooter>
    <oddFooter>&amp;L&amp;11Office of Economic and Demographic Research&amp;R&amp;11Page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83"/>
  <sheetViews>
    <sheetView workbookViewId="0">
      <pane xSplit="1" ySplit="8" topLeftCell="B9" activePane="bottomRight" state="frozen"/>
      <selection pane="topRight" activeCell="B1" sqref="B1"/>
      <selection pane="bottomLeft" activeCell="A9" sqref="A9"/>
      <selection pane="bottomRight" activeCell="B9" sqref="B9"/>
    </sheetView>
  </sheetViews>
  <sheetFormatPr defaultRowHeight="12.75" x14ac:dyDescent="0.2"/>
  <cols>
    <col min="1" max="1" width="15.7109375" customWidth="1"/>
    <col min="2" max="2" width="19.7109375" customWidth="1"/>
    <col min="3" max="3" width="18.7109375" customWidth="1"/>
    <col min="4" max="4" width="16.7109375" customWidth="1"/>
    <col min="5" max="6" width="15.7109375" customWidth="1"/>
    <col min="7" max="7" width="16.7109375" customWidth="1"/>
    <col min="8" max="8" width="10.7109375" customWidth="1"/>
    <col min="9" max="10" width="15.7109375" customWidth="1"/>
    <col min="11" max="11" width="14.7109375" customWidth="1"/>
    <col min="12" max="12" width="15.7109375" customWidth="1"/>
    <col min="13" max="15" width="14.7109375" customWidth="1"/>
    <col min="16" max="16" width="15.7109375" customWidth="1"/>
    <col min="17" max="17" width="14.7109375" customWidth="1"/>
    <col min="18" max="18" width="15.7109375" customWidth="1"/>
    <col min="19" max="19" width="10.7109375" customWidth="1"/>
    <col min="20" max="24" width="14.7109375" customWidth="1"/>
    <col min="25" max="25" width="10.7109375" customWidth="1"/>
    <col min="26" max="26" width="13.7109375" customWidth="1"/>
    <col min="27" max="27" width="10.7109375" customWidth="1"/>
    <col min="28" max="28" width="15.7109375" customWidth="1"/>
    <col min="29" max="29" width="10.7109375" customWidth="1"/>
    <col min="30" max="30" width="15.7109375" customWidth="1"/>
    <col min="31" max="31" width="10.7109375" customWidth="1"/>
    <col min="32" max="32" width="13.7109375" customWidth="1"/>
    <col min="33" max="33" width="15.7109375" customWidth="1"/>
    <col min="34" max="34" width="10.7109375" customWidth="1"/>
    <col min="35" max="35" width="13.7109375" customWidth="1"/>
  </cols>
  <sheetData>
    <row r="1" spans="1:35" ht="23.25" x14ac:dyDescent="0.35">
      <c r="A1" s="107" t="s">
        <v>105</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9"/>
    </row>
    <row r="2" spans="1:35" ht="18.75" thickBot="1" x14ac:dyDescent="0.3">
      <c r="A2" s="110" t="s">
        <v>123</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2"/>
    </row>
    <row r="3" spans="1:35" ht="15.75" x14ac:dyDescent="0.25">
      <c r="A3" s="24"/>
      <c r="B3" s="102" t="s">
        <v>100</v>
      </c>
      <c r="C3" s="104"/>
      <c r="D3" s="102" t="s">
        <v>93</v>
      </c>
      <c r="E3" s="103"/>
      <c r="F3" s="103"/>
      <c r="G3" s="103"/>
      <c r="H3" s="104"/>
      <c r="I3" s="102" t="s">
        <v>111</v>
      </c>
      <c r="J3" s="103"/>
      <c r="K3" s="103"/>
      <c r="L3" s="103"/>
      <c r="M3" s="103"/>
      <c r="N3" s="103"/>
      <c r="O3" s="103"/>
      <c r="P3" s="103"/>
      <c r="Q3" s="103"/>
      <c r="R3" s="103"/>
      <c r="S3" s="104"/>
      <c r="T3" s="102" t="s">
        <v>112</v>
      </c>
      <c r="U3" s="103"/>
      <c r="V3" s="103"/>
      <c r="W3" s="103"/>
      <c r="X3" s="103"/>
      <c r="Y3" s="104"/>
      <c r="Z3" s="102" t="s">
        <v>103</v>
      </c>
      <c r="AA3" s="104"/>
      <c r="AB3" s="102" t="s">
        <v>113</v>
      </c>
      <c r="AC3" s="104"/>
      <c r="AD3" s="102" t="s">
        <v>95</v>
      </c>
      <c r="AE3" s="103"/>
      <c r="AF3" s="103"/>
      <c r="AG3" s="103"/>
      <c r="AH3" s="103"/>
      <c r="AI3" s="104"/>
    </row>
    <row r="4" spans="1:35" ht="15.75" x14ac:dyDescent="0.25">
      <c r="A4" s="25"/>
      <c r="B4" s="105" t="s">
        <v>110</v>
      </c>
      <c r="C4" s="106"/>
      <c r="D4" s="53"/>
      <c r="E4" s="55"/>
      <c r="F4" s="55"/>
      <c r="G4" s="55"/>
      <c r="H4" s="54"/>
      <c r="I4" s="55"/>
      <c r="J4" s="55"/>
      <c r="K4" s="55"/>
      <c r="L4" s="55"/>
      <c r="M4" s="55"/>
      <c r="N4" s="55"/>
      <c r="O4" s="55"/>
      <c r="P4" s="55"/>
      <c r="Q4" s="55"/>
      <c r="R4" s="55"/>
      <c r="S4" s="54"/>
      <c r="T4" s="55"/>
      <c r="U4" s="55"/>
      <c r="V4" s="55"/>
      <c r="W4" s="55"/>
      <c r="X4" s="55"/>
      <c r="Y4" s="54"/>
      <c r="Z4" s="105" t="s">
        <v>122</v>
      </c>
      <c r="AA4" s="106"/>
      <c r="AB4" s="105" t="s">
        <v>94</v>
      </c>
      <c r="AC4" s="106"/>
      <c r="AD4" s="55"/>
      <c r="AE4" s="56"/>
      <c r="AF4" s="56"/>
      <c r="AG4" s="56"/>
      <c r="AH4" s="56"/>
      <c r="AI4" s="57"/>
    </row>
    <row r="5" spans="1:35" x14ac:dyDescent="0.2">
      <c r="A5" s="29"/>
      <c r="B5" s="58"/>
      <c r="C5" s="59"/>
      <c r="D5" s="30"/>
      <c r="E5" s="60"/>
      <c r="F5" s="60"/>
      <c r="G5" s="60"/>
      <c r="H5" s="32"/>
      <c r="I5" s="71"/>
      <c r="J5" s="44" t="s">
        <v>77</v>
      </c>
      <c r="K5" s="60"/>
      <c r="L5" s="60"/>
      <c r="M5" s="60"/>
      <c r="N5" s="60"/>
      <c r="O5" s="60" t="s">
        <v>109</v>
      </c>
      <c r="P5" s="60"/>
      <c r="Q5" s="60"/>
      <c r="R5" s="60"/>
      <c r="S5" s="32"/>
      <c r="T5" s="44"/>
      <c r="U5" s="60"/>
      <c r="V5" s="60"/>
      <c r="W5" s="60"/>
      <c r="X5" s="60"/>
      <c r="Y5" s="32"/>
      <c r="Z5" s="30"/>
      <c r="AA5" s="59"/>
      <c r="AB5" s="30"/>
      <c r="AC5" s="59"/>
      <c r="AD5" s="44"/>
      <c r="AE5" s="60"/>
      <c r="AF5" s="61"/>
      <c r="AG5" s="44"/>
      <c r="AH5" s="60"/>
      <c r="AI5" s="32"/>
    </row>
    <row r="6" spans="1:35" x14ac:dyDescent="0.2">
      <c r="A6" s="29"/>
      <c r="B6" s="58"/>
      <c r="C6" s="63"/>
      <c r="D6" s="30"/>
      <c r="E6" s="33"/>
      <c r="F6" s="33" t="s">
        <v>97</v>
      </c>
      <c r="G6" s="33"/>
      <c r="H6" s="32" t="s">
        <v>73</v>
      </c>
      <c r="I6" s="72" t="s">
        <v>77</v>
      </c>
      <c r="J6" s="44" t="s">
        <v>78</v>
      </c>
      <c r="K6" s="33" t="s">
        <v>77</v>
      </c>
      <c r="L6" s="33" t="s">
        <v>0</v>
      </c>
      <c r="M6" s="33" t="s">
        <v>79</v>
      </c>
      <c r="N6" s="33" t="s">
        <v>80</v>
      </c>
      <c r="O6" s="33" t="s">
        <v>108</v>
      </c>
      <c r="P6" s="33" t="s">
        <v>0</v>
      </c>
      <c r="Q6" s="33" t="s">
        <v>0</v>
      </c>
      <c r="R6" s="33" t="s">
        <v>0</v>
      </c>
      <c r="S6" s="32" t="s">
        <v>73</v>
      </c>
      <c r="T6" s="30" t="s">
        <v>0</v>
      </c>
      <c r="U6" s="33" t="s">
        <v>83</v>
      </c>
      <c r="V6" s="33" t="s">
        <v>0</v>
      </c>
      <c r="W6" s="33" t="s">
        <v>83</v>
      </c>
      <c r="X6" s="33" t="s">
        <v>83</v>
      </c>
      <c r="Y6" s="32" t="s">
        <v>73</v>
      </c>
      <c r="Z6" s="30"/>
      <c r="AA6" s="63" t="s">
        <v>73</v>
      </c>
      <c r="AB6" s="30"/>
      <c r="AC6" s="63" t="s">
        <v>73</v>
      </c>
      <c r="AD6" s="44" t="s">
        <v>94</v>
      </c>
      <c r="AE6" s="33" t="s">
        <v>73</v>
      </c>
      <c r="AF6" s="32" t="s">
        <v>92</v>
      </c>
      <c r="AG6" s="44" t="s">
        <v>94</v>
      </c>
      <c r="AH6" s="33" t="s">
        <v>73</v>
      </c>
      <c r="AI6" s="32" t="s">
        <v>92</v>
      </c>
    </row>
    <row r="7" spans="1:35" x14ac:dyDescent="0.2">
      <c r="A7" s="29"/>
      <c r="B7" s="62" t="s">
        <v>67</v>
      </c>
      <c r="C7" s="63" t="s">
        <v>69</v>
      </c>
      <c r="D7" s="30" t="s">
        <v>70</v>
      </c>
      <c r="E7" s="33" t="s">
        <v>86</v>
      </c>
      <c r="F7" s="33" t="s">
        <v>98</v>
      </c>
      <c r="G7" s="33" t="s">
        <v>0</v>
      </c>
      <c r="H7" s="32" t="s">
        <v>82</v>
      </c>
      <c r="I7" s="72" t="s">
        <v>78</v>
      </c>
      <c r="J7" s="44" t="s">
        <v>75</v>
      </c>
      <c r="K7" s="33" t="s">
        <v>78</v>
      </c>
      <c r="L7" s="33" t="s">
        <v>77</v>
      </c>
      <c r="M7" s="33" t="s">
        <v>78</v>
      </c>
      <c r="N7" s="33" t="s">
        <v>78</v>
      </c>
      <c r="O7" s="33" t="s">
        <v>78</v>
      </c>
      <c r="P7" s="33" t="s">
        <v>78</v>
      </c>
      <c r="Q7" s="33" t="s">
        <v>78</v>
      </c>
      <c r="R7" s="33" t="s">
        <v>78</v>
      </c>
      <c r="S7" s="32" t="s">
        <v>82</v>
      </c>
      <c r="T7" s="44" t="s">
        <v>78</v>
      </c>
      <c r="U7" s="33" t="s">
        <v>84</v>
      </c>
      <c r="V7" s="33" t="s">
        <v>78</v>
      </c>
      <c r="W7" s="33" t="s">
        <v>84</v>
      </c>
      <c r="X7" s="33" t="s">
        <v>84</v>
      </c>
      <c r="Y7" s="32" t="s">
        <v>82</v>
      </c>
      <c r="Z7" s="30" t="s">
        <v>106</v>
      </c>
      <c r="AA7" s="63" t="s">
        <v>82</v>
      </c>
      <c r="AB7" s="30" t="s">
        <v>66</v>
      </c>
      <c r="AC7" s="63" t="s">
        <v>82</v>
      </c>
      <c r="AD7" s="44" t="s">
        <v>89</v>
      </c>
      <c r="AE7" s="33" t="s">
        <v>82</v>
      </c>
      <c r="AF7" s="32" t="s">
        <v>91</v>
      </c>
      <c r="AG7" s="44" t="s">
        <v>88</v>
      </c>
      <c r="AH7" s="33" t="s">
        <v>82</v>
      </c>
      <c r="AI7" s="32" t="s">
        <v>91</v>
      </c>
    </row>
    <row r="8" spans="1:35" ht="13.5" thickBot="1" x14ac:dyDescent="0.25">
      <c r="A8" s="34" t="s">
        <v>8</v>
      </c>
      <c r="B8" s="35" t="s">
        <v>68</v>
      </c>
      <c r="C8" s="64" t="s">
        <v>68</v>
      </c>
      <c r="D8" s="35" t="s">
        <v>71</v>
      </c>
      <c r="E8" s="36" t="s">
        <v>87</v>
      </c>
      <c r="F8" s="36" t="s">
        <v>99</v>
      </c>
      <c r="G8" s="36" t="s">
        <v>91</v>
      </c>
      <c r="H8" s="37" t="s">
        <v>0</v>
      </c>
      <c r="I8" s="73" t="s">
        <v>75</v>
      </c>
      <c r="J8" s="3" t="s">
        <v>119</v>
      </c>
      <c r="K8" s="36" t="s">
        <v>76</v>
      </c>
      <c r="L8" s="36" t="s">
        <v>74</v>
      </c>
      <c r="M8" s="36" t="s">
        <v>75</v>
      </c>
      <c r="N8" s="36" t="s">
        <v>75</v>
      </c>
      <c r="O8" s="36" t="s">
        <v>75</v>
      </c>
      <c r="P8" s="36" t="s">
        <v>75</v>
      </c>
      <c r="Q8" s="36" t="s">
        <v>76</v>
      </c>
      <c r="R8" s="36" t="s">
        <v>81</v>
      </c>
      <c r="S8" s="37" t="s">
        <v>0</v>
      </c>
      <c r="T8" s="3" t="s">
        <v>75</v>
      </c>
      <c r="U8" s="36" t="s">
        <v>75</v>
      </c>
      <c r="V8" s="36" t="s">
        <v>76</v>
      </c>
      <c r="W8" s="36" t="s">
        <v>76</v>
      </c>
      <c r="X8" s="36" t="s">
        <v>85</v>
      </c>
      <c r="Y8" s="37" t="s">
        <v>0</v>
      </c>
      <c r="Z8" s="35" t="s">
        <v>75</v>
      </c>
      <c r="AA8" s="64" t="s">
        <v>0</v>
      </c>
      <c r="AB8" s="35" t="s">
        <v>74</v>
      </c>
      <c r="AC8" s="64" t="s">
        <v>0</v>
      </c>
      <c r="AD8" s="3" t="s">
        <v>86</v>
      </c>
      <c r="AE8" s="36" t="s">
        <v>0</v>
      </c>
      <c r="AF8" s="37" t="s">
        <v>90</v>
      </c>
      <c r="AG8" s="3" t="s">
        <v>86</v>
      </c>
      <c r="AH8" s="36" t="s">
        <v>0</v>
      </c>
      <c r="AI8" s="37" t="s">
        <v>90</v>
      </c>
    </row>
    <row r="9" spans="1:35" x14ac:dyDescent="0.2">
      <c r="A9" s="4" t="s">
        <v>1</v>
      </c>
      <c r="B9" s="13">
        <v>8314305200.1399994</v>
      </c>
      <c r="C9" s="48">
        <v>4257797251.5200014</v>
      </c>
      <c r="D9" s="13">
        <v>258357618.45000002</v>
      </c>
      <c r="E9" s="16">
        <v>27081069.959999997</v>
      </c>
      <c r="F9" s="17">
        <f t="shared" ref="F9:F40" si="0">(E9/E$76)*F$76</f>
        <v>3029258.5525895385</v>
      </c>
      <c r="G9" s="16">
        <f>SUM(D9:F9)</f>
        <v>288467946.96258956</v>
      </c>
      <c r="H9" s="14">
        <f t="shared" ref="H9:H40" si="1">(G9/G$76)</f>
        <v>1.0221930578383052E-2</v>
      </c>
      <c r="I9" s="74">
        <v>13069379.959999997</v>
      </c>
      <c r="J9" s="2">
        <v>-3375505.9200000004</v>
      </c>
      <c r="K9" s="16">
        <v>9822747.040000001</v>
      </c>
      <c r="L9" s="17">
        <f>SUM(I9:K9)</f>
        <v>19516621.079999998</v>
      </c>
      <c r="M9" s="16">
        <v>0</v>
      </c>
      <c r="N9" s="16">
        <v>0</v>
      </c>
      <c r="O9" s="16">
        <v>0</v>
      </c>
      <c r="P9" s="16">
        <f>(I9+J9+M9+N9+O9)</f>
        <v>9693874.0399999972</v>
      </c>
      <c r="Q9" s="16">
        <f>K9</f>
        <v>9822747.040000001</v>
      </c>
      <c r="R9" s="16">
        <f>SUM(P9:Q9)</f>
        <v>19516621.079999998</v>
      </c>
      <c r="S9" s="14">
        <f t="shared" ref="S9:S40" si="2">(R9/R$76)</f>
        <v>8.7365036971612398E-3</v>
      </c>
      <c r="T9" s="2">
        <v>5734232.1000000006</v>
      </c>
      <c r="U9" s="16">
        <f>(T9*0.9865)</f>
        <v>5656819.9666500008</v>
      </c>
      <c r="V9" s="16">
        <v>5953144.9899999993</v>
      </c>
      <c r="W9" s="16">
        <f>(V9*0.7694)</f>
        <v>4580349.755305999</v>
      </c>
      <c r="X9" s="16">
        <f>(U9+W9)</f>
        <v>10237169.721956</v>
      </c>
      <c r="Y9" s="14">
        <f t="shared" ref="Y9:Y40" si="3">(X9/X$76)</f>
        <v>1.2079027261413857E-2</v>
      </c>
      <c r="Z9" s="13">
        <v>446500</v>
      </c>
      <c r="AA9" s="49">
        <f t="shared" ref="AA9:AA40" si="4">(Z9/Z$76)</f>
        <v>1.4925373134328358E-2</v>
      </c>
      <c r="AB9" s="13">
        <v>29303897.160000004</v>
      </c>
      <c r="AC9" s="49">
        <f t="shared" ref="AC9:AC40" si="5">(AB9/AB$76)</f>
        <v>8.5833770821127139E-3</v>
      </c>
      <c r="AD9" s="2">
        <f t="shared" ref="AD9:AD40" si="6">(R9+X9+Z9)</f>
        <v>30200290.801955998</v>
      </c>
      <c r="AE9" s="41">
        <f t="shared" ref="AE9:AE40" si="7">(AD9/AD$76)</f>
        <v>9.7064965574791169E-3</v>
      </c>
      <c r="AF9" s="14">
        <f t="shared" ref="AF9:AF40" si="8">(AD9/D9)</f>
        <v>0.1168933627084067</v>
      </c>
      <c r="AG9" s="2">
        <f t="shared" ref="AG9:AG40" si="9">(R9+X9+Z9+AB9)</f>
        <v>59504187.961956002</v>
      </c>
      <c r="AH9" s="41">
        <f t="shared" ref="AH9:AH40" si="10">(AG9/AG$76)</f>
        <v>9.1188887825542405E-3</v>
      </c>
      <c r="AI9" s="45">
        <f t="shared" ref="AI9:AI40" si="11">(AG9/G9)</f>
        <v>0.20627660226552968</v>
      </c>
    </row>
    <row r="10" spans="1:35" x14ac:dyDescent="0.2">
      <c r="A10" s="6" t="s">
        <v>50</v>
      </c>
      <c r="B10" s="65">
        <v>592613268.88999999</v>
      </c>
      <c r="C10" s="66">
        <v>221943497.81999999</v>
      </c>
      <c r="D10" s="65">
        <v>14050939.460000001</v>
      </c>
      <c r="E10" s="67">
        <v>1900530.78</v>
      </c>
      <c r="F10" s="67">
        <f t="shared" si="0"/>
        <v>212591.27236399145</v>
      </c>
      <c r="G10" s="67">
        <f>SUM(D10:F10)</f>
        <v>16164061.512363991</v>
      </c>
      <c r="H10" s="15">
        <f t="shared" si="1"/>
        <v>5.7277737919882632E-4</v>
      </c>
      <c r="I10" s="75">
        <v>950373.80999999994</v>
      </c>
      <c r="J10" s="68">
        <v>-435778.56000000006</v>
      </c>
      <c r="K10" s="67">
        <v>294840.01</v>
      </c>
      <c r="L10" s="67">
        <f>SUM(I10:K10)</f>
        <v>809435.25999999989</v>
      </c>
      <c r="M10" s="67">
        <v>1095581.67</v>
      </c>
      <c r="N10" s="67">
        <v>32085.590000000007</v>
      </c>
      <c r="O10" s="67">
        <v>621453.69000000006</v>
      </c>
      <c r="P10" s="67">
        <f>(I10+J10+M10+N10+O10)</f>
        <v>2263716.2000000002</v>
      </c>
      <c r="Q10" s="67">
        <f>K10</f>
        <v>294840.01</v>
      </c>
      <c r="R10" s="67">
        <f>SUM(P10:Q10)</f>
        <v>2558556.21</v>
      </c>
      <c r="S10" s="15">
        <f t="shared" si="2"/>
        <v>1.1453230401120157E-3</v>
      </c>
      <c r="T10" s="68">
        <v>596266.92000000004</v>
      </c>
      <c r="U10" s="67">
        <f>(T10*0.9865)</f>
        <v>588217.3165800001</v>
      </c>
      <c r="V10" s="67">
        <v>254154.29000000004</v>
      </c>
      <c r="W10" s="67">
        <f>(V10*0.7694)</f>
        <v>195546.31072600003</v>
      </c>
      <c r="X10" s="67">
        <f>(U10+W10)</f>
        <v>783763.6273060001</v>
      </c>
      <c r="Y10" s="15">
        <f t="shared" si="3"/>
        <v>9.2477730445646264E-4</v>
      </c>
      <c r="Z10" s="65">
        <v>446500</v>
      </c>
      <c r="AA10" s="50">
        <f t="shared" si="4"/>
        <v>1.4925373134328358E-2</v>
      </c>
      <c r="AB10" s="65">
        <v>2475279.0599999996</v>
      </c>
      <c r="AC10" s="50">
        <f t="shared" si="5"/>
        <v>7.2503167204800189E-4</v>
      </c>
      <c r="AD10" s="68">
        <f t="shared" si="6"/>
        <v>3788819.8373060003</v>
      </c>
      <c r="AE10" s="42">
        <f t="shared" si="7"/>
        <v>1.2177421386067376E-3</v>
      </c>
      <c r="AF10" s="15">
        <f t="shared" si="8"/>
        <v>0.26964886213423339</v>
      </c>
      <c r="AG10" s="68">
        <f t="shared" si="9"/>
        <v>6264098.8973059999</v>
      </c>
      <c r="AH10" s="42">
        <f t="shared" si="10"/>
        <v>9.5995967887125492E-4</v>
      </c>
      <c r="AI10" s="46">
        <f t="shared" si="11"/>
        <v>0.38753248325085571</v>
      </c>
    </row>
    <row r="11" spans="1:35" x14ac:dyDescent="0.2">
      <c r="A11" s="6" t="s">
        <v>26</v>
      </c>
      <c r="B11" s="65">
        <v>8020627980.7099991</v>
      </c>
      <c r="C11" s="66">
        <v>4651390431.2200003</v>
      </c>
      <c r="D11" s="65">
        <v>286409570.85999995</v>
      </c>
      <c r="E11" s="67">
        <v>42864898.399999999</v>
      </c>
      <c r="F11" s="67">
        <f t="shared" si="0"/>
        <v>4794820.1557720741</v>
      </c>
      <c r="G11" s="67">
        <f t="shared" ref="G11:G74" si="12">SUM(D11:F11)</f>
        <v>334069289.41577202</v>
      </c>
      <c r="H11" s="15">
        <f t="shared" si="1"/>
        <v>1.1837825036487106E-2</v>
      </c>
      <c r="I11" s="75">
        <v>14594505.800000001</v>
      </c>
      <c r="J11" s="68">
        <v>0</v>
      </c>
      <c r="K11" s="67">
        <v>10303124.75</v>
      </c>
      <c r="L11" s="67">
        <f t="shared" ref="L11:L74" si="13">SUM(I11:K11)</f>
        <v>24897630.550000001</v>
      </c>
      <c r="M11" s="67">
        <v>0</v>
      </c>
      <c r="N11" s="67">
        <v>0</v>
      </c>
      <c r="O11" s="67">
        <v>0</v>
      </c>
      <c r="P11" s="67">
        <f t="shared" ref="P11:P74" si="14">(I11+J11+M11+N11+O11)</f>
        <v>14594505.800000001</v>
      </c>
      <c r="Q11" s="67">
        <f t="shared" ref="Q11:Q74" si="15">K11</f>
        <v>10303124.75</v>
      </c>
      <c r="R11" s="67">
        <f t="shared" ref="R11:R74" si="16">SUM(P11:Q11)</f>
        <v>24897630.550000001</v>
      </c>
      <c r="S11" s="15">
        <f t="shared" si="2"/>
        <v>1.1145281781052525E-2</v>
      </c>
      <c r="T11" s="68">
        <v>4622541.6800000006</v>
      </c>
      <c r="U11" s="67">
        <f t="shared" ref="U11:U74" si="17">(T11*0.9865)</f>
        <v>4560137.3673200011</v>
      </c>
      <c r="V11" s="67">
        <v>4634254.34</v>
      </c>
      <c r="W11" s="67">
        <f t="shared" ref="W11:W74" si="18">(V11*0.7694)</f>
        <v>3565595.289196</v>
      </c>
      <c r="X11" s="67">
        <f t="shared" ref="X11:X74" si="19">(U11+W11)</f>
        <v>8125732.6565160006</v>
      </c>
      <c r="Y11" s="15">
        <f t="shared" si="3"/>
        <v>9.5877033343024481E-3</v>
      </c>
      <c r="Z11" s="65">
        <v>446500</v>
      </c>
      <c r="AA11" s="50">
        <f t="shared" si="4"/>
        <v>1.4925373134328358E-2</v>
      </c>
      <c r="AB11" s="65">
        <v>46431409.449999996</v>
      </c>
      <c r="AC11" s="50">
        <f t="shared" si="5"/>
        <v>1.3600180671782074E-2</v>
      </c>
      <c r="AD11" s="68">
        <f t="shared" si="6"/>
        <v>33469863.206516001</v>
      </c>
      <c r="AE11" s="42">
        <f t="shared" si="7"/>
        <v>1.0757350454794402E-2</v>
      </c>
      <c r="AF11" s="15">
        <f t="shared" si="8"/>
        <v>0.11686014229907292</v>
      </c>
      <c r="AG11" s="68">
        <f t="shared" si="9"/>
        <v>79901272.656516001</v>
      </c>
      <c r="AH11" s="42">
        <f t="shared" si="10"/>
        <v>1.2244698127888897E-2</v>
      </c>
      <c r="AI11" s="46">
        <f t="shared" si="11"/>
        <v>0.2391757494268604</v>
      </c>
    </row>
    <row r="12" spans="1:35" x14ac:dyDescent="0.2">
      <c r="A12" s="6" t="s">
        <v>47</v>
      </c>
      <c r="B12" s="65">
        <v>637211017.04000008</v>
      </c>
      <c r="C12" s="66">
        <v>279714234.48999995</v>
      </c>
      <c r="D12" s="65">
        <v>17550626.07</v>
      </c>
      <c r="E12" s="67">
        <v>2530109.91</v>
      </c>
      <c r="F12" s="67">
        <f t="shared" si="0"/>
        <v>283015.29796199559</v>
      </c>
      <c r="G12" s="67">
        <f t="shared" si="12"/>
        <v>20363751.277961995</v>
      </c>
      <c r="H12" s="15">
        <f t="shared" si="1"/>
        <v>7.2159438880667684E-4</v>
      </c>
      <c r="I12" s="75">
        <v>1177975.28</v>
      </c>
      <c r="J12" s="68">
        <v>0</v>
      </c>
      <c r="K12" s="67">
        <v>371440.68000000005</v>
      </c>
      <c r="L12" s="67">
        <f t="shared" si="13"/>
        <v>1549415.96</v>
      </c>
      <c r="M12" s="67">
        <v>820426.58000000019</v>
      </c>
      <c r="N12" s="67">
        <v>39975.740000000005</v>
      </c>
      <c r="O12" s="67">
        <v>713410.80999999994</v>
      </c>
      <c r="P12" s="67">
        <f t="shared" si="14"/>
        <v>2751788.41</v>
      </c>
      <c r="Q12" s="67">
        <f t="shared" si="15"/>
        <v>371440.68000000005</v>
      </c>
      <c r="R12" s="67">
        <f t="shared" si="16"/>
        <v>3123229.0900000003</v>
      </c>
      <c r="S12" s="15">
        <f t="shared" si="2"/>
        <v>1.3980956221888456E-3</v>
      </c>
      <c r="T12" s="68">
        <v>623877.02</v>
      </c>
      <c r="U12" s="67">
        <f t="shared" si="17"/>
        <v>615454.68023000006</v>
      </c>
      <c r="V12" s="67">
        <v>300377.30000000005</v>
      </c>
      <c r="W12" s="67">
        <f t="shared" si="18"/>
        <v>231110.29462000003</v>
      </c>
      <c r="X12" s="67">
        <f t="shared" si="19"/>
        <v>846564.97485000012</v>
      </c>
      <c r="Y12" s="15">
        <f t="shared" si="3"/>
        <v>9.988777843391544E-4</v>
      </c>
      <c r="Z12" s="65">
        <v>446500</v>
      </c>
      <c r="AA12" s="50">
        <f t="shared" si="4"/>
        <v>1.4925373134328358E-2</v>
      </c>
      <c r="AB12" s="65">
        <v>3197125.3299999996</v>
      </c>
      <c r="AC12" s="50">
        <f t="shared" si="5"/>
        <v>9.3646698718362689E-4</v>
      </c>
      <c r="AD12" s="68">
        <f t="shared" si="6"/>
        <v>4416294.0648500007</v>
      </c>
      <c r="AE12" s="42">
        <f t="shared" si="7"/>
        <v>1.4194149128691708E-3</v>
      </c>
      <c r="AF12" s="15">
        <f t="shared" si="8"/>
        <v>0.25163171087092739</v>
      </c>
      <c r="AG12" s="68">
        <f t="shared" si="9"/>
        <v>7613419.3948500007</v>
      </c>
      <c r="AH12" s="42">
        <f t="shared" si="10"/>
        <v>1.1667401420714461E-3</v>
      </c>
      <c r="AI12" s="46">
        <f t="shared" si="11"/>
        <v>0.37387116405656434</v>
      </c>
    </row>
    <row r="13" spans="1:35" x14ac:dyDescent="0.2">
      <c r="A13" s="6" t="s">
        <v>15</v>
      </c>
      <c r="B13" s="65">
        <v>21583670452.030003</v>
      </c>
      <c r="C13" s="66">
        <v>9260775305.1400013</v>
      </c>
      <c r="D13" s="65">
        <v>558925823.24000001</v>
      </c>
      <c r="E13" s="67">
        <v>80545876.640000001</v>
      </c>
      <c r="F13" s="67">
        <f t="shared" si="0"/>
        <v>9009772.7323157061</v>
      </c>
      <c r="G13" s="67">
        <f t="shared" si="12"/>
        <v>648481472.61231565</v>
      </c>
      <c r="H13" s="15">
        <f t="shared" si="1"/>
        <v>2.297909582055007E-2</v>
      </c>
      <c r="I13" s="75">
        <v>27745207.75</v>
      </c>
      <c r="J13" s="68">
        <v>-7033111.6799999988</v>
      </c>
      <c r="K13" s="67">
        <v>21952490.799999997</v>
      </c>
      <c r="L13" s="67">
        <f t="shared" si="13"/>
        <v>42664586.869999997</v>
      </c>
      <c r="M13" s="67">
        <v>0</v>
      </c>
      <c r="N13" s="67">
        <v>0</v>
      </c>
      <c r="O13" s="67">
        <v>0</v>
      </c>
      <c r="P13" s="67">
        <f t="shared" si="14"/>
        <v>20712096.07</v>
      </c>
      <c r="Q13" s="67">
        <f t="shared" si="15"/>
        <v>21952490.799999997</v>
      </c>
      <c r="R13" s="67">
        <f t="shared" si="16"/>
        <v>42664586.869999997</v>
      </c>
      <c r="S13" s="15">
        <f t="shared" si="2"/>
        <v>1.9098558064929747E-2</v>
      </c>
      <c r="T13" s="68">
        <v>12347043.08</v>
      </c>
      <c r="U13" s="67">
        <f t="shared" si="17"/>
        <v>12180357.99842</v>
      </c>
      <c r="V13" s="67">
        <v>13938792.82</v>
      </c>
      <c r="W13" s="67">
        <f t="shared" si="18"/>
        <v>10724507.195707999</v>
      </c>
      <c r="X13" s="67">
        <f t="shared" si="19"/>
        <v>22904865.194127999</v>
      </c>
      <c r="Y13" s="15">
        <f t="shared" si="3"/>
        <v>2.7025877133354675E-2</v>
      </c>
      <c r="Z13" s="65">
        <v>446500</v>
      </c>
      <c r="AA13" s="50">
        <f t="shared" si="4"/>
        <v>1.4925373134328358E-2</v>
      </c>
      <c r="AB13" s="65">
        <v>94183542.270000011</v>
      </c>
      <c r="AC13" s="50">
        <f t="shared" si="5"/>
        <v>2.7587213189377437E-2</v>
      </c>
      <c r="AD13" s="68">
        <f t="shared" si="6"/>
        <v>66015952.064127997</v>
      </c>
      <c r="AE13" s="42">
        <f t="shared" si="7"/>
        <v>2.1217796068628017E-2</v>
      </c>
      <c r="AF13" s="15">
        <f t="shared" si="8"/>
        <v>0.11811218827114572</v>
      </c>
      <c r="AG13" s="68">
        <f t="shared" si="9"/>
        <v>160199494.33412802</v>
      </c>
      <c r="AH13" s="42">
        <f t="shared" si="10"/>
        <v>2.4550227839229243E-2</v>
      </c>
      <c r="AI13" s="46">
        <f t="shared" si="11"/>
        <v>0.24703788943851715</v>
      </c>
    </row>
    <row r="14" spans="1:35" x14ac:dyDescent="0.2">
      <c r="A14" s="6" t="s">
        <v>9</v>
      </c>
      <c r="B14" s="65">
        <v>118123539305.29001</v>
      </c>
      <c r="C14" s="66">
        <v>39895790129.260002</v>
      </c>
      <c r="D14" s="65">
        <v>2396128982.6599998</v>
      </c>
      <c r="E14" s="67">
        <v>162896441</v>
      </c>
      <c r="F14" s="67">
        <f t="shared" si="0"/>
        <v>18221415.838240657</v>
      </c>
      <c r="G14" s="67">
        <f t="shared" si="12"/>
        <v>2577246839.4982405</v>
      </c>
      <c r="H14" s="15">
        <f t="shared" si="1"/>
        <v>9.1325357129278084E-2</v>
      </c>
      <c r="I14" s="75">
        <v>86026004.760000005</v>
      </c>
      <c r="J14" s="68">
        <v>0</v>
      </c>
      <c r="K14" s="67">
        <v>127505470.58999999</v>
      </c>
      <c r="L14" s="67">
        <f t="shared" si="13"/>
        <v>213531475.34999999</v>
      </c>
      <c r="M14" s="67">
        <v>0</v>
      </c>
      <c r="N14" s="67">
        <v>0</v>
      </c>
      <c r="O14" s="67">
        <v>0</v>
      </c>
      <c r="P14" s="67">
        <f t="shared" si="14"/>
        <v>86026004.760000005</v>
      </c>
      <c r="Q14" s="67">
        <f t="shared" si="15"/>
        <v>127505470.58999999</v>
      </c>
      <c r="R14" s="67">
        <f t="shared" si="16"/>
        <v>213531475.34999999</v>
      </c>
      <c r="S14" s="15">
        <f t="shared" si="2"/>
        <v>9.5586142509437352E-2</v>
      </c>
      <c r="T14" s="68">
        <v>33134012.999999996</v>
      </c>
      <c r="U14" s="67">
        <f t="shared" si="17"/>
        <v>32686703.824499998</v>
      </c>
      <c r="V14" s="67">
        <v>67564447.760000005</v>
      </c>
      <c r="W14" s="67">
        <f t="shared" si="18"/>
        <v>51984086.106544003</v>
      </c>
      <c r="X14" s="67">
        <f t="shared" si="19"/>
        <v>84670789.931043997</v>
      </c>
      <c r="Y14" s="15">
        <f t="shared" si="3"/>
        <v>9.990464235725427E-2</v>
      </c>
      <c r="Z14" s="65">
        <v>446500</v>
      </c>
      <c r="AA14" s="50">
        <f t="shared" si="4"/>
        <v>1.4925373134328358E-2</v>
      </c>
      <c r="AB14" s="65">
        <v>124740277.94000001</v>
      </c>
      <c r="AC14" s="50">
        <f t="shared" si="5"/>
        <v>3.6537558026516294E-2</v>
      </c>
      <c r="AD14" s="68">
        <f t="shared" si="6"/>
        <v>298648765.28104401</v>
      </c>
      <c r="AE14" s="42">
        <f t="shared" si="7"/>
        <v>9.5986930427441192E-2</v>
      </c>
      <c r="AF14" s="15">
        <f t="shared" si="8"/>
        <v>0.12463801716947094</v>
      </c>
      <c r="AG14" s="68">
        <f t="shared" si="9"/>
        <v>423389043.221044</v>
      </c>
      <c r="AH14" s="42">
        <f t="shared" si="10"/>
        <v>6.488345995668704E-2</v>
      </c>
      <c r="AI14" s="46">
        <f t="shared" si="11"/>
        <v>0.1642795857704778</v>
      </c>
    </row>
    <row r="15" spans="1:35" x14ac:dyDescent="0.2">
      <c r="A15" s="6" t="s">
        <v>57</v>
      </c>
      <c r="B15" s="65">
        <v>163709038.14000002</v>
      </c>
      <c r="C15" s="66">
        <v>76989384.599999994</v>
      </c>
      <c r="D15" s="65">
        <v>5091401.91</v>
      </c>
      <c r="E15" s="67">
        <v>1169442.2599999998</v>
      </c>
      <c r="F15" s="67">
        <f t="shared" si="0"/>
        <v>130812.51860052574</v>
      </c>
      <c r="G15" s="67">
        <f t="shared" si="12"/>
        <v>6391656.6886005253</v>
      </c>
      <c r="H15" s="15">
        <f t="shared" si="1"/>
        <v>2.2648988090245381E-4</v>
      </c>
      <c r="I15" s="75">
        <v>354308.00999999995</v>
      </c>
      <c r="J15" s="68">
        <v>0</v>
      </c>
      <c r="K15" s="67">
        <v>88191.89</v>
      </c>
      <c r="L15" s="67">
        <f t="shared" si="13"/>
        <v>442499.89999999997</v>
      </c>
      <c r="M15" s="67">
        <v>740411.22</v>
      </c>
      <c r="N15" s="67">
        <v>22108.519999999993</v>
      </c>
      <c r="O15" s="67">
        <v>753332.38</v>
      </c>
      <c r="P15" s="67">
        <f t="shared" si="14"/>
        <v>1870160.13</v>
      </c>
      <c r="Q15" s="67">
        <f t="shared" si="15"/>
        <v>88191.89</v>
      </c>
      <c r="R15" s="67">
        <f t="shared" si="16"/>
        <v>1958352.0199999998</v>
      </c>
      <c r="S15" s="15">
        <f t="shared" si="2"/>
        <v>8.7664507052432781E-4</v>
      </c>
      <c r="T15" s="68">
        <v>314005.22000000003</v>
      </c>
      <c r="U15" s="67">
        <f t="shared" si="17"/>
        <v>309766.14953000005</v>
      </c>
      <c r="V15" s="67">
        <v>137719.75</v>
      </c>
      <c r="W15" s="67">
        <f t="shared" si="18"/>
        <v>105961.57565</v>
      </c>
      <c r="X15" s="67">
        <f t="shared" si="19"/>
        <v>415727.72518000007</v>
      </c>
      <c r="Y15" s="15">
        <f t="shared" si="3"/>
        <v>4.9052488746033232E-4</v>
      </c>
      <c r="Z15" s="65">
        <v>446500</v>
      </c>
      <c r="AA15" s="50">
        <f t="shared" si="4"/>
        <v>1.4925373134328358E-2</v>
      </c>
      <c r="AB15" s="65">
        <v>1617673.19</v>
      </c>
      <c r="AC15" s="50">
        <f t="shared" si="5"/>
        <v>4.738311395778241E-4</v>
      </c>
      <c r="AD15" s="68">
        <f t="shared" si="6"/>
        <v>2820579.7451799996</v>
      </c>
      <c r="AE15" s="42">
        <f t="shared" si="7"/>
        <v>9.065458265359415E-4</v>
      </c>
      <c r="AF15" s="15">
        <f t="shared" si="8"/>
        <v>0.55398882175066777</v>
      </c>
      <c r="AG15" s="68">
        <f t="shared" si="9"/>
        <v>4438252.9351799991</v>
      </c>
      <c r="AH15" s="42">
        <f t="shared" si="10"/>
        <v>6.8015271346324492E-4</v>
      </c>
      <c r="AI15" s="46">
        <f t="shared" si="11"/>
        <v>0.69438224726550035</v>
      </c>
    </row>
    <row r="16" spans="1:35" x14ac:dyDescent="0.2">
      <c r="A16" s="6" t="s">
        <v>28</v>
      </c>
      <c r="B16" s="65">
        <v>5507683084.9500008</v>
      </c>
      <c r="C16" s="66">
        <v>3048811539.3600001</v>
      </c>
      <c r="D16" s="65">
        <v>187121618.53999999</v>
      </c>
      <c r="E16" s="67">
        <v>26214890.359999999</v>
      </c>
      <c r="F16" s="67">
        <f t="shared" si="0"/>
        <v>2932368.6599355862</v>
      </c>
      <c r="G16" s="67">
        <f t="shared" si="12"/>
        <v>216268877.55993557</v>
      </c>
      <c r="H16" s="15">
        <f t="shared" si="1"/>
        <v>7.6635393150601304E-3</v>
      </c>
      <c r="I16" s="75">
        <v>15148828.25</v>
      </c>
      <c r="J16" s="68">
        <v>0</v>
      </c>
      <c r="K16" s="67">
        <v>1722636.1099999999</v>
      </c>
      <c r="L16" s="67">
        <f t="shared" si="13"/>
        <v>16871464.359999999</v>
      </c>
      <c r="M16" s="67">
        <v>0</v>
      </c>
      <c r="N16" s="67">
        <v>0</v>
      </c>
      <c r="O16" s="67">
        <v>0</v>
      </c>
      <c r="P16" s="67">
        <f t="shared" si="14"/>
        <v>15148828.25</v>
      </c>
      <c r="Q16" s="67">
        <f t="shared" si="15"/>
        <v>1722636.1099999999</v>
      </c>
      <c r="R16" s="67">
        <f t="shared" si="16"/>
        <v>16871464.359999999</v>
      </c>
      <c r="S16" s="15">
        <f t="shared" si="2"/>
        <v>7.5524144345207574E-3</v>
      </c>
      <c r="T16" s="68">
        <v>5275435.8299999991</v>
      </c>
      <c r="U16" s="67">
        <f t="shared" si="17"/>
        <v>5204217.4462949997</v>
      </c>
      <c r="V16" s="67">
        <v>618296.87000000011</v>
      </c>
      <c r="W16" s="67">
        <f t="shared" si="18"/>
        <v>475717.61177800008</v>
      </c>
      <c r="X16" s="67">
        <f t="shared" si="19"/>
        <v>5679935.0580730001</v>
      </c>
      <c r="Y16" s="15">
        <f t="shared" si="3"/>
        <v>6.7018611855558085E-3</v>
      </c>
      <c r="Z16" s="65">
        <v>446500</v>
      </c>
      <c r="AA16" s="50">
        <f t="shared" si="4"/>
        <v>1.4925373134328358E-2</v>
      </c>
      <c r="AB16" s="65">
        <v>30697485.569999997</v>
      </c>
      <c r="AC16" s="50">
        <f t="shared" si="5"/>
        <v>8.9915717585743703E-3</v>
      </c>
      <c r="AD16" s="68">
        <f t="shared" si="6"/>
        <v>22997899.418072999</v>
      </c>
      <c r="AE16" s="42">
        <f t="shared" si="7"/>
        <v>7.3916186103849891E-3</v>
      </c>
      <c r="AF16" s="15">
        <f t="shared" si="8"/>
        <v>0.12290348703432608</v>
      </c>
      <c r="AG16" s="68">
        <f t="shared" si="9"/>
        <v>53695384.988072991</v>
      </c>
      <c r="AH16" s="42">
        <f t="shared" si="10"/>
        <v>8.2287022243833149E-3</v>
      </c>
      <c r="AI16" s="46">
        <f t="shared" si="11"/>
        <v>0.24828068464540001</v>
      </c>
    </row>
    <row r="17" spans="1:35" x14ac:dyDescent="0.2">
      <c r="A17" s="6" t="s">
        <v>31</v>
      </c>
      <c r="B17" s="65">
        <v>3159572011.54</v>
      </c>
      <c r="C17" s="66">
        <v>1801489923.8600001</v>
      </c>
      <c r="D17" s="65">
        <v>109810012.95999999</v>
      </c>
      <c r="E17" s="67">
        <v>688026.47</v>
      </c>
      <c r="F17" s="67">
        <f t="shared" si="0"/>
        <v>76961.880447632429</v>
      </c>
      <c r="G17" s="67">
        <f t="shared" si="12"/>
        <v>110575001.31044762</v>
      </c>
      <c r="H17" s="15">
        <f t="shared" si="1"/>
        <v>3.9182515735330346E-3</v>
      </c>
      <c r="I17" s="75">
        <v>9148588.4199999999</v>
      </c>
      <c r="J17" s="68">
        <v>-2077513.4400000004</v>
      </c>
      <c r="K17" s="67">
        <v>679862.41999999993</v>
      </c>
      <c r="L17" s="67">
        <f t="shared" si="13"/>
        <v>7750937.3999999994</v>
      </c>
      <c r="M17" s="67">
        <v>0</v>
      </c>
      <c r="N17" s="67">
        <v>0</v>
      </c>
      <c r="O17" s="67">
        <v>0</v>
      </c>
      <c r="P17" s="67">
        <f t="shared" si="14"/>
        <v>7071074.9799999995</v>
      </c>
      <c r="Q17" s="67">
        <f t="shared" si="15"/>
        <v>679862.41999999993</v>
      </c>
      <c r="R17" s="67">
        <f t="shared" si="16"/>
        <v>7750937.3999999994</v>
      </c>
      <c r="S17" s="15">
        <f t="shared" si="2"/>
        <v>3.4696627543257773E-3</v>
      </c>
      <c r="T17" s="68">
        <v>4141869.6300000004</v>
      </c>
      <c r="U17" s="67">
        <f t="shared" si="17"/>
        <v>4085954.3899950003</v>
      </c>
      <c r="V17" s="67">
        <v>514147.96000000008</v>
      </c>
      <c r="W17" s="67">
        <f t="shared" si="18"/>
        <v>395585.44042400003</v>
      </c>
      <c r="X17" s="67">
        <f t="shared" si="19"/>
        <v>4481539.8304190002</v>
      </c>
      <c r="Y17" s="15">
        <f t="shared" si="3"/>
        <v>5.2878523317478124E-3</v>
      </c>
      <c r="Z17" s="65">
        <v>446500</v>
      </c>
      <c r="AA17" s="50">
        <f t="shared" si="4"/>
        <v>1.4925373134328358E-2</v>
      </c>
      <c r="AB17" s="65">
        <v>0</v>
      </c>
      <c r="AC17" s="50">
        <f t="shared" si="5"/>
        <v>0</v>
      </c>
      <c r="AD17" s="68">
        <f t="shared" si="6"/>
        <v>12678977.230418999</v>
      </c>
      <c r="AE17" s="42">
        <f t="shared" si="7"/>
        <v>4.0750749602532733E-3</v>
      </c>
      <c r="AF17" s="15">
        <f t="shared" si="8"/>
        <v>0.11546285159840126</v>
      </c>
      <c r="AG17" s="68">
        <f t="shared" si="9"/>
        <v>12678977.230418999</v>
      </c>
      <c r="AH17" s="42">
        <f t="shared" si="10"/>
        <v>1.9430259818796103E-3</v>
      </c>
      <c r="AI17" s="46">
        <f t="shared" si="11"/>
        <v>0.11466404775182248</v>
      </c>
    </row>
    <row r="18" spans="1:35" x14ac:dyDescent="0.2">
      <c r="A18" s="6" t="s">
        <v>27</v>
      </c>
      <c r="B18" s="65">
        <v>5261776352.4800005</v>
      </c>
      <c r="C18" s="66">
        <v>2231528267.8200002</v>
      </c>
      <c r="D18" s="65">
        <v>137915410.95999998</v>
      </c>
      <c r="E18" s="67">
        <v>19671619.239999998</v>
      </c>
      <c r="F18" s="67">
        <f t="shared" si="0"/>
        <v>2200445.5848337137</v>
      </c>
      <c r="G18" s="67">
        <f t="shared" si="12"/>
        <v>159787475.7848337</v>
      </c>
      <c r="H18" s="15">
        <f t="shared" si="1"/>
        <v>5.6621073570418384E-3</v>
      </c>
      <c r="I18" s="75">
        <v>11247917.969999999</v>
      </c>
      <c r="J18" s="68">
        <v>-2275935.6</v>
      </c>
      <c r="K18" s="67">
        <v>1020761.42</v>
      </c>
      <c r="L18" s="67">
        <f t="shared" si="13"/>
        <v>9992743.7899999991</v>
      </c>
      <c r="M18" s="67">
        <v>0</v>
      </c>
      <c r="N18" s="67">
        <v>0</v>
      </c>
      <c r="O18" s="67">
        <v>0</v>
      </c>
      <c r="P18" s="67">
        <f t="shared" si="14"/>
        <v>8971982.3699999992</v>
      </c>
      <c r="Q18" s="67">
        <f t="shared" si="15"/>
        <v>1020761.42</v>
      </c>
      <c r="R18" s="67">
        <f t="shared" si="16"/>
        <v>9992743.7899999991</v>
      </c>
      <c r="S18" s="15">
        <f t="shared" si="2"/>
        <v>4.4731945508530626E-3</v>
      </c>
      <c r="T18" s="68">
        <v>5834808.7800000003</v>
      </c>
      <c r="U18" s="67">
        <f t="shared" si="17"/>
        <v>5756038.8614700008</v>
      </c>
      <c r="V18" s="67">
        <v>700228.84</v>
      </c>
      <c r="W18" s="67">
        <f t="shared" si="18"/>
        <v>538756.06949599995</v>
      </c>
      <c r="X18" s="67">
        <f t="shared" si="19"/>
        <v>6294794.930966001</v>
      </c>
      <c r="Y18" s="15">
        <f t="shared" si="3"/>
        <v>7.4273458037013174E-3</v>
      </c>
      <c r="Z18" s="65">
        <v>446500</v>
      </c>
      <c r="AA18" s="50">
        <f t="shared" si="4"/>
        <v>1.4925373134328358E-2</v>
      </c>
      <c r="AB18" s="65">
        <v>24678196.740000006</v>
      </c>
      <c r="AC18" s="50">
        <f t="shared" si="5"/>
        <v>7.228467502784012E-3</v>
      </c>
      <c r="AD18" s="68">
        <f t="shared" si="6"/>
        <v>16734038.720966</v>
      </c>
      <c r="AE18" s="42">
        <f t="shared" si="7"/>
        <v>5.3783882513892423E-3</v>
      </c>
      <c r="AF18" s="15">
        <f t="shared" si="8"/>
        <v>0.12133552446738112</v>
      </c>
      <c r="AG18" s="68">
        <f t="shared" si="9"/>
        <v>41412235.460966006</v>
      </c>
      <c r="AH18" s="42">
        <f t="shared" si="10"/>
        <v>6.3463359864172567E-3</v>
      </c>
      <c r="AI18" s="46">
        <f t="shared" si="11"/>
        <v>0.25917072197029267</v>
      </c>
    </row>
    <row r="19" spans="1:35" x14ac:dyDescent="0.2">
      <c r="A19" s="6" t="s">
        <v>22</v>
      </c>
      <c r="B19" s="65">
        <v>16697743103.289999</v>
      </c>
      <c r="C19" s="66">
        <v>9546448851.6200008</v>
      </c>
      <c r="D19" s="65">
        <v>576447129.08000004</v>
      </c>
      <c r="E19" s="67">
        <v>40145651.539999992</v>
      </c>
      <c r="F19" s="67">
        <f t="shared" si="0"/>
        <v>4490648.2076391475</v>
      </c>
      <c r="G19" s="67">
        <f t="shared" si="12"/>
        <v>621083428.8276391</v>
      </c>
      <c r="H19" s="15">
        <f t="shared" si="1"/>
        <v>2.2008239597183309E-2</v>
      </c>
      <c r="I19" s="75">
        <v>45953166.849999994</v>
      </c>
      <c r="J19" s="68">
        <v>0</v>
      </c>
      <c r="K19" s="67">
        <v>5025224.9600000009</v>
      </c>
      <c r="L19" s="67">
        <f t="shared" si="13"/>
        <v>50978391.809999995</v>
      </c>
      <c r="M19" s="67">
        <v>0</v>
      </c>
      <c r="N19" s="67">
        <v>0</v>
      </c>
      <c r="O19" s="67">
        <v>0</v>
      </c>
      <c r="P19" s="67">
        <f t="shared" si="14"/>
        <v>45953166.849999994</v>
      </c>
      <c r="Q19" s="67">
        <f t="shared" si="15"/>
        <v>5025224.9600000009</v>
      </c>
      <c r="R19" s="67">
        <f t="shared" si="16"/>
        <v>50978391.809999995</v>
      </c>
      <c r="S19" s="15">
        <f t="shared" si="2"/>
        <v>2.2820185251216613E-2</v>
      </c>
      <c r="T19" s="68">
        <v>12171977.449999997</v>
      </c>
      <c r="U19" s="67">
        <f t="shared" si="17"/>
        <v>12007655.754424999</v>
      </c>
      <c r="V19" s="67">
        <v>1525486.0899999999</v>
      </c>
      <c r="W19" s="67">
        <f t="shared" si="18"/>
        <v>1173708.9976459998</v>
      </c>
      <c r="X19" s="67">
        <f t="shared" si="19"/>
        <v>13181364.752070999</v>
      </c>
      <c r="Y19" s="15">
        <f t="shared" si="3"/>
        <v>1.5552937824350513E-2</v>
      </c>
      <c r="Z19" s="65">
        <v>446500</v>
      </c>
      <c r="AA19" s="50">
        <f t="shared" si="4"/>
        <v>1.4925373134328358E-2</v>
      </c>
      <c r="AB19" s="65">
        <v>34263997.789999999</v>
      </c>
      <c r="AC19" s="50">
        <f t="shared" si="5"/>
        <v>1.0036235513878887E-2</v>
      </c>
      <c r="AD19" s="68">
        <f t="shared" si="6"/>
        <v>64606256.562070996</v>
      </c>
      <c r="AE19" s="42">
        <f t="shared" si="7"/>
        <v>2.0764714188471953E-2</v>
      </c>
      <c r="AF19" s="15">
        <f t="shared" si="8"/>
        <v>0.11207663860722404</v>
      </c>
      <c r="AG19" s="68">
        <f t="shared" si="9"/>
        <v>98870254.352070987</v>
      </c>
      <c r="AH19" s="42">
        <f t="shared" si="10"/>
        <v>1.5151653761174159E-2</v>
      </c>
      <c r="AI19" s="46">
        <f t="shared" si="11"/>
        <v>0.15918997313887295</v>
      </c>
    </row>
    <row r="20" spans="1:35" x14ac:dyDescent="0.2">
      <c r="A20" s="6" t="s">
        <v>37</v>
      </c>
      <c r="B20" s="65">
        <v>3104517177.3600006</v>
      </c>
      <c r="C20" s="66">
        <v>1169251832.21</v>
      </c>
      <c r="D20" s="65">
        <v>70744811.37000002</v>
      </c>
      <c r="E20" s="67">
        <v>8679050.8599999994</v>
      </c>
      <c r="F20" s="67">
        <f t="shared" si="0"/>
        <v>970829.03610705747</v>
      </c>
      <c r="G20" s="67">
        <f t="shared" si="12"/>
        <v>80394691.266107082</v>
      </c>
      <c r="H20" s="15">
        <f t="shared" si="1"/>
        <v>2.8488050809307415E-3</v>
      </c>
      <c r="I20" s="75">
        <v>5150653.8</v>
      </c>
      <c r="J20" s="68">
        <v>-1411933.4400000004</v>
      </c>
      <c r="K20" s="67">
        <v>1057624.3700000001</v>
      </c>
      <c r="L20" s="67">
        <f t="shared" si="13"/>
        <v>4796344.7299999995</v>
      </c>
      <c r="M20" s="67">
        <v>0</v>
      </c>
      <c r="N20" s="67">
        <v>0</v>
      </c>
      <c r="O20" s="67">
        <v>658028.23</v>
      </c>
      <c r="P20" s="67">
        <f t="shared" si="14"/>
        <v>4396748.59</v>
      </c>
      <c r="Q20" s="67">
        <f t="shared" si="15"/>
        <v>1057624.3700000001</v>
      </c>
      <c r="R20" s="67">
        <f t="shared" si="16"/>
        <v>5454372.96</v>
      </c>
      <c r="S20" s="15">
        <f t="shared" si="2"/>
        <v>2.4416188301964151E-3</v>
      </c>
      <c r="T20" s="68">
        <v>1875455.61</v>
      </c>
      <c r="U20" s="67">
        <f t="shared" si="17"/>
        <v>1850136.9592650002</v>
      </c>
      <c r="V20" s="67">
        <v>476501.63999999996</v>
      </c>
      <c r="W20" s="67">
        <f t="shared" si="18"/>
        <v>366620.36181599996</v>
      </c>
      <c r="X20" s="67">
        <f t="shared" si="19"/>
        <v>2216757.3210810004</v>
      </c>
      <c r="Y20" s="15">
        <f t="shared" si="3"/>
        <v>2.6155932587351941E-3</v>
      </c>
      <c r="Z20" s="65">
        <v>446500</v>
      </c>
      <c r="AA20" s="50">
        <f t="shared" si="4"/>
        <v>1.4925373134328358E-2</v>
      </c>
      <c r="AB20" s="65">
        <v>10199094.010000002</v>
      </c>
      <c r="AC20" s="50">
        <f t="shared" si="5"/>
        <v>2.9874070778286564E-3</v>
      </c>
      <c r="AD20" s="68">
        <f t="shared" si="6"/>
        <v>8117630.2810810003</v>
      </c>
      <c r="AE20" s="42">
        <f t="shared" si="7"/>
        <v>2.6090394590868541E-3</v>
      </c>
      <c r="AF20" s="15">
        <f t="shared" si="8"/>
        <v>0.11474523889286042</v>
      </c>
      <c r="AG20" s="68">
        <f t="shared" si="9"/>
        <v>18316724.291081004</v>
      </c>
      <c r="AH20" s="42">
        <f t="shared" si="10"/>
        <v>2.8069985893743612E-3</v>
      </c>
      <c r="AI20" s="46">
        <f t="shared" si="11"/>
        <v>0.22783499759272036</v>
      </c>
    </row>
    <row r="21" spans="1:35" x14ac:dyDescent="0.2">
      <c r="A21" s="70" t="s">
        <v>118</v>
      </c>
      <c r="B21" s="65">
        <v>623713952.11000001</v>
      </c>
      <c r="C21" s="66">
        <v>275813210.56999993</v>
      </c>
      <c r="D21" s="65">
        <v>17380374.209999997</v>
      </c>
      <c r="E21" s="67">
        <v>3492312.5199999996</v>
      </c>
      <c r="F21" s="67">
        <f t="shared" si="0"/>
        <v>390646.21837879275</v>
      </c>
      <c r="G21" s="67">
        <f t="shared" si="12"/>
        <v>21263332.94837879</v>
      </c>
      <c r="H21" s="15">
        <f t="shared" si="1"/>
        <v>7.5347128009185956E-4</v>
      </c>
      <c r="I21" s="75">
        <v>1225245.0199999998</v>
      </c>
      <c r="J21" s="68">
        <v>-584785.07999999984</v>
      </c>
      <c r="K21" s="67">
        <v>308267.96999999991</v>
      </c>
      <c r="L21" s="67">
        <f t="shared" si="13"/>
        <v>948727.90999999992</v>
      </c>
      <c r="M21" s="67">
        <v>1485811.19</v>
      </c>
      <c r="N21" s="67">
        <v>0</v>
      </c>
      <c r="O21" s="67">
        <v>430056.72000000003</v>
      </c>
      <c r="P21" s="67">
        <f t="shared" si="14"/>
        <v>2556327.85</v>
      </c>
      <c r="Q21" s="67">
        <f t="shared" si="15"/>
        <v>308267.96999999991</v>
      </c>
      <c r="R21" s="67">
        <f t="shared" si="16"/>
        <v>2864595.82</v>
      </c>
      <c r="S21" s="15">
        <f t="shared" si="2"/>
        <v>1.2823199195043569E-3</v>
      </c>
      <c r="T21" s="68">
        <v>818473.69000000006</v>
      </c>
      <c r="U21" s="67">
        <f t="shared" si="17"/>
        <v>807424.29518500005</v>
      </c>
      <c r="V21" s="67">
        <v>344628.35999999993</v>
      </c>
      <c r="W21" s="67">
        <f t="shared" si="18"/>
        <v>265157.06018399994</v>
      </c>
      <c r="X21" s="67">
        <f t="shared" si="19"/>
        <v>1072581.355369</v>
      </c>
      <c r="Y21" s="15">
        <f t="shared" si="3"/>
        <v>1.2655587221338889E-3</v>
      </c>
      <c r="Z21" s="65">
        <v>446500</v>
      </c>
      <c r="AA21" s="50">
        <f t="shared" si="4"/>
        <v>1.4925373134328358E-2</v>
      </c>
      <c r="AB21" s="65">
        <v>4620660.96</v>
      </c>
      <c r="AC21" s="50">
        <f t="shared" si="5"/>
        <v>1.3534334758181674E-3</v>
      </c>
      <c r="AD21" s="68">
        <f t="shared" si="6"/>
        <v>4383677.1753690001</v>
      </c>
      <c r="AE21" s="42">
        <f t="shared" si="7"/>
        <v>1.4089317116464028E-3</v>
      </c>
      <c r="AF21" s="15">
        <f t="shared" si="8"/>
        <v>0.25221995351784782</v>
      </c>
      <c r="AG21" s="68">
        <f t="shared" si="9"/>
        <v>9004338.1353689991</v>
      </c>
      <c r="AH21" s="42">
        <f t="shared" si="10"/>
        <v>1.3798954465093864E-3</v>
      </c>
      <c r="AI21" s="46">
        <f t="shared" si="11"/>
        <v>0.42346786165785594</v>
      </c>
    </row>
    <row r="22" spans="1:35" x14ac:dyDescent="0.2">
      <c r="A22" s="6" t="s">
        <v>59</v>
      </c>
      <c r="B22" s="65">
        <v>269402853.04000002</v>
      </c>
      <c r="C22" s="66">
        <v>83387709.180000007</v>
      </c>
      <c r="D22" s="65">
        <v>5267916.3800000008</v>
      </c>
      <c r="E22" s="67">
        <v>799179.5</v>
      </c>
      <c r="F22" s="67">
        <f t="shared" si="0"/>
        <v>89395.335524225768</v>
      </c>
      <c r="G22" s="67">
        <f t="shared" si="12"/>
        <v>6156491.2155242264</v>
      </c>
      <c r="H22" s="15">
        <f t="shared" si="1"/>
        <v>2.1815673621331341E-4</v>
      </c>
      <c r="I22" s="75">
        <v>428557.05000000005</v>
      </c>
      <c r="J22" s="68">
        <v>0</v>
      </c>
      <c r="K22" s="67">
        <v>55572.14</v>
      </c>
      <c r="L22" s="67">
        <f t="shared" si="13"/>
        <v>484129.19000000006</v>
      </c>
      <c r="M22" s="67">
        <v>810381.67999999993</v>
      </c>
      <c r="N22" s="67">
        <v>22216.159999999996</v>
      </c>
      <c r="O22" s="67">
        <v>758388.31</v>
      </c>
      <c r="P22" s="67">
        <f t="shared" si="14"/>
        <v>2019543.2</v>
      </c>
      <c r="Q22" s="67">
        <f t="shared" si="15"/>
        <v>55572.14</v>
      </c>
      <c r="R22" s="67">
        <f t="shared" si="16"/>
        <v>2075115.3399999999</v>
      </c>
      <c r="S22" s="15">
        <f t="shared" si="2"/>
        <v>9.2891350227239248E-4</v>
      </c>
      <c r="T22" s="68">
        <v>378007.32000000007</v>
      </c>
      <c r="U22" s="67">
        <f t="shared" si="17"/>
        <v>372904.22118000011</v>
      </c>
      <c r="V22" s="67">
        <v>114390.60000000002</v>
      </c>
      <c r="W22" s="67">
        <f t="shared" si="18"/>
        <v>88012.127640000006</v>
      </c>
      <c r="X22" s="67">
        <f t="shared" si="19"/>
        <v>460916.34882000013</v>
      </c>
      <c r="Y22" s="15">
        <f t="shared" si="3"/>
        <v>5.4384378630428353E-4</v>
      </c>
      <c r="Z22" s="65">
        <v>446500</v>
      </c>
      <c r="AA22" s="50">
        <f t="shared" si="4"/>
        <v>1.4925373134328358E-2</v>
      </c>
      <c r="AB22" s="65">
        <v>1141121.08</v>
      </c>
      <c r="AC22" s="50">
        <f t="shared" si="5"/>
        <v>3.3424470719742685E-4</v>
      </c>
      <c r="AD22" s="68">
        <f t="shared" si="6"/>
        <v>2982531.6888199998</v>
      </c>
      <c r="AE22" s="42">
        <f t="shared" si="7"/>
        <v>9.5859784132372298E-4</v>
      </c>
      <c r="AF22" s="15">
        <f t="shared" si="8"/>
        <v>0.56616914044865674</v>
      </c>
      <c r="AG22" s="68">
        <f t="shared" si="9"/>
        <v>4123652.7688199999</v>
      </c>
      <c r="AH22" s="42">
        <f t="shared" si="10"/>
        <v>6.3194091482742345E-4</v>
      </c>
      <c r="AI22" s="46">
        <f t="shared" si="11"/>
        <v>0.66980567736729402</v>
      </c>
    </row>
    <row r="23" spans="1:35" x14ac:dyDescent="0.2">
      <c r="A23" s="6" t="s">
        <v>13</v>
      </c>
      <c r="B23" s="65">
        <v>60512754311.769989</v>
      </c>
      <c r="C23" s="66">
        <v>19925952275.820007</v>
      </c>
      <c r="D23" s="65">
        <v>1197620180.72</v>
      </c>
      <c r="E23" s="67">
        <v>165756239.55000001</v>
      </c>
      <c r="F23" s="67">
        <f t="shared" si="0"/>
        <v>18541309.743062969</v>
      </c>
      <c r="G23" s="67">
        <f t="shared" si="12"/>
        <v>1381917730.013063</v>
      </c>
      <c r="H23" s="15">
        <f t="shared" si="1"/>
        <v>4.8968584724812282E-2</v>
      </c>
      <c r="I23" s="75">
        <v>101022887.47</v>
      </c>
      <c r="J23" s="68">
        <v>0</v>
      </c>
      <c r="K23" s="67">
        <v>5008786.8699999992</v>
      </c>
      <c r="L23" s="67">
        <f t="shared" si="13"/>
        <v>106031674.34</v>
      </c>
      <c r="M23" s="67">
        <v>0</v>
      </c>
      <c r="N23" s="67">
        <v>0</v>
      </c>
      <c r="O23" s="67">
        <v>0</v>
      </c>
      <c r="P23" s="67">
        <f t="shared" si="14"/>
        <v>101022887.47</v>
      </c>
      <c r="Q23" s="67">
        <f t="shared" si="15"/>
        <v>5008786.8699999992</v>
      </c>
      <c r="R23" s="67">
        <f t="shared" si="16"/>
        <v>106031674.34</v>
      </c>
      <c r="S23" s="15">
        <f t="shared" si="2"/>
        <v>4.746447200519234E-2</v>
      </c>
      <c r="T23" s="68">
        <v>26073030.299999997</v>
      </c>
      <c r="U23" s="67">
        <f t="shared" si="17"/>
        <v>25721044.390949998</v>
      </c>
      <c r="V23" s="67">
        <v>35195073.440000005</v>
      </c>
      <c r="W23" s="67">
        <f t="shared" si="18"/>
        <v>27079089.504736003</v>
      </c>
      <c r="X23" s="67">
        <f t="shared" si="19"/>
        <v>52800133.895686001</v>
      </c>
      <c r="Y23" s="15">
        <f t="shared" si="3"/>
        <v>6.2299861588153344E-2</v>
      </c>
      <c r="Z23" s="65">
        <v>446500</v>
      </c>
      <c r="AA23" s="50">
        <f t="shared" si="4"/>
        <v>1.4925373134328358E-2</v>
      </c>
      <c r="AB23" s="65">
        <v>188965252.32999998</v>
      </c>
      <c r="AC23" s="50">
        <f t="shared" si="5"/>
        <v>5.5349635146104498E-2</v>
      </c>
      <c r="AD23" s="68">
        <f t="shared" si="6"/>
        <v>159278308.235686</v>
      </c>
      <c r="AE23" s="42">
        <f t="shared" si="7"/>
        <v>5.1192697471332003E-2</v>
      </c>
      <c r="AF23" s="15">
        <f t="shared" si="8"/>
        <v>0.13299567826247644</v>
      </c>
      <c r="AG23" s="68">
        <f t="shared" si="9"/>
        <v>348243560.56568599</v>
      </c>
      <c r="AH23" s="42">
        <f t="shared" si="10"/>
        <v>5.336757641444495E-2</v>
      </c>
      <c r="AI23" s="46">
        <f t="shared" si="11"/>
        <v>0.2520002117364788</v>
      </c>
    </row>
    <row r="24" spans="1:35" x14ac:dyDescent="0.2">
      <c r="A24" s="6" t="s">
        <v>18</v>
      </c>
      <c r="B24" s="65">
        <v>10962587670.220001</v>
      </c>
      <c r="C24" s="66">
        <v>5917498651.3299999</v>
      </c>
      <c r="D24" s="65">
        <v>361550401.75999999</v>
      </c>
      <c r="E24" s="67">
        <v>73804657.61999999</v>
      </c>
      <c r="F24" s="67">
        <f t="shared" si="0"/>
        <v>8255707.4239147846</v>
      </c>
      <c r="G24" s="67">
        <f t="shared" si="12"/>
        <v>443610766.80391479</v>
      </c>
      <c r="H24" s="15">
        <f t="shared" si="1"/>
        <v>1.571945344305779E-2</v>
      </c>
      <c r="I24" s="75">
        <v>26991891.16</v>
      </c>
      <c r="J24" s="68">
        <v>0</v>
      </c>
      <c r="K24" s="67">
        <v>5137076.5900000008</v>
      </c>
      <c r="L24" s="67">
        <f t="shared" si="13"/>
        <v>32128967.75</v>
      </c>
      <c r="M24" s="67">
        <v>0</v>
      </c>
      <c r="N24" s="67">
        <v>0</v>
      </c>
      <c r="O24" s="67">
        <v>0</v>
      </c>
      <c r="P24" s="67">
        <f t="shared" si="14"/>
        <v>26991891.16</v>
      </c>
      <c r="Q24" s="67">
        <f t="shared" si="15"/>
        <v>5137076.5900000008</v>
      </c>
      <c r="R24" s="67">
        <f t="shared" si="16"/>
        <v>32128967.75</v>
      </c>
      <c r="S24" s="15">
        <f t="shared" si="2"/>
        <v>1.4382348480470129E-2</v>
      </c>
      <c r="T24" s="68">
        <v>9261030.1500000004</v>
      </c>
      <c r="U24" s="67">
        <f t="shared" si="17"/>
        <v>9136006.2429750003</v>
      </c>
      <c r="V24" s="67">
        <v>2460042.0200000005</v>
      </c>
      <c r="W24" s="67">
        <f t="shared" si="18"/>
        <v>1892756.3301880003</v>
      </c>
      <c r="X24" s="67">
        <f t="shared" si="19"/>
        <v>11028762.573163001</v>
      </c>
      <c r="Y24" s="15">
        <f t="shared" si="3"/>
        <v>1.3013042413000379E-2</v>
      </c>
      <c r="Z24" s="65">
        <v>446500</v>
      </c>
      <c r="AA24" s="50">
        <f t="shared" si="4"/>
        <v>1.4925373134328358E-2</v>
      </c>
      <c r="AB24" s="65">
        <v>84660463.570000008</v>
      </c>
      <c r="AC24" s="50">
        <f t="shared" si="5"/>
        <v>2.4797817123098868E-2</v>
      </c>
      <c r="AD24" s="68">
        <f t="shared" si="6"/>
        <v>43604230.323163003</v>
      </c>
      <c r="AE24" s="42">
        <f t="shared" si="7"/>
        <v>1.4014577352874223E-2</v>
      </c>
      <c r="AF24" s="15">
        <f t="shared" si="8"/>
        <v>0.1206034625073044</v>
      </c>
      <c r="AG24" s="68">
        <f t="shared" si="9"/>
        <v>128264693.89316301</v>
      </c>
      <c r="AH24" s="42">
        <f t="shared" si="10"/>
        <v>1.9656288379028403E-2</v>
      </c>
      <c r="AI24" s="46">
        <f t="shared" si="11"/>
        <v>0.28913791885005957</v>
      </c>
    </row>
    <row r="25" spans="1:35" x14ac:dyDescent="0.2">
      <c r="A25" s="6" t="s">
        <v>42</v>
      </c>
      <c r="B25" s="65">
        <v>2089801532.3700004</v>
      </c>
      <c r="C25" s="66">
        <v>1102630844.1699998</v>
      </c>
      <c r="D25" s="65">
        <v>67793380.640000001</v>
      </c>
      <c r="E25" s="67">
        <v>10154553.370000001</v>
      </c>
      <c r="F25" s="67">
        <f t="shared" si="0"/>
        <v>1135877.1159793357</v>
      </c>
      <c r="G25" s="67">
        <f t="shared" si="12"/>
        <v>79083811.125979334</v>
      </c>
      <c r="H25" s="15">
        <f t="shared" si="1"/>
        <v>2.8023537301652278E-3</v>
      </c>
      <c r="I25" s="75">
        <v>2737529.6900000004</v>
      </c>
      <c r="J25" s="68">
        <v>0</v>
      </c>
      <c r="K25" s="67">
        <v>3315112.65</v>
      </c>
      <c r="L25" s="67">
        <f t="shared" si="13"/>
        <v>6052642.3399999999</v>
      </c>
      <c r="M25" s="67">
        <v>0</v>
      </c>
      <c r="N25" s="67">
        <v>0</v>
      </c>
      <c r="O25" s="67">
        <v>0</v>
      </c>
      <c r="P25" s="67">
        <f t="shared" si="14"/>
        <v>2737529.6900000004</v>
      </c>
      <c r="Q25" s="67">
        <f t="shared" si="15"/>
        <v>3315112.65</v>
      </c>
      <c r="R25" s="67">
        <f t="shared" si="16"/>
        <v>6052642.3399999999</v>
      </c>
      <c r="S25" s="15">
        <f t="shared" si="2"/>
        <v>2.7094306931640579E-3</v>
      </c>
      <c r="T25" s="68">
        <v>1598259.97</v>
      </c>
      <c r="U25" s="67">
        <f t="shared" si="17"/>
        <v>1576683.460405</v>
      </c>
      <c r="V25" s="67">
        <v>1933948.3600000003</v>
      </c>
      <c r="W25" s="67">
        <f t="shared" si="18"/>
        <v>1487979.8681840003</v>
      </c>
      <c r="X25" s="67">
        <f t="shared" si="19"/>
        <v>3064663.3285890003</v>
      </c>
      <c r="Y25" s="15">
        <f t="shared" si="3"/>
        <v>3.6160533524893898E-3</v>
      </c>
      <c r="Z25" s="65">
        <v>446500</v>
      </c>
      <c r="AA25" s="50">
        <f t="shared" si="4"/>
        <v>1.4925373134328358E-2</v>
      </c>
      <c r="AB25" s="65">
        <v>12713703.399999999</v>
      </c>
      <c r="AC25" s="50">
        <f t="shared" si="5"/>
        <v>3.7239589600149437E-3</v>
      </c>
      <c r="AD25" s="68">
        <f t="shared" si="6"/>
        <v>9563805.6685889997</v>
      </c>
      <c r="AE25" s="42">
        <f t="shared" si="7"/>
        <v>3.0738461231156742E-3</v>
      </c>
      <c r="AF25" s="15">
        <f t="shared" si="8"/>
        <v>0.14107285369607436</v>
      </c>
      <c r="AG25" s="68">
        <f t="shared" si="9"/>
        <v>22277509.068588998</v>
      </c>
      <c r="AH25" s="42">
        <f t="shared" si="10"/>
        <v>3.4139803349419384E-3</v>
      </c>
      <c r="AI25" s="46">
        <f t="shared" si="11"/>
        <v>0.28169493542870938</v>
      </c>
    </row>
    <row r="26" spans="1:35" x14ac:dyDescent="0.2">
      <c r="A26" s="6" t="s">
        <v>61</v>
      </c>
      <c r="B26" s="65">
        <v>325960210.87</v>
      </c>
      <c r="C26" s="66">
        <v>198365305.01000002</v>
      </c>
      <c r="D26" s="65">
        <v>12237143.930000003</v>
      </c>
      <c r="E26" s="67">
        <v>1970806.64</v>
      </c>
      <c r="F26" s="67">
        <f t="shared" si="0"/>
        <v>220452.25238656899</v>
      </c>
      <c r="G26" s="67">
        <f t="shared" si="12"/>
        <v>14428402.822386572</v>
      </c>
      <c r="H26" s="15">
        <f t="shared" si="1"/>
        <v>5.1127389909461454E-4</v>
      </c>
      <c r="I26" s="75">
        <v>748443.99</v>
      </c>
      <c r="J26" s="68">
        <v>-188266.43999999997</v>
      </c>
      <c r="K26" s="67">
        <v>320985.23</v>
      </c>
      <c r="L26" s="67">
        <f t="shared" si="13"/>
        <v>881162.78</v>
      </c>
      <c r="M26" s="67">
        <v>0</v>
      </c>
      <c r="N26" s="67">
        <v>20438.829999999998</v>
      </c>
      <c r="O26" s="67">
        <v>318851.70999999996</v>
      </c>
      <c r="P26" s="67">
        <f t="shared" si="14"/>
        <v>899468.09</v>
      </c>
      <c r="Q26" s="67">
        <f t="shared" si="15"/>
        <v>320985.23</v>
      </c>
      <c r="R26" s="67">
        <f t="shared" si="16"/>
        <v>1220453.3199999998</v>
      </c>
      <c r="S26" s="15">
        <f t="shared" si="2"/>
        <v>5.4632894181253985E-4</v>
      </c>
      <c r="T26" s="68">
        <v>282891.28999999998</v>
      </c>
      <c r="U26" s="67">
        <f t="shared" si="17"/>
        <v>279072.25758500001</v>
      </c>
      <c r="V26" s="67">
        <v>155776.64999999997</v>
      </c>
      <c r="W26" s="67">
        <f t="shared" si="18"/>
        <v>119854.55450999997</v>
      </c>
      <c r="X26" s="67">
        <f t="shared" si="19"/>
        <v>398926.812095</v>
      </c>
      <c r="Y26" s="15">
        <f t="shared" si="3"/>
        <v>4.7070117713001407E-4</v>
      </c>
      <c r="Z26" s="65">
        <v>446500</v>
      </c>
      <c r="AA26" s="50">
        <f t="shared" si="4"/>
        <v>1.4925373134328358E-2</v>
      </c>
      <c r="AB26" s="65">
        <v>2181762.12</v>
      </c>
      <c r="AC26" s="50">
        <f t="shared" si="5"/>
        <v>6.3905789995031658E-4</v>
      </c>
      <c r="AD26" s="68">
        <f t="shared" si="6"/>
        <v>2065880.1320949998</v>
      </c>
      <c r="AE26" s="42">
        <f t="shared" si="7"/>
        <v>6.6398229480114381E-4</v>
      </c>
      <c r="AF26" s="15">
        <f t="shared" si="8"/>
        <v>0.16882044894727322</v>
      </c>
      <c r="AG26" s="68">
        <f t="shared" si="9"/>
        <v>4247642.2520949999</v>
      </c>
      <c r="AH26" s="42">
        <f t="shared" si="10"/>
        <v>6.5094203637728774E-4</v>
      </c>
      <c r="AI26" s="46">
        <f t="shared" si="11"/>
        <v>0.29439448734440077</v>
      </c>
    </row>
    <row r="27" spans="1:35" x14ac:dyDescent="0.2">
      <c r="A27" s="6" t="s">
        <v>39</v>
      </c>
      <c r="B27" s="65">
        <v>1852357298.9100001</v>
      </c>
      <c r="C27" s="66">
        <v>406606057.18999994</v>
      </c>
      <c r="D27" s="65">
        <v>25453529.280000001</v>
      </c>
      <c r="E27" s="67">
        <v>4435278.82</v>
      </c>
      <c r="F27" s="67">
        <f t="shared" si="0"/>
        <v>496125.38642118848</v>
      </c>
      <c r="G27" s="67">
        <f t="shared" si="12"/>
        <v>30384933.48642119</v>
      </c>
      <c r="H27" s="15">
        <f t="shared" si="1"/>
        <v>1.0766973731305533E-3</v>
      </c>
      <c r="I27" s="75">
        <v>1558674.7300000002</v>
      </c>
      <c r="J27" s="68">
        <v>0</v>
      </c>
      <c r="K27" s="67">
        <v>689499.69</v>
      </c>
      <c r="L27" s="67">
        <f t="shared" si="13"/>
        <v>2248174.42</v>
      </c>
      <c r="M27" s="67">
        <v>2163264.0099999998</v>
      </c>
      <c r="N27" s="67">
        <v>0</v>
      </c>
      <c r="O27" s="67">
        <v>703096.71</v>
      </c>
      <c r="P27" s="67">
        <f t="shared" si="14"/>
        <v>4425035.45</v>
      </c>
      <c r="Q27" s="67">
        <f t="shared" si="15"/>
        <v>689499.69</v>
      </c>
      <c r="R27" s="67">
        <f t="shared" si="16"/>
        <v>5114535.1400000006</v>
      </c>
      <c r="S27" s="15">
        <f t="shared" si="2"/>
        <v>2.2894923755865165E-3</v>
      </c>
      <c r="T27" s="68">
        <v>994681.20999999973</v>
      </c>
      <c r="U27" s="67">
        <f t="shared" si="17"/>
        <v>981253.01366499974</v>
      </c>
      <c r="V27" s="67">
        <v>879754.59000000008</v>
      </c>
      <c r="W27" s="67">
        <f t="shared" si="18"/>
        <v>676883.18154600007</v>
      </c>
      <c r="X27" s="67">
        <f t="shared" si="19"/>
        <v>1658136.1952109998</v>
      </c>
      <c r="Y27" s="15">
        <f t="shared" si="3"/>
        <v>1.9564657858640901E-3</v>
      </c>
      <c r="Z27" s="65">
        <v>446500</v>
      </c>
      <c r="AA27" s="50">
        <f t="shared" si="4"/>
        <v>1.4925373134328358E-2</v>
      </c>
      <c r="AB27" s="65">
        <v>5972981.370000001</v>
      </c>
      <c r="AC27" s="50">
        <f t="shared" si="5"/>
        <v>1.7495403810359332E-3</v>
      </c>
      <c r="AD27" s="68">
        <f t="shared" si="6"/>
        <v>7219171.3352110004</v>
      </c>
      <c r="AE27" s="42">
        <f t="shared" si="7"/>
        <v>2.3202710918445546E-3</v>
      </c>
      <c r="AF27" s="15">
        <f t="shared" si="8"/>
        <v>0.28362162495412502</v>
      </c>
      <c r="AG27" s="68">
        <f t="shared" si="9"/>
        <v>13192152.705211002</v>
      </c>
      <c r="AH27" s="42">
        <f t="shared" si="10"/>
        <v>2.0216690193000124E-3</v>
      </c>
      <c r="AI27" s="46">
        <f t="shared" si="11"/>
        <v>0.43416756897317155</v>
      </c>
    </row>
    <row r="28" spans="1:35" x14ac:dyDescent="0.2">
      <c r="A28" s="6" t="s">
        <v>60</v>
      </c>
      <c r="B28" s="65">
        <v>245907197.44</v>
      </c>
      <c r="C28" s="66">
        <v>80643387.879999995</v>
      </c>
      <c r="D28" s="65">
        <v>5245733.7699999996</v>
      </c>
      <c r="E28" s="67">
        <v>792978.65000000014</v>
      </c>
      <c r="F28" s="67">
        <f t="shared" si="0"/>
        <v>88701.715297123606</v>
      </c>
      <c r="G28" s="67">
        <f t="shared" si="12"/>
        <v>6127414.1352971233</v>
      </c>
      <c r="H28" s="15">
        <f t="shared" si="1"/>
        <v>2.1712638293270415E-4</v>
      </c>
      <c r="I28" s="75">
        <v>394857.47</v>
      </c>
      <c r="J28" s="68">
        <v>0</v>
      </c>
      <c r="K28" s="67">
        <v>71902.439999999988</v>
      </c>
      <c r="L28" s="67">
        <f t="shared" si="13"/>
        <v>466759.91</v>
      </c>
      <c r="M28" s="67">
        <v>945220.70999999985</v>
      </c>
      <c r="N28" s="67">
        <v>0</v>
      </c>
      <c r="O28" s="67">
        <v>733108.67000000016</v>
      </c>
      <c r="P28" s="67">
        <f t="shared" si="14"/>
        <v>2073186.8499999999</v>
      </c>
      <c r="Q28" s="67">
        <f t="shared" si="15"/>
        <v>71902.439999999988</v>
      </c>
      <c r="R28" s="67">
        <f t="shared" si="16"/>
        <v>2145089.29</v>
      </c>
      <c r="S28" s="15">
        <f t="shared" si="2"/>
        <v>9.6023694040105743E-4</v>
      </c>
      <c r="T28" s="68">
        <v>396718.08000000002</v>
      </c>
      <c r="U28" s="67">
        <f t="shared" si="17"/>
        <v>391362.38592000003</v>
      </c>
      <c r="V28" s="67">
        <v>81571.16</v>
      </c>
      <c r="W28" s="67">
        <f t="shared" si="18"/>
        <v>62760.850504000002</v>
      </c>
      <c r="X28" s="67">
        <f t="shared" si="19"/>
        <v>454123.236424</v>
      </c>
      <c r="Y28" s="15">
        <f t="shared" si="3"/>
        <v>5.3582846644051785E-4</v>
      </c>
      <c r="Z28" s="65">
        <v>446500</v>
      </c>
      <c r="AA28" s="50">
        <f t="shared" si="4"/>
        <v>1.4925373134328358E-2</v>
      </c>
      <c r="AB28" s="65">
        <v>1164238.1099999999</v>
      </c>
      <c r="AC28" s="50">
        <f t="shared" si="5"/>
        <v>3.4101589481199974E-4</v>
      </c>
      <c r="AD28" s="68">
        <f t="shared" si="6"/>
        <v>3045712.526424</v>
      </c>
      <c r="AE28" s="42">
        <f t="shared" si="7"/>
        <v>9.7890442004918863E-4</v>
      </c>
      <c r="AF28" s="15">
        <f t="shared" si="8"/>
        <v>0.580607529844962</v>
      </c>
      <c r="AG28" s="68">
        <f t="shared" si="9"/>
        <v>4209950.6364239994</v>
      </c>
      <c r="AH28" s="42">
        <f t="shared" si="10"/>
        <v>6.451658773688095E-4</v>
      </c>
      <c r="AI28" s="46">
        <f t="shared" si="11"/>
        <v>0.68706807528684455</v>
      </c>
    </row>
    <row r="29" spans="1:35" x14ac:dyDescent="0.2">
      <c r="A29" s="6" t="s">
        <v>62</v>
      </c>
      <c r="B29" s="65">
        <v>254643702.09999999</v>
      </c>
      <c r="C29" s="66">
        <v>56140080.359999999</v>
      </c>
      <c r="D29" s="65">
        <v>3499884.62</v>
      </c>
      <c r="E29" s="67">
        <v>492172.7</v>
      </c>
      <c r="F29" s="67">
        <f t="shared" si="0"/>
        <v>55053.894215710126</v>
      </c>
      <c r="G29" s="67">
        <f t="shared" si="12"/>
        <v>4047111.2142157103</v>
      </c>
      <c r="H29" s="15">
        <f t="shared" si="1"/>
        <v>1.4341035220829431E-4</v>
      </c>
      <c r="I29" s="75">
        <v>269682.26</v>
      </c>
      <c r="J29" s="68">
        <v>0</v>
      </c>
      <c r="K29" s="67">
        <v>40409.159999999996</v>
      </c>
      <c r="L29" s="67">
        <f t="shared" si="13"/>
        <v>310091.42</v>
      </c>
      <c r="M29" s="67">
        <v>710291.78</v>
      </c>
      <c r="N29" s="67">
        <v>13235.450000000003</v>
      </c>
      <c r="O29" s="67">
        <v>461944.42000000004</v>
      </c>
      <c r="P29" s="67">
        <f t="shared" si="14"/>
        <v>1455153.9100000001</v>
      </c>
      <c r="Q29" s="67">
        <f t="shared" si="15"/>
        <v>40409.159999999996</v>
      </c>
      <c r="R29" s="67">
        <f t="shared" si="16"/>
        <v>1495563.07</v>
      </c>
      <c r="S29" s="15">
        <f t="shared" si="2"/>
        <v>6.6948024644401284E-4</v>
      </c>
      <c r="T29" s="68">
        <v>294456.71000000002</v>
      </c>
      <c r="U29" s="67">
        <f t="shared" si="17"/>
        <v>290481.54441500001</v>
      </c>
      <c r="V29" s="67">
        <v>70342.099999999991</v>
      </c>
      <c r="W29" s="67">
        <f t="shared" si="18"/>
        <v>54121.211739999992</v>
      </c>
      <c r="X29" s="67">
        <f t="shared" si="19"/>
        <v>344602.75615500001</v>
      </c>
      <c r="Y29" s="15">
        <f t="shared" si="3"/>
        <v>4.066032115328924E-4</v>
      </c>
      <c r="Z29" s="65">
        <v>446500</v>
      </c>
      <c r="AA29" s="50">
        <f t="shared" si="4"/>
        <v>1.4925373134328358E-2</v>
      </c>
      <c r="AB29" s="65">
        <v>769521.31</v>
      </c>
      <c r="AC29" s="50">
        <f t="shared" si="5"/>
        <v>2.2539976646749032E-4</v>
      </c>
      <c r="AD29" s="68">
        <f t="shared" si="6"/>
        <v>2286665.8261550004</v>
      </c>
      <c r="AE29" s="42">
        <f t="shared" si="7"/>
        <v>7.3494371677510818E-4</v>
      </c>
      <c r="AF29" s="15">
        <f t="shared" si="8"/>
        <v>0.65335463148925188</v>
      </c>
      <c r="AG29" s="68">
        <f t="shared" si="9"/>
        <v>3056187.1361550004</v>
      </c>
      <c r="AH29" s="42">
        <f t="shared" si="10"/>
        <v>4.6835410326225219E-4</v>
      </c>
      <c r="AI29" s="46">
        <f t="shared" si="11"/>
        <v>0.75515274337408067</v>
      </c>
    </row>
    <row r="30" spans="1:35" x14ac:dyDescent="0.2">
      <c r="A30" s="6" t="s">
        <v>54</v>
      </c>
      <c r="B30" s="65">
        <v>329579176.94999999</v>
      </c>
      <c r="C30" s="66">
        <v>190426245.28999999</v>
      </c>
      <c r="D30" s="65">
        <v>12259006.109999999</v>
      </c>
      <c r="E30" s="67">
        <v>1822133.2999999998</v>
      </c>
      <c r="F30" s="67">
        <f t="shared" si="0"/>
        <v>203821.81690516925</v>
      </c>
      <c r="G30" s="67">
        <f t="shared" si="12"/>
        <v>14284961.226905169</v>
      </c>
      <c r="H30" s="15">
        <f t="shared" si="1"/>
        <v>5.0619101190904603E-4</v>
      </c>
      <c r="I30" s="75">
        <v>736042.27</v>
      </c>
      <c r="J30" s="68">
        <v>-214499.28000000003</v>
      </c>
      <c r="K30" s="67">
        <v>359338.59</v>
      </c>
      <c r="L30" s="67">
        <f t="shared" si="13"/>
        <v>880881.58000000007</v>
      </c>
      <c r="M30" s="67">
        <v>454359.94999999995</v>
      </c>
      <c r="N30" s="67">
        <v>39262.220000000008</v>
      </c>
      <c r="O30" s="67">
        <v>366261.08999999997</v>
      </c>
      <c r="P30" s="67">
        <f t="shared" si="14"/>
        <v>1381426.25</v>
      </c>
      <c r="Q30" s="67">
        <f t="shared" si="15"/>
        <v>359338.59</v>
      </c>
      <c r="R30" s="67">
        <f t="shared" si="16"/>
        <v>1740764.84</v>
      </c>
      <c r="S30" s="15">
        <f t="shared" si="2"/>
        <v>7.7924341504653002E-4</v>
      </c>
      <c r="T30" s="68">
        <v>316539.10000000009</v>
      </c>
      <c r="U30" s="67">
        <f t="shared" si="17"/>
        <v>312265.82215000008</v>
      </c>
      <c r="V30" s="67">
        <v>195272.49</v>
      </c>
      <c r="W30" s="67">
        <f t="shared" si="18"/>
        <v>150242.65380599999</v>
      </c>
      <c r="X30" s="67">
        <f t="shared" si="19"/>
        <v>462508.47595600004</v>
      </c>
      <c r="Y30" s="15">
        <f t="shared" si="3"/>
        <v>5.4572236677151301E-4</v>
      </c>
      <c r="Z30" s="65">
        <v>446500</v>
      </c>
      <c r="AA30" s="50">
        <f t="shared" si="4"/>
        <v>1.4925373134328358E-2</v>
      </c>
      <c r="AB30" s="65">
        <v>2129024.62</v>
      </c>
      <c r="AC30" s="50">
        <f t="shared" si="5"/>
        <v>6.2361060819944971E-4</v>
      </c>
      <c r="AD30" s="68">
        <f t="shared" si="6"/>
        <v>2649773.3159560002</v>
      </c>
      <c r="AE30" s="42">
        <f t="shared" si="7"/>
        <v>8.5164794399135793E-4</v>
      </c>
      <c r="AF30" s="15">
        <f t="shared" si="8"/>
        <v>0.21614911455134272</v>
      </c>
      <c r="AG30" s="68">
        <f t="shared" si="9"/>
        <v>4778797.9359560004</v>
      </c>
      <c r="AH30" s="42">
        <f t="shared" si="10"/>
        <v>7.3234050215328862E-4</v>
      </c>
      <c r="AI30" s="46">
        <f t="shared" si="11"/>
        <v>0.33453349015433942</v>
      </c>
    </row>
    <row r="31" spans="1:35" x14ac:dyDescent="0.2">
      <c r="A31" s="6" t="s">
        <v>56</v>
      </c>
      <c r="B31" s="65">
        <v>262821820.61999997</v>
      </c>
      <c r="C31" s="66">
        <v>104168800.27999999</v>
      </c>
      <c r="D31" s="65">
        <v>6968787.7400000002</v>
      </c>
      <c r="E31" s="67">
        <v>933902.48</v>
      </c>
      <c r="F31" s="67">
        <f t="shared" si="0"/>
        <v>104465.29915557962</v>
      </c>
      <c r="G31" s="67">
        <f t="shared" si="12"/>
        <v>8007155.5191555806</v>
      </c>
      <c r="H31" s="15">
        <f t="shared" si="1"/>
        <v>2.8373546769735119E-4</v>
      </c>
      <c r="I31" s="75">
        <v>505644.33</v>
      </c>
      <c r="J31" s="68">
        <v>0</v>
      </c>
      <c r="K31" s="67">
        <v>153351.18</v>
      </c>
      <c r="L31" s="67">
        <f t="shared" si="13"/>
        <v>658995.51</v>
      </c>
      <c r="M31" s="67">
        <v>520262.29000000004</v>
      </c>
      <c r="N31" s="67">
        <v>34428.479999999996</v>
      </c>
      <c r="O31" s="67">
        <v>505592.17999999993</v>
      </c>
      <c r="P31" s="67">
        <f t="shared" si="14"/>
        <v>1565927.28</v>
      </c>
      <c r="Q31" s="67">
        <f t="shared" si="15"/>
        <v>153351.18</v>
      </c>
      <c r="R31" s="67">
        <f t="shared" si="16"/>
        <v>1719278.46</v>
      </c>
      <c r="S31" s="15">
        <f t="shared" si="2"/>
        <v>7.6962516004536186E-4</v>
      </c>
      <c r="T31" s="68">
        <v>290323.45</v>
      </c>
      <c r="U31" s="67">
        <f t="shared" si="17"/>
        <v>286404.08342500002</v>
      </c>
      <c r="V31" s="67">
        <v>165940.57</v>
      </c>
      <c r="W31" s="67">
        <f t="shared" si="18"/>
        <v>127674.674558</v>
      </c>
      <c r="X31" s="67">
        <f t="shared" si="19"/>
        <v>414078.75798300002</v>
      </c>
      <c r="Y31" s="15">
        <f t="shared" si="3"/>
        <v>4.8857924034626508E-4</v>
      </c>
      <c r="Z31" s="65">
        <v>446500</v>
      </c>
      <c r="AA31" s="50">
        <f t="shared" si="4"/>
        <v>1.4925373134328358E-2</v>
      </c>
      <c r="AB31" s="65">
        <v>1224254.1700000004</v>
      </c>
      <c r="AC31" s="50">
        <f t="shared" si="5"/>
        <v>3.5859514275810147E-4</v>
      </c>
      <c r="AD31" s="68">
        <f t="shared" si="6"/>
        <v>2579857.217983</v>
      </c>
      <c r="AE31" s="42">
        <f t="shared" si="7"/>
        <v>8.2917662513096646E-4</v>
      </c>
      <c r="AF31" s="15">
        <f t="shared" si="8"/>
        <v>0.37020172148090136</v>
      </c>
      <c r="AG31" s="68">
        <f t="shared" si="9"/>
        <v>3804111.3879830004</v>
      </c>
      <c r="AH31" s="42">
        <f t="shared" si="10"/>
        <v>5.8297188570397105E-4</v>
      </c>
      <c r="AI31" s="46">
        <f t="shared" si="11"/>
        <v>0.47508898495631752</v>
      </c>
    </row>
    <row r="32" spans="1:35" x14ac:dyDescent="0.2">
      <c r="A32" s="6" t="s">
        <v>48</v>
      </c>
      <c r="B32" s="65">
        <v>607141546.43999994</v>
      </c>
      <c r="C32" s="66">
        <v>185316805.36000001</v>
      </c>
      <c r="D32" s="65">
        <v>11616130.360000001</v>
      </c>
      <c r="E32" s="67">
        <v>1646410.2</v>
      </c>
      <c r="F32" s="67">
        <f t="shared" si="0"/>
        <v>184165.62516869823</v>
      </c>
      <c r="G32" s="67">
        <f t="shared" si="12"/>
        <v>13446706.185168698</v>
      </c>
      <c r="H32" s="15">
        <f t="shared" si="1"/>
        <v>4.7648724435416748E-4</v>
      </c>
      <c r="I32" s="75">
        <v>723142.01000000013</v>
      </c>
      <c r="J32" s="68">
        <v>0</v>
      </c>
      <c r="K32" s="67">
        <v>315532.38</v>
      </c>
      <c r="L32" s="67">
        <f t="shared" si="13"/>
        <v>1038674.3900000001</v>
      </c>
      <c r="M32" s="67">
        <v>1378478.71</v>
      </c>
      <c r="N32" s="67">
        <v>0</v>
      </c>
      <c r="O32" s="67">
        <v>449931.55999999994</v>
      </c>
      <c r="P32" s="67">
        <f t="shared" si="14"/>
        <v>2551552.2800000003</v>
      </c>
      <c r="Q32" s="67">
        <f t="shared" si="15"/>
        <v>315532.38</v>
      </c>
      <c r="R32" s="67">
        <f t="shared" si="16"/>
        <v>2867084.66</v>
      </c>
      <c r="S32" s="15">
        <f t="shared" si="2"/>
        <v>1.2834340344821758E-3</v>
      </c>
      <c r="T32" s="68">
        <v>561406.91</v>
      </c>
      <c r="U32" s="67">
        <f t="shared" si="17"/>
        <v>553827.91671500006</v>
      </c>
      <c r="V32" s="67">
        <v>526325.84</v>
      </c>
      <c r="W32" s="67">
        <f t="shared" si="18"/>
        <v>404955.10129599995</v>
      </c>
      <c r="X32" s="67">
        <f t="shared" si="19"/>
        <v>958783.01801100001</v>
      </c>
      <c r="Y32" s="15">
        <f t="shared" si="3"/>
        <v>1.1312859439554868E-3</v>
      </c>
      <c r="Z32" s="65">
        <v>446500</v>
      </c>
      <c r="AA32" s="50">
        <f t="shared" si="4"/>
        <v>1.4925373134328358E-2</v>
      </c>
      <c r="AB32" s="65">
        <v>2237423.13</v>
      </c>
      <c r="AC32" s="50">
        <f t="shared" si="5"/>
        <v>6.5536151427822214E-4</v>
      </c>
      <c r="AD32" s="68">
        <f t="shared" si="6"/>
        <v>4272367.6780110002</v>
      </c>
      <c r="AE32" s="42">
        <f t="shared" si="7"/>
        <v>1.3731563855078155E-3</v>
      </c>
      <c r="AF32" s="15">
        <f t="shared" si="8"/>
        <v>0.36779612018842733</v>
      </c>
      <c r="AG32" s="68">
        <f t="shared" si="9"/>
        <v>6509790.808011</v>
      </c>
      <c r="AH32" s="42">
        <f t="shared" si="10"/>
        <v>9.9761143558331294E-4</v>
      </c>
      <c r="AI32" s="46">
        <f t="shared" si="11"/>
        <v>0.48411787380251514</v>
      </c>
    </row>
    <row r="33" spans="1:35" x14ac:dyDescent="0.2">
      <c r="A33" s="6" t="s">
        <v>46</v>
      </c>
      <c r="B33" s="65">
        <v>1432838462.7100003</v>
      </c>
      <c r="C33" s="66">
        <v>396428569.81999999</v>
      </c>
      <c r="D33" s="65">
        <v>24665214.669999994</v>
      </c>
      <c r="E33" s="67">
        <v>3289675.2100000004</v>
      </c>
      <c r="F33" s="67">
        <f t="shared" si="0"/>
        <v>367979.43286042486</v>
      </c>
      <c r="G33" s="67">
        <f t="shared" si="12"/>
        <v>28322869.312860422</v>
      </c>
      <c r="H33" s="15">
        <f t="shared" si="1"/>
        <v>1.0036276367794204E-3</v>
      </c>
      <c r="I33" s="75">
        <v>1579642.99</v>
      </c>
      <c r="J33" s="68">
        <v>0</v>
      </c>
      <c r="K33" s="67">
        <v>570726</v>
      </c>
      <c r="L33" s="67">
        <f t="shared" si="13"/>
        <v>2150368.9900000002</v>
      </c>
      <c r="M33" s="67">
        <v>1539493.4899999998</v>
      </c>
      <c r="N33" s="67">
        <v>0</v>
      </c>
      <c r="O33" s="67">
        <v>429293.27</v>
      </c>
      <c r="P33" s="67">
        <f t="shared" si="14"/>
        <v>3548429.7499999995</v>
      </c>
      <c r="Q33" s="67">
        <f t="shared" si="15"/>
        <v>570726</v>
      </c>
      <c r="R33" s="67">
        <f t="shared" si="16"/>
        <v>4119155.7499999995</v>
      </c>
      <c r="S33" s="15">
        <f t="shared" si="2"/>
        <v>1.8439164900289173E-3</v>
      </c>
      <c r="T33" s="68">
        <v>939994.13000000012</v>
      </c>
      <c r="U33" s="67">
        <f t="shared" si="17"/>
        <v>927304.20924500015</v>
      </c>
      <c r="V33" s="67">
        <v>484784.18999999994</v>
      </c>
      <c r="W33" s="67">
        <f t="shared" si="18"/>
        <v>372992.95578599995</v>
      </c>
      <c r="X33" s="67">
        <f t="shared" si="19"/>
        <v>1300297.165031</v>
      </c>
      <c r="Y33" s="15">
        <f t="shared" si="3"/>
        <v>1.5342448480328231E-3</v>
      </c>
      <c r="Z33" s="65">
        <v>446500</v>
      </c>
      <c r="AA33" s="50">
        <f t="shared" si="4"/>
        <v>1.4925373134328358E-2</v>
      </c>
      <c r="AB33" s="65">
        <v>4132232.1799999997</v>
      </c>
      <c r="AC33" s="50">
        <f t="shared" si="5"/>
        <v>1.2103682591472981E-3</v>
      </c>
      <c r="AD33" s="68">
        <f t="shared" si="6"/>
        <v>5865952.9150309991</v>
      </c>
      <c r="AE33" s="42">
        <f t="shared" si="7"/>
        <v>1.8853411759993802E-3</v>
      </c>
      <c r="AF33" s="15">
        <f t="shared" si="8"/>
        <v>0.23782290134152725</v>
      </c>
      <c r="AG33" s="68">
        <f t="shared" si="9"/>
        <v>9998185.0950309988</v>
      </c>
      <c r="AH33" s="42">
        <f t="shared" si="10"/>
        <v>1.5322003548266252E-3</v>
      </c>
      <c r="AI33" s="46">
        <f t="shared" si="11"/>
        <v>0.35300749315293328</v>
      </c>
    </row>
    <row r="34" spans="1:35" x14ac:dyDescent="0.2">
      <c r="A34" s="6" t="s">
        <v>29</v>
      </c>
      <c r="B34" s="65">
        <v>3867500647.29</v>
      </c>
      <c r="C34" s="66">
        <v>1920842746.3800006</v>
      </c>
      <c r="D34" s="65">
        <v>117412958.93999997</v>
      </c>
      <c r="E34" s="67">
        <v>9273449.8600000013</v>
      </c>
      <c r="F34" s="67">
        <f t="shared" si="0"/>
        <v>1037317.8512484174</v>
      </c>
      <c r="G34" s="67">
        <f t="shared" si="12"/>
        <v>127723726.65124838</v>
      </c>
      <c r="H34" s="15">
        <f t="shared" si="1"/>
        <v>4.5259207506016287E-3</v>
      </c>
      <c r="I34" s="75">
        <v>10016930.32</v>
      </c>
      <c r="J34" s="68">
        <v>0</v>
      </c>
      <c r="K34" s="67">
        <v>453062.60999999993</v>
      </c>
      <c r="L34" s="67">
        <f t="shared" si="13"/>
        <v>10469992.93</v>
      </c>
      <c r="M34" s="67">
        <v>0</v>
      </c>
      <c r="N34" s="67">
        <v>0</v>
      </c>
      <c r="O34" s="67">
        <v>0</v>
      </c>
      <c r="P34" s="67">
        <f t="shared" si="14"/>
        <v>10016930.32</v>
      </c>
      <c r="Q34" s="67">
        <f t="shared" si="15"/>
        <v>453062.60999999993</v>
      </c>
      <c r="R34" s="67">
        <f t="shared" si="16"/>
        <v>10469992.93</v>
      </c>
      <c r="S34" s="15">
        <f t="shared" si="2"/>
        <v>4.6868323962047766E-3</v>
      </c>
      <c r="T34" s="68">
        <v>5176494.3499999996</v>
      </c>
      <c r="U34" s="67">
        <f t="shared" si="17"/>
        <v>5106611.676275</v>
      </c>
      <c r="V34" s="67">
        <v>414968.37999999995</v>
      </c>
      <c r="W34" s="67">
        <f t="shared" si="18"/>
        <v>319276.67157199996</v>
      </c>
      <c r="X34" s="67">
        <f t="shared" si="19"/>
        <v>5425888.3478469998</v>
      </c>
      <c r="Y34" s="15">
        <f t="shared" si="3"/>
        <v>6.4021067395675828E-3</v>
      </c>
      <c r="Z34" s="65">
        <v>446500</v>
      </c>
      <c r="AA34" s="50">
        <f t="shared" si="4"/>
        <v>1.4925373134328358E-2</v>
      </c>
      <c r="AB34" s="65">
        <v>11432237.029999999</v>
      </c>
      <c r="AC34" s="50">
        <f t="shared" si="5"/>
        <v>3.348605845318299E-3</v>
      </c>
      <c r="AD34" s="68">
        <f t="shared" si="6"/>
        <v>16342381.277846999</v>
      </c>
      <c r="AE34" s="42">
        <f t="shared" si="7"/>
        <v>5.2525079528094876E-3</v>
      </c>
      <c r="AF34" s="15">
        <f t="shared" si="8"/>
        <v>0.13918720237855717</v>
      </c>
      <c r="AG34" s="68">
        <f t="shared" si="9"/>
        <v>27774618.307847001</v>
      </c>
      <c r="AH34" s="42">
        <f t="shared" si="10"/>
        <v>4.2564004988872748E-3</v>
      </c>
      <c r="AI34" s="46">
        <f t="shared" si="11"/>
        <v>0.21745856495156948</v>
      </c>
    </row>
    <row r="35" spans="1:35" x14ac:dyDescent="0.2">
      <c r="A35" s="6" t="s">
        <v>35</v>
      </c>
      <c r="B35" s="65">
        <v>2392152723.1600003</v>
      </c>
      <c r="C35" s="66">
        <v>1179694918.6299999</v>
      </c>
      <c r="D35" s="65">
        <v>72033848.50999999</v>
      </c>
      <c r="E35" s="67">
        <v>14895292.26</v>
      </c>
      <c r="F35" s="67">
        <f t="shared" si="0"/>
        <v>1666170.9282008649</v>
      </c>
      <c r="G35" s="67">
        <f t="shared" si="12"/>
        <v>88595311.698200867</v>
      </c>
      <c r="H35" s="15">
        <f t="shared" si="1"/>
        <v>3.1393960240118581E-3</v>
      </c>
      <c r="I35" s="75">
        <v>5058266.1100000003</v>
      </c>
      <c r="J35" s="68">
        <v>0</v>
      </c>
      <c r="K35" s="67">
        <v>1334005.6999999997</v>
      </c>
      <c r="L35" s="67">
        <f t="shared" si="13"/>
        <v>6392271.8100000005</v>
      </c>
      <c r="M35" s="67">
        <v>0</v>
      </c>
      <c r="N35" s="67">
        <v>0</v>
      </c>
      <c r="O35" s="67">
        <v>432281.32999999996</v>
      </c>
      <c r="P35" s="67">
        <f t="shared" si="14"/>
        <v>5490547.4400000004</v>
      </c>
      <c r="Q35" s="67">
        <f t="shared" si="15"/>
        <v>1334005.6999999997</v>
      </c>
      <c r="R35" s="67">
        <f t="shared" si="16"/>
        <v>6824553.1400000006</v>
      </c>
      <c r="S35" s="15">
        <f t="shared" si="2"/>
        <v>3.0549721437274201E-3</v>
      </c>
      <c r="T35" s="68">
        <v>2623326.62</v>
      </c>
      <c r="U35" s="67">
        <f t="shared" si="17"/>
        <v>2587911.7106300001</v>
      </c>
      <c r="V35" s="67">
        <v>952275.66000000015</v>
      </c>
      <c r="W35" s="67">
        <f t="shared" si="18"/>
        <v>732680.89280400006</v>
      </c>
      <c r="X35" s="67">
        <f t="shared" si="19"/>
        <v>3320592.6034340002</v>
      </c>
      <c r="Y35" s="15">
        <f t="shared" si="3"/>
        <v>3.9180290715415469E-3</v>
      </c>
      <c r="Z35" s="65">
        <v>446500</v>
      </c>
      <c r="AA35" s="50">
        <f t="shared" si="4"/>
        <v>1.4925373134328358E-2</v>
      </c>
      <c r="AB35" s="65">
        <v>18501094.289999999</v>
      </c>
      <c r="AC35" s="50">
        <f t="shared" si="5"/>
        <v>5.4191382073084087E-3</v>
      </c>
      <c r="AD35" s="68">
        <f t="shared" si="6"/>
        <v>10591645.743434001</v>
      </c>
      <c r="AE35" s="42">
        <f t="shared" si="7"/>
        <v>3.4041981125566469E-3</v>
      </c>
      <c r="AF35" s="15">
        <f t="shared" si="8"/>
        <v>0.14703706608100539</v>
      </c>
      <c r="AG35" s="68">
        <f t="shared" si="9"/>
        <v>29092740.033434</v>
      </c>
      <c r="AH35" s="42">
        <f t="shared" si="10"/>
        <v>4.458399817408875E-3</v>
      </c>
      <c r="AI35" s="46">
        <f t="shared" si="11"/>
        <v>0.3283778732280796</v>
      </c>
    </row>
    <row r="36" spans="1:35" x14ac:dyDescent="0.2">
      <c r="A36" s="6" t="s">
        <v>10</v>
      </c>
      <c r="B36" s="65">
        <v>81816331626.01001</v>
      </c>
      <c r="C36" s="66">
        <v>28801596434.459999</v>
      </c>
      <c r="D36" s="65">
        <v>1732852345.76</v>
      </c>
      <c r="E36" s="67">
        <v>372648888.88999999</v>
      </c>
      <c r="F36" s="67">
        <f t="shared" si="0"/>
        <v>41684092.816509284</v>
      </c>
      <c r="G36" s="67">
        <f t="shared" si="12"/>
        <v>2147185327.4665093</v>
      </c>
      <c r="H36" s="15">
        <f t="shared" si="1"/>
        <v>7.6086024764240964E-2</v>
      </c>
      <c r="I36" s="75">
        <v>112734632.20999998</v>
      </c>
      <c r="J36" s="68">
        <v>0</v>
      </c>
      <c r="K36" s="67">
        <v>39965324.219999999</v>
      </c>
      <c r="L36" s="67">
        <f t="shared" si="13"/>
        <v>152699956.42999998</v>
      </c>
      <c r="M36" s="67">
        <v>0</v>
      </c>
      <c r="N36" s="67">
        <v>0</v>
      </c>
      <c r="O36" s="67">
        <v>0</v>
      </c>
      <c r="P36" s="67">
        <f t="shared" si="14"/>
        <v>112734632.20999998</v>
      </c>
      <c r="Q36" s="67">
        <f t="shared" si="15"/>
        <v>39965324.219999999</v>
      </c>
      <c r="R36" s="67">
        <f t="shared" si="16"/>
        <v>152699956.42999998</v>
      </c>
      <c r="S36" s="15">
        <f t="shared" si="2"/>
        <v>6.8355261314888185E-2</v>
      </c>
      <c r="T36" s="68">
        <v>38931419.800000004</v>
      </c>
      <c r="U36" s="67">
        <f t="shared" si="17"/>
        <v>38405845.632700004</v>
      </c>
      <c r="V36" s="67">
        <v>17147278.349999998</v>
      </c>
      <c r="W36" s="67">
        <f t="shared" si="18"/>
        <v>13193115.962489998</v>
      </c>
      <c r="X36" s="67">
        <f t="shared" si="19"/>
        <v>51598961.595190004</v>
      </c>
      <c r="Y36" s="15">
        <f t="shared" si="3"/>
        <v>6.0882576014365461E-2</v>
      </c>
      <c r="Z36" s="65">
        <v>446500</v>
      </c>
      <c r="AA36" s="50">
        <f t="shared" si="4"/>
        <v>1.4925373134328358E-2</v>
      </c>
      <c r="AB36" s="65">
        <v>387151705.76999998</v>
      </c>
      <c r="AC36" s="50">
        <f t="shared" si="5"/>
        <v>0.11340024367622582</v>
      </c>
      <c r="AD36" s="68">
        <f t="shared" si="6"/>
        <v>204745418.02519</v>
      </c>
      <c r="AE36" s="42">
        <f t="shared" si="7"/>
        <v>6.5806011877621168E-2</v>
      </c>
      <c r="AF36" s="15">
        <f t="shared" si="8"/>
        <v>0.11815514375830567</v>
      </c>
      <c r="AG36" s="68">
        <f t="shared" si="9"/>
        <v>591897123.79518998</v>
      </c>
      <c r="AH36" s="42">
        <f t="shared" si="10"/>
        <v>9.0706960761365779E-2</v>
      </c>
      <c r="AI36" s="46">
        <f t="shared" si="11"/>
        <v>0.27566187055384583</v>
      </c>
    </row>
    <row r="37" spans="1:35" x14ac:dyDescent="0.2">
      <c r="A37" s="6" t="s">
        <v>53</v>
      </c>
      <c r="B37" s="65">
        <v>175461268.41999999</v>
      </c>
      <c r="C37" s="66">
        <v>79933550.5</v>
      </c>
      <c r="D37" s="65">
        <v>5765675.7700000005</v>
      </c>
      <c r="E37" s="67">
        <v>882987.70000000007</v>
      </c>
      <c r="F37" s="67">
        <f t="shared" si="0"/>
        <v>98770.028141693329</v>
      </c>
      <c r="G37" s="67">
        <f t="shared" si="12"/>
        <v>6747433.4981416939</v>
      </c>
      <c r="H37" s="15">
        <f t="shared" si="1"/>
        <v>2.3909691709770938E-4</v>
      </c>
      <c r="I37" s="75">
        <v>401950.87</v>
      </c>
      <c r="J37" s="68">
        <v>0</v>
      </c>
      <c r="K37" s="67">
        <v>95293.4</v>
      </c>
      <c r="L37" s="67">
        <f t="shared" si="13"/>
        <v>497244.27</v>
      </c>
      <c r="M37" s="67">
        <v>1090772.2400000002</v>
      </c>
      <c r="N37" s="67">
        <v>20546.589999999993</v>
      </c>
      <c r="O37" s="67">
        <v>859506.72999999986</v>
      </c>
      <c r="P37" s="67">
        <f t="shared" si="14"/>
        <v>2372776.4300000002</v>
      </c>
      <c r="Q37" s="67">
        <f t="shared" si="15"/>
        <v>95293.4</v>
      </c>
      <c r="R37" s="67">
        <f t="shared" si="16"/>
        <v>2468069.83</v>
      </c>
      <c r="S37" s="15">
        <f t="shared" si="2"/>
        <v>1.1048173301239866E-3</v>
      </c>
      <c r="T37" s="68">
        <v>434801.00999999995</v>
      </c>
      <c r="U37" s="67">
        <f t="shared" si="17"/>
        <v>428931.19636499998</v>
      </c>
      <c r="V37" s="67">
        <v>175954.06000000003</v>
      </c>
      <c r="W37" s="67">
        <f t="shared" si="18"/>
        <v>135379.05376400001</v>
      </c>
      <c r="X37" s="67">
        <f t="shared" si="19"/>
        <v>564310.25012900005</v>
      </c>
      <c r="Y37" s="15">
        <f t="shared" si="3"/>
        <v>6.6584017656601681E-4</v>
      </c>
      <c r="Z37" s="65">
        <v>446500</v>
      </c>
      <c r="AA37" s="50">
        <f t="shared" si="4"/>
        <v>1.4925373134328358E-2</v>
      </c>
      <c r="AB37" s="65">
        <v>1254839.05</v>
      </c>
      <c r="AC37" s="50">
        <f t="shared" si="5"/>
        <v>3.6755373132459112E-4</v>
      </c>
      <c r="AD37" s="68">
        <f t="shared" si="6"/>
        <v>3478880.0801290004</v>
      </c>
      <c r="AE37" s="42">
        <f t="shared" si="7"/>
        <v>1.1181262373628458E-3</v>
      </c>
      <c r="AF37" s="15">
        <f t="shared" si="8"/>
        <v>0.60337768180276985</v>
      </c>
      <c r="AG37" s="68">
        <f t="shared" si="9"/>
        <v>4733719.1301290002</v>
      </c>
      <c r="AH37" s="42">
        <f t="shared" si="10"/>
        <v>7.2543227214686313E-4</v>
      </c>
      <c r="AI37" s="46">
        <f t="shared" si="11"/>
        <v>0.70155847129619142</v>
      </c>
    </row>
    <row r="38" spans="1:35" x14ac:dyDescent="0.2">
      <c r="A38" s="6" t="s">
        <v>33</v>
      </c>
      <c r="B38" s="65">
        <v>4769063441.460001</v>
      </c>
      <c r="C38" s="66">
        <v>2524957823.71</v>
      </c>
      <c r="D38" s="65">
        <v>157503483.87</v>
      </c>
      <c r="E38" s="67">
        <v>22646618.880000003</v>
      </c>
      <c r="F38" s="67">
        <f t="shared" si="0"/>
        <v>2533225.7562498366</v>
      </c>
      <c r="G38" s="67">
        <f t="shared" si="12"/>
        <v>182683328.50624985</v>
      </c>
      <c r="H38" s="15">
        <f t="shared" si="1"/>
        <v>6.4734273650895614E-3</v>
      </c>
      <c r="I38" s="75">
        <v>10120794.27</v>
      </c>
      <c r="J38" s="68">
        <v>-1646677.2000000002</v>
      </c>
      <c r="K38" s="67">
        <v>3851725.9299999997</v>
      </c>
      <c r="L38" s="67">
        <f t="shared" si="13"/>
        <v>12325843</v>
      </c>
      <c r="M38" s="67">
        <v>0</v>
      </c>
      <c r="N38" s="67">
        <v>0</v>
      </c>
      <c r="O38" s="67">
        <v>0</v>
      </c>
      <c r="P38" s="67">
        <f t="shared" si="14"/>
        <v>8474117.0700000003</v>
      </c>
      <c r="Q38" s="67">
        <f t="shared" si="15"/>
        <v>3851725.9299999997</v>
      </c>
      <c r="R38" s="67">
        <f t="shared" si="16"/>
        <v>12325843</v>
      </c>
      <c r="S38" s="15">
        <f t="shared" si="2"/>
        <v>5.517593055617648E-3</v>
      </c>
      <c r="T38" s="68">
        <v>3976246.53</v>
      </c>
      <c r="U38" s="67">
        <f t="shared" si="17"/>
        <v>3922567.201845</v>
      </c>
      <c r="V38" s="67">
        <v>1944371.61</v>
      </c>
      <c r="W38" s="67">
        <f t="shared" si="18"/>
        <v>1495999.5167340001</v>
      </c>
      <c r="X38" s="67">
        <f t="shared" si="19"/>
        <v>5418566.7185789999</v>
      </c>
      <c r="Y38" s="15">
        <f t="shared" si="3"/>
        <v>6.3934678128008942E-3</v>
      </c>
      <c r="Z38" s="65">
        <v>446500</v>
      </c>
      <c r="AA38" s="50">
        <f t="shared" si="4"/>
        <v>1.4925373134328358E-2</v>
      </c>
      <c r="AB38" s="65">
        <v>26354204.060000002</v>
      </c>
      <c r="AC38" s="50">
        <f t="shared" si="5"/>
        <v>7.7193852377663011E-3</v>
      </c>
      <c r="AD38" s="68">
        <f t="shared" si="6"/>
        <v>18190909.718579002</v>
      </c>
      <c r="AE38" s="42">
        <f t="shared" si="7"/>
        <v>5.8466325281001765E-3</v>
      </c>
      <c r="AF38" s="15">
        <f t="shared" si="8"/>
        <v>0.11549528474934172</v>
      </c>
      <c r="AG38" s="68">
        <f t="shared" si="9"/>
        <v>44545113.778579004</v>
      </c>
      <c r="AH38" s="42">
        <f t="shared" si="10"/>
        <v>6.8264428482377008E-3</v>
      </c>
      <c r="AI38" s="46">
        <f t="shared" si="11"/>
        <v>0.24383787038922414</v>
      </c>
    </row>
    <row r="39" spans="1:35" x14ac:dyDescent="0.2">
      <c r="A39" s="6" t="s">
        <v>40</v>
      </c>
      <c r="B39" s="65">
        <v>1306206351.6400001</v>
      </c>
      <c r="C39" s="66">
        <v>555330625.99000001</v>
      </c>
      <c r="D39" s="65">
        <v>35258397.82</v>
      </c>
      <c r="E39" s="67">
        <v>7071470.5699999994</v>
      </c>
      <c r="F39" s="67">
        <f t="shared" si="0"/>
        <v>791006.88175164408</v>
      </c>
      <c r="G39" s="67">
        <f t="shared" si="12"/>
        <v>43120875.271751642</v>
      </c>
      <c r="H39" s="15">
        <f t="shared" si="1"/>
        <v>1.5279985112665664E-3</v>
      </c>
      <c r="I39" s="75">
        <v>2198272.56</v>
      </c>
      <c r="J39" s="68">
        <v>0</v>
      </c>
      <c r="K39" s="67">
        <v>825560.95</v>
      </c>
      <c r="L39" s="67">
        <f t="shared" si="13"/>
        <v>3023833.51</v>
      </c>
      <c r="M39" s="67">
        <v>1558828.98</v>
      </c>
      <c r="N39" s="67">
        <v>99138.469999999987</v>
      </c>
      <c r="O39" s="67">
        <v>650833.68000000005</v>
      </c>
      <c r="P39" s="67">
        <f t="shared" si="14"/>
        <v>4507073.6900000004</v>
      </c>
      <c r="Q39" s="67">
        <f t="shared" si="15"/>
        <v>825560.95</v>
      </c>
      <c r="R39" s="67">
        <f t="shared" si="16"/>
        <v>5332634.6400000006</v>
      </c>
      <c r="S39" s="15">
        <f t="shared" si="2"/>
        <v>2.3871233681793708E-3</v>
      </c>
      <c r="T39" s="68">
        <v>1047320.5300000001</v>
      </c>
      <c r="U39" s="67">
        <f t="shared" si="17"/>
        <v>1033181.7028450002</v>
      </c>
      <c r="V39" s="67">
        <v>695163.50999999989</v>
      </c>
      <c r="W39" s="67">
        <f t="shared" si="18"/>
        <v>534858.80459399987</v>
      </c>
      <c r="X39" s="67">
        <f t="shared" si="19"/>
        <v>1568040.5074390001</v>
      </c>
      <c r="Y39" s="15">
        <f t="shared" si="3"/>
        <v>1.8501602054848013E-3</v>
      </c>
      <c r="Z39" s="65">
        <v>446500</v>
      </c>
      <c r="AA39" s="50">
        <f t="shared" si="4"/>
        <v>1.4925373134328358E-2</v>
      </c>
      <c r="AB39" s="65">
        <v>8375502.3300000001</v>
      </c>
      <c r="AC39" s="50">
        <f t="shared" si="5"/>
        <v>2.453260546130842E-3</v>
      </c>
      <c r="AD39" s="68">
        <f t="shared" si="6"/>
        <v>7347175.1474390011</v>
      </c>
      <c r="AE39" s="42">
        <f t="shared" si="7"/>
        <v>2.3614120388269202E-3</v>
      </c>
      <c r="AF39" s="15">
        <f t="shared" si="8"/>
        <v>0.20838085680885318</v>
      </c>
      <c r="AG39" s="68">
        <f t="shared" si="9"/>
        <v>15722677.477439001</v>
      </c>
      <c r="AH39" s="42">
        <f t="shared" si="10"/>
        <v>2.4094664962473309E-3</v>
      </c>
      <c r="AI39" s="46">
        <f t="shared" si="11"/>
        <v>0.3646186998374516</v>
      </c>
    </row>
    <row r="40" spans="1:35" x14ac:dyDescent="0.2">
      <c r="A40" s="6" t="s">
        <v>55</v>
      </c>
      <c r="B40" s="65">
        <v>167454708.68000001</v>
      </c>
      <c r="C40" s="66">
        <v>59790646.590000004</v>
      </c>
      <c r="D40" s="65">
        <v>16075036.760000004</v>
      </c>
      <c r="E40" s="67">
        <v>928391.26000000013</v>
      </c>
      <c r="F40" s="67">
        <f t="shared" si="0"/>
        <v>103848.8201780185</v>
      </c>
      <c r="G40" s="67">
        <f t="shared" si="12"/>
        <v>17107276.84017802</v>
      </c>
      <c r="H40" s="15">
        <f t="shared" si="1"/>
        <v>6.0620043955232964E-4</v>
      </c>
      <c r="I40" s="75">
        <v>1152713.6499999999</v>
      </c>
      <c r="J40" s="68">
        <v>-219715.43999999997</v>
      </c>
      <c r="K40" s="67">
        <v>220105.09999999998</v>
      </c>
      <c r="L40" s="67">
        <f t="shared" si="13"/>
        <v>1153103.31</v>
      </c>
      <c r="M40" s="67">
        <v>0</v>
      </c>
      <c r="N40" s="67">
        <v>14379.89</v>
      </c>
      <c r="O40" s="67">
        <v>657269.85</v>
      </c>
      <c r="P40" s="67">
        <f t="shared" si="14"/>
        <v>1604647.95</v>
      </c>
      <c r="Q40" s="67">
        <f t="shared" si="15"/>
        <v>220105.09999999998</v>
      </c>
      <c r="R40" s="67">
        <f t="shared" si="16"/>
        <v>1824753.0499999998</v>
      </c>
      <c r="S40" s="15">
        <f t="shared" si="2"/>
        <v>8.1684025643496527E-4</v>
      </c>
      <c r="T40" s="68">
        <v>427562.27999999997</v>
      </c>
      <c r="U40" s="67">
        <f t="shared" si="17"/>
        <v>421790.18922</v>
      </c>
      <c r="V40" s="67">
        <v>121107.20000000001</v>
      </c>
      <c r="W40" s="67">
        <f t="shared" si="18"/>
        <v>93179.879680000013</v>
      </c>
      <c r="X40" s="67">
        <f t="shared" si="19"/>
        <v>514970.06890000001</v>
      </c>
      <c r="Y40" s="15">
        <f t="shared" si="3"/>
        <v>6.0762277758415065E-4</v>
      </c>
      <c r="Z40" s="65">
        <v>446500</v>
      </c>
      <c r="AA40" s="50">
        <f t="shared" si="4"/>
        <v>1.4925373134328358E-2</v>
      </c>
      <c r="AB40" s="65">
        <v>1229558.3599999999</v>
      </c>
      <c r="AC40" s="50">
        <f t="shared" si="5"/>
        <v>3.6014878808508934E-4</v>
      </c>
      <c r="AD40" s="68">
        <f t="shared" si="6"/>
        <v>2786223.1188999997</v>
      </c>
      <c r="AE40" s="42">
        <f t="shared" si="7"/>
        <v>8.9550346681496111E-4</v>
      </c>
      <c r="AF40" s="15">
        <f t="shared" si="8"/>
        <v>0.17332608071124556</v>
      </c>
      <c r="AG40" s="68">
        <f t="shared" si="9"/>
        <v>4015781.4788999995</v>
      </c>
      <c r="AH40" s="42">
        <f t="shared" si="10"/>
        <v>6.1540987173109457E-4</v>
      </c>
      <c r="AI40" s="46">
        <f t="shared" si="11"/>
        <v>0.23474112896031271</v>
      </c>
    </row>
    <row r="41" spans="1:35" x14ac:dyDescent="0.2">
      <c r="A41" s="6" t="s">
        <v>64</v>
      </c>
      <c r="B41" s="65">
        <v>108724828.78999999</v>
      </c>
      <c r="C41" s="66">
        <v>28836351.66</v>
      </c>
      <c r="D41" s="65">
        <v>1922370.4500000002</v>
      </c>
      <c r="E41" s="67">
        <v>288166.20999999996</v>
      </c>
      <c r="F41" s="67">
        <f t="shared" ref="F41:F72" si="20">(E41/E$76)*F$76</f>
        <v>32233.953735918527</v>
      </c>
      <c r="G41" s="67">
        <f t="shared" si="12"/>
        <v>2242770.6137359189</v>
      </c>
      <c r="H41" s="15">
        <f t="shared" ref="H41:H72" si="21">(G41/G$76)</f>
        <v>7.9473112206186416E-5</v>
      </c>
      <c r="I41" s="75">
        <v>143519.57999999999</v>
      </c>
      <c r="J41" s="68">
        <v>0</v>
      </c>
      <c r="K41" s="67">
        <v>26298.07</v>
      </c>
      <c r="L41" s="67">
        <f t="shared" si="13"/>
        <v>169817.65</v>
      </c>
      <c r="M41" s="67">
        <v>406751.7</v>
      </c>
      <c r="N41" s="67">
        <v>18769.270000000004</v>
      </c>
      <c r="O41" s="67">
        <v>743220.48999999987</v>
      </c>
      <c r="P41" s="67">
        <f t="shared" si="14"/>
        <v>1312261.04</v>
      </c>
      <c r="Q41" s="67">
        <f t="shared" si="15"/>
        <v>26298.07</v>
      </c>
      <c r="R41" s="67">
        <f t="shared" si="16"/>
        <v>1338559.1100000001</v>
      </c>
      <c r="S41" s="15">
        <f t="shared" ref="S41:S72" si="22">(R41/R$76)</f>
        <v>5.9919832257069477E-4</v>
      </c>
      <c r="T41" s="68">
        <v>170148.31999999998</v>
      </c>
      <c r="U41" s="67">
        <f t="shared" si="17"/>
        <v>167851.31767999998</v>
      </c>
      <c r="V41" s="67">
        <v>56729.61</v>
      </c>
      <c r="W41" s="67">
        <f t="shared" si="18"/>
        <v>43647.761934000002</v>
      </c>
      <c r="X41" s="67">
        <f t="shared" si="19"/>
        <v>211499.07961399999</v>
      </c>
      <c r="Y41" s="15">
        <f t="shared" ref="Y41:Y72" si="23">(X41/X$76)</f>
        <v>2.4955170401661783E-4</v>
      </c>
      <c r="Z41" s="65">
        <v>446500</v>
      </c>
      <c r="AA41" s="50">
        <f t="shared" ref="AA41:AA72" si="24">(Z41/Z$76)</f>
        <v>1.4925373134328358E-2</v>
      </c>
      <c r="AB41" s="65">
        <v>444756.30000000005</v>
      </c>
      <c r="AC41" s="50">
        <f t="shared" ref="AC41:AC72" si="25">(AB41/AB$76)</f>
        <v>1.3027315144130975E-4</v>
      </c>
      <c r="AD41" s="68">
        <f t="shared" ref="AD41:AD76" si="26">(R41+X41+Z41)</f>
        <v>1996558.189614</v>
      </c>
      <c r="AE41" s="42">
        <f t="shared" ref="AE41:AE72" si="27">(AD41/AD$76)</f>
        <v>6.4170193993760697E-4</v>
      </c>
      <c r="AF41" s="15">
        <f t="shared" ref="AF41:AF76" si="28">(AD41/D41)</f>
        <v>1.0385918019151823</v>
      </c>
      <c r="AG41" s="68">
        <f t="shared" ref="AG41:AG76" si="29">(R41+X41+Z41+AB41)</f>
        <v>2441314.4896140001</v>
      </c>
      <c r="AH41" s="42">
        <f t="shared" ref="AH41:AH72" si="30">(AG41/AG$76)</f>
        <v>3.7412619307167916E-4</v>
      </c>
      <c r="AI41" s="46">
        <f t="shared" ref="AI41:AI76" si="31">(AG41/G41)</f>
        <v>1.0885261625340072</v>
      </c>
    </row>
    <row r="42" spans="1:35" x14ac:dyDescent="0.2">
      <c r="A42" s="6" t="s">
        <v>23</v>
      </c>
      <c r="B42" s="65">
        <v>9957378268.3099995</v>
      </c>
      <c r="C42" s="66">
        <v>5118469741.329999</v>
      </c>
      <c r="D42" s="65">
        <v>310214497.71000004</v>
      </c>
      <c r="E42" s="67">
        <v>41899201.930000007</v>
      </c>
      <c r="F42" s="67">
        <f t="shared" si="20"/>
        <v>4686798.4160374962</v>
      </c>
      <c r="G42" s="67">
        <f t="shared" si="12"/>
        <v>356800498.05603755</v>
      </c>
      <c r="H42" s="15">
        <f t="shared" si="21"/>
        <v>1.2643310842207036E-2</v>
      </c>
      <c r="I42" s="75">
        <v>16862849.909999996</v>
      </c>
      <c r="J42" s="68">
        <v>0</v>
      </c>
      <c r="K42" s="67">
        <v>10604070.640000001</v>
      </c>
      <c r="L42" s="67">
        <f t="shared" si="13"/>
        <v>27466920.549999997</v>
      </c>
      <c r="M42" s="67">
        <v>0</v>
      </c>
      <c r="N42" s="67">
        <v>0</v>
      </c>
      <c r="O42" s="67">
        <v>0</v>
      </c>
      <c r="P42" s="67">
        <f t="shared" si="14"/>
        <v>16862849.909999996</v>
      </c>
      <c r="Q42" s="67">
        <f t="shared" si="15"/>
        <v>10604070.640000001</v>
      </c>
      <c r="R42" s="67">
        <f t="shared" si="16"/>
        <v>27466920.549999997</v>
      </c>
      <c r="S42" s="15">
        <f t="shared" si="22"/>
        <v>1.2295409740808937E-2</v>
      </c>
      <c r="T42" s="68">
        <v>7513048.21</v>
      </c>
      <c r="U42" s="67">
        <f t="shared" si="17"/>
        <v>7411622.059165</v>
      </c>
      <c r="V42" s="67">
        <v>5913573.6300000008</v>
      </c>
      <c r="W42" s="67">
        <f t="shared" si="18"/>
        <v>4549903.5509220008</v>
      </c>
      <c r="X42" s="67">
        <f t="shared" si="19"/>
        <v>11961525.610087</v>
      </c>
      <c r="Y42" s="15">
        <f t="shared" si="23"/>
        <v>1.4113626896549551E-2</v>
      </c>
      <c r="Z42" s="65">
        <v>446500</v>
      </c>
      <c r="AA42" s="50">
        <f t="shared" si="24"/>
        <v>1.4925373134328358E-2</v>
      </c>
      <c r="AB42" s="65">
        <v>49863018.210000001</v>
      </c>
      <c r="AC42" s="50">
        <f t="shared" si="25"/>
        <v>1.4605329980917899E-2</v>
      </c>
      <c r="AD42" s="68">
        <f t="shared" si="26"/>
        <v>39874946.160086997</v>
      </c>
      <c r="AE42" s="42">
        <f t="shared" si="27"/>
        <v>1.281597022262718E-2</v>
      </c>
      <c r="AF42" s="15">
        <f t="shared" si="28"/>
        <v>0.12853991819996616</v>
      </c>
      <c r="AG42" s="68">
        <f t="shared" si="29"/>
        <v>89737964.370086998</v>
      </c>
      <c r="AH42" s="42">
        <f t="shared" si="30"/>
        <v>1.3752149969458036E-2</v>
      </c>
      <c r="AI42" s="46">
        <f t="shared" si="31"/>
        <v>0.25150739659559873</v>
      </c>
    </row>
    <row r="43" spans="1:35" x14ac:dyDescent="0.2">
      <c r="A43" s="6" t="s">
        <v>2</v>
      </c>
      <c r="B43" s="65">
        <v>27566155126.029999</v>
      </c>
      <c r="C43" s="66">
        <v>15327434384.850004</v>
      </c>
      <c r="D43" s="65">
        <v>928869923.4799999</v>
      </c>
      <c r="E43" s="67">
        <v>35205836.219999999</v>
      </c>
      <c r="F43" s="67">
        <f t="shared" si="20"/>
        <v>3938085.9260001541</v>
      </c>
      <c r="G43" s="67">
        <f t="shared" si="12"/>
        <v>968013845.62600005</v>
      </c>
      <c r="H43" s="15">
        <f t="shared" si="21"/>
        <v>3.4301801753335963E-2</v>
      </c>
      <c r="I43" s="75">
        <v>51313438.489999995</v>
      </c>
      <c r="J43" s="68">
        <v>0</v>
      </c>
      <c r="K43" s="67">
        <v>30664451.710000001</v>
      </c>
      <c r="L43" s="67">
        <f t="shared" si="13"/>
        <v>81977890.199999988</v>
      </c>
      <c r="M43" s="67">
        <v>0</v>
      </c>
      <c r="N43" s="67">
        <v>0</v>
      </c>
      <c r="O43" s="67">
        <v>0</v>
      </c>
      <c r="P43" s="67">
        <f t="shared" si="14"/>
        <v>51313438.489999995</v>
      </c>
      <c r="Q43" s="67">
        <f t="shared" si="15"/>
        <v>30664451.710000001</v>
      </c>
      <c r="R43" s="67">
        <f t="shared" si="16"/>
        <v>81977890.199999988</v>
      </c>
      <c r="S43" s="15">
        <f t="shared" si="22"/>
        <v>3.6696933238700671E-2</v>
      </c>
      <c r="T43" s="68">
        <v>18035433.180000003</v>
      </c>
      <c r="U43" s="67">
        <f t="shared" si="17"/>
        <v>17791954.832070004</v>
      </c>
      <c r="V43" s="67">
        <v>11251866.710000001</v>
      </c>
      <c r="W43" s="67">
        <f t="shared" si="18"/>
        <v>8657186.2466740012</v>
      </c>
      <c r="X43" s="67">
        <f t="shared" si="19"/>
        <v>26449141.078744005</v>
      </c>
      <c r="Y43" s="15">
        <f t="shared" si="23"/>
        <v>3.1207834275320329E-2</v>
      </c>
      <c r="Z43" s="65">
        <v>446500</v>
      </c>
      <c r="AA43" s="50">
        <f t="shared" si="24"/>
        <v>1.4925373134328358E-2</v>
      </c>
      <c r="AB43" s="65">
        <v>28759566.049999997</v>
      </c>
      <c r="AC43" s="50">
        <f t="shared" si="25"/>
        <v>8.4239375662986671E-3</v>
      </c>
      <c r="AD43" s="68">
        <f t="shared" si="26"/>
        <v>108873531.278744</v>
      </c>
      <c r="AE43" s="42">
        <f t="shared" si="27"/>
        <v>3.4992396711930954E-2</v>
      </c>
      <c r="AF43" s="15">
        <f t="shared" si="28"/>
        <v>0.1172107401979931</v>
      </c>
      <c r="AG43" s="68">
        <f t="shared" si="29"/>
        <v>137633097.32874399</v>
      </c>
      <c r="AH43" s="42">
        <f t="shared" si="30"/>
        <v>2.1091976049512729E-2</v>
      </c>
      <c r="AI43" s="46">
        <f t="shared" si="31"/>
        <v>0.14218091812492489</v>
      </c>
    </row>
    <row r="44" spans="1:35" x14ac:dyDescent="0.2">
      <c r="A44" s="6" t="s">
        <v>21</v>
      </c>
      <c r="B44" s="65">
        <v>8620074352.039999</v>
      </c>
      <c r="C44" s="66">
        <v>4517058048.4199991</v>
      </c>
      <c r="D44" s="65">
        <v>276427492.28000003</v>
      </c>
      <c r="E44" s="67">
        <v>58916299.769999996</v>
      </c>
      <c r="F44" s="67">
        <f t="shared" si="20"/>
        <v>6590312.1711518066</v>
      </c>
      <c r="G44" s="67">
        <f t="shared" si="12"/>
        <v>341934104.22115183</v>
      </c>
      <c r="H44" s="15">
        <f t="shared" si="21"/>
        <v>1.2116516627004987E-2</v>
      </c>
      <c r="I44" s="75">
        <v>13261218.310000001</v>
      </c>
      <c r="J44" s="68">
        <v>0</v>
      </c>
      <c r="K44" s="67">
        <v>11166307.069999998</v>
      </c>
      <c r="L44" s="67">
        <f t="shared" si="13"/>
        <v>24427525.379999999</v>
      </c>
      <c r="M44" s="67">
        <v>0</v>
      </c>
      <c r="N44" s="67">
        <v>0</v>
      </c>
      <c r="O44" s="67">
        <v>0</v>
      </c>
      <c r="P44" s="67">
        <f t="shared" si="14"/>
        <v>13261218.310000001</v>
      </c>
      <c r="Q44" s="67">
        <f t="shared" si="15"/>
        <v>11166307.069999998</v>
      </c>
      <c r="R44" s="67">
        <f t="shared" si="16"/>
        <v>24427525.379999999</v>
      </c>
      <c r="S44" s="15">
        <f t="shared" si="22"/>
        <v>1.0934841892973311E-2</v>
      </c>
      <c r="T44" s="68">
        <v>5951015.2700000005</v>
      </c>
      <c r="U44" s="67">
        <f t="shared" si="17"/>
        <v>5870676.5638550008</v>
      </c>
      <c r="V44" s="67">
        <v>6822302.8899999997</v>
      </c>
      <c r="W44" s="67">
        <f t="shared" si="18"/>
        <v>5249079.8435659995</v>
      </c>
      <c r="X44" s="67">
        <f t="shared" si="19"/>
        <v>11119756.407421</v>
      </c>
      <c r="Y44" s="15">
        <f t="shared" si="23"/>
        <v>1.3120407733149915E-2</v>
      </c>
      <c r="Z44" s="65">
        <v>446500</v>
      </c>
      <c r="AA44" s="50">
        <f t="shared" si="24"/>
        <v>1.4925373134328358E-2</v>
      </c>
      <c r="AB44" s="65">
        <v>68901883.609999999</v>
      </c>
      <c r="AC44" s="50">
        <f t="shared" si="25"/>
        <v>2.0181986220581986E-2</v>
      </c>
      <c r="AD44" s="68">
        <f t="shared" si="26"/>
        <v>35993781.787421003</v>
      </c>
      <c r="AE44" s="42">
        <f t="shared" si="27"/>
        <v>1.1568548173967533E-2</v>
      </c>
      <c r="AF44" s="15">
        <f t="shared" si="28"/>
        <v>0.13021057164228092</v>
      </c>
      <c r="AG44" s="68">
        <f t="shared" si="29"/>
        <v>104895665.397421</v>
      </c>
      <c r="AH44" s="42">
        <f t="shared" si="30"/>
        <v>1.6075035040267485E-2</v>
      </c>
      <c r="AI44" s="46">
        <f t="shared" si="31"/>
        <v>0.30677157996962451</v>
      </c>
    </row>
    <row r="45" spans="1:35" x14ac:dyDescent="0.2">
      <c r="A45" s="6" t="s">
        <v>45</v>
      </c>
      <c r="B45" s="65">
        <v>889674813.4799999</v>
      </c>
      <c r="C45" s="66">
        <v>382760484.07999998</v>
      </c>
      <c r="D45" s="65">
        <v>23781739.209999997</v>
      </c>
      <c r="E45" s="67">
        <v>3340596.9099999997</v>
      </c>
      <c r="F45" s="67">
        <f t="shared" si="20"/>
        <v>373675.47793786228</v>
      </c>
      <c r="G45" s="67">
        <f t="shared" si="12"/>
        <v>27496011.59793786</v>
      </c>
      <c r="H45" s="15">
        <f t="shared" si="21"/>
        <v>9.7432773622154313E-4</v>
      </c>
      <c r="I45" s="75">
        <v>1691867.9200000002</v>
      </c>
      <c r="J45" s="68">
        <v>-730679.88</v>
      </c>
      <c r="K45" s="67">
        <v>421944.17</v>
      </c>
      <c r="L45" s="67">
        <f t="shared" si="13"/>
        <v>1383132.2100000002</v>
      </c>
      <c r="M45" s="67">
        <v>1674953.8000000003</v>
      </c>
      <c r="N45" s="67">
        <v>0</v>
      </c>
      <c r="O45" s="67">
        <v>707829.07000000007</v>
      </c>
      <c r="P45" s="67">
        <f t="shared" si="14"/>
        <v>3343970.91</v>
      </c>
      <c r="Q45" s="67">
        <f>K45</f>
        <v>421944.17</v>
      </c>
      <c r="R45" s="67">
        <f t="shared" si="16"/>
        <v>3765915.08</v>
      </c>
      <c r="S45" s="15">
        <f t="shared" si="22"/>
        <v>1.6857903263455311E-3</v>
      </c>
      <c r="T45" s="68">
        <v>1028015.4800000001</v>
      </c>
      <c r="U45" s="67">
        <f t="shared" si="17"/>
        <v>1014137.2710200001</v>
      </c>
      <c r="V45" s="67">
        <v>358628.59999999992</v>
      </c>
      <c r="W45" s="67">
        <f t="shared" si="18"/>
        <v>275928.84483999992</v>
      </c>
      <c r="X45" s="67">
        <f t="shared" si="19"/>
        <v>1290066.11586</v>
      </c>
      <c r="Y45" s="15">
        <f t="shared" si="23"/>
        <v>1.5221730425235009E-3</v>
      </c>
      <c r="Z45" s="65">
        <v>446500</v>
      </c>
      <c r="AA45" s="50">
        <f t="shared" si="24"/>
        <v>1.4925373134328358E-2</v>
      </c>
      <c r="AB45" s="65">
        <v>4282006.0199999996</v>
      </c>
      <c r="AC45" s="50">
        <f t="shared" si="25"/>
        <v>1.2542383743997779E-3</v>
      </c>
      <c r="AD45" s="68">
        <f t="shared" si="26"/>
        <v>5502481.1958600003</v>
      </c>
      <c r="AE45" s="42">
        <f t="shared" si="27"/>
        <v>1.7685198839790461E-3</v>
      </c>
      <c r="AF45" s="15">
        <f t="shared" si="28"/>
        <v>0.23137421309986692</v>
      </c>
      <c r="AG45" s="68">
        <f t="shared" si="29"/>
        <v>9784487.2158599999</v>
      </c>
      <c r="AH45" s="42">
        <f t="shared" si="30"/>
        <v>1.4994516146123406E-3</v>
      </c>
      <c r="AI45" s="46">
        <f t="shared" si="31"/>
        <v>0.35585114521095906</v>
      </c>
    </row>
    <row r="46" spans="1:35" x14ac:dyDescent="0.2">
      <c r="A46" s="6" t="s">
        <v>63</v>
      </c>
      <c r="B46" s="65">
        <v>143153804.15000001</v>
      </c>
      <c r="C46" s="66">
        <v>23355934.969999999</v>
      </c>
      <c r="D46" s="65">
        <v>1769208.8599999999</v>
      </c>
      <c r="E46" s="67">
        <v>470073.42</v>
      </c>
      <c r="F46" s="67">
        <f t="shared" si="20"/>
        <v>52581.893181594744</v>
      </c>
      <c r="G46" s="67">
        <f t="shared" si="12"/>
        <v>2291864.1731815943</v>
      </c>
      <c r="H46" s="15">
        <f t="shared" si="21"/>
        <v>8.1212754207259411E-5</v>
      </c>
      <c r="I46" s="75">
        <v>142514.44</v>
      </c>
      <c r="J46" s="68">
        <v>-125282.79000000002</v>
      </c>
      <c r="K46" s="67">
        <v>19971.810000000001</v>
      </c>
      <c r="L46" s="67">
        <f t="shared" si="13"/>
        <v>37203.459999999977</v>
      </c>
      <c r="M46" s="67">
        <v>433106.05000000005</v>
      </c>
      <c r="N46" s="67">
        <v>22270.040000000005</v>
      </c>
      <c r="O46" s="67">
        <v>736030.99</v>
      </c>
      <c r="P46" s="67">
        <f t="shared" si="14"/>
        <v>1208638.73</v>
      </c>
      <c r="Q46" s="67">
        <f t="shared" si="15"/>
        <v>19971.810000000001</v>
      </c>
      <c r="R46" s="67">
        <f>SUM(P46:Q46)</f>
        <v>1228610.54</v>
      </c>
      <c r="S46" s="15">
        <f t="shared" si="22"/>
        <v>5.4998047464685767E-4</v>
      </c>
      <c r="T46" s="68">
        <v>168456.93</v>
      </c>
      <c r="U46" s="67">
        <f t="shared" si="17"/>
        <v>166182.76144500001</v>
      </c>
      <c r="V46" s="67">
        <v>49682.71</v>
      </c>
      <c r="W46" s="67">
        <f t="shared" si="18"/>
        <v>38225.877073999996</v>
      </c>
      <c r="X46" s="67">
        <f t="shared" si="19"/>
        <v>204408.638519</v>
      </c>
      <c r="Y46" s="15">
        <f t="shared" si="23"/>
        <v>2.4118556048201696E-4</v>
      </c>
      <c r="Z46" s="65">
        <v>446500</v>
      </c>
      <c r="AA46" s="50">
        <f t="shared" si="24"/>
        <v>1.4925373134328358E-2</v>
      </c>
      <c r="AB46" s="65">
        <v>790763.01</v>
      </c>
      <c r="AC46" s="50">
        <f t="shared" si="25"/>
        <v>2.3162165292749294E-4</v>
      </c>
      <c r="AD46" s="68">
        <f t="shared" si="26"/>
        <v>1879519.1785190001</v>
      </c>
      <c r="AE46" s="42">
        <f t="shared" si="27"/>
        <v>6.040851247309534E-4</v>
      </c>
      <c r="AF46" s="15">
        <f t="shared" si="28"/>
        <v>1.0623500825781531</v>
      </c>
      <c r="AG46" s="68">
        <f t="shared" si="29"/>
        <v>2670282.1885190001</v>
      </c>
      <c r="AH46" s="42">
        <f t="shared" si="30"/>
        <v>4.0921500030734767E-4</v>
      </c>
      <c r="AI46" s="46">
        <f t="shared" si="31"/>
        <v>1.1651136309758188</v>
      </c>
    </row>
    <row r="47" spans="1:35" x14ac:dyDescent="0.2">
      <c r="A47" s="6" t="s">
        <v>3</v>
      </c>
      <c r="B47" s="65">
        <v>351063155.11999995</v>
      </c>
      <c r="C47" s="66">
        <v>90997383.51000002</v>
      </c>
      <c r="D47" s="65">
        <v>6295672.7800000003</v>
      </c>
      <c r="E47" s="67">
        <v>1375958.17</v>
      </c>
      <c r="F47" s="67">
        <f t="shared" si="20"/>
        <v>153913.16002781561</v>
      </c>
      <c r="G47" s="67">
        <f t="shared" si="12"/>
        <v>7825544.1100278161</v>
      </c>
      <c r="H47" s="15">
        <f t="shared" si="21"/>
        <v>2.7730002405138146E-4</v>
      </c>
      <c r="I47" s="75">
        <v>454128.35000000009</v>
      </c>
      <c r="J47" s="68">
        <v>0</v>
      </c>
      <c r="K47" s="67">
        <v>114187.86</v>
      </c>
      <c r="L47" s="67">
        <f t="shared" si="13"/>
        <v>568316.21000000008</v>
      </c>
      <c r="M47" s="67">
        <v>965337.62999999989</v>
      </c>
      <c r="N47" s="67">
        <v>22525.88</v>
      </c>
      <c r="O47" s="67">
        <v>758388.31</v>
      </c>
      <c r="P47" s="67">
        <f t="shared" si="14"/>
        <v>2200380.17</v>
      </c>
      <c r="Q47" s="67">
        <f t="shared" si="15"/>
        <v>114187.86</v>
      </c>
      <c r="R47" s="67">
        <f t="shared" si="16"/>
        <v>2314568.0299999998</v>
      </c>
      <c r="S47" s="15">
        <f t="shared" si="22"/>
        <v>1.0361031281254044E-3</v>
      </c>
      <c r="T47" s="68">
        <v>416427.03000000009</v>
      </c>
      <c r="U47" s="67">
        <f t="shared" si="17"/>
        <v>410805.2650950001</v>
      </c>
      <c r="V47" s="67">
        <v>177984.75999999995</v>
      </c>
      <c r="W47" s="67">
        <f t="shared" si="18"/>
        <v>136941.47434399996</v>
      </c>
      <c r="X47" s="67">
        <f t="shared" si="19"/>
        <v>547746.73943900003</v>
      </c>
      <c r="Y47" s="15">
        <f t="shared" si="23"/>
        <v>6.4629658174408756E-4</v>
      </c>
      <c r="Z47" s="65">
        <v>446500</v>
      </c>
      <c r="AA47" s="50">
        <f t="shared" si="24"/>
        <v>1.4925373134328358E-2</v>
      </c>
      <c r="AB47" s="65">
        <v>2004833.5400000003</v>
      </c>
      <c r="AC47" s="50">
        <f t="shared" si="25"/>
        <v>5.8723391522736638E-4</v>
      </c>
      <c r="AD47" s="68">
        <f t="shared" si="26"/>
        <v>3308814.7694389997</v>
      </c>
      <c r="AE47" s="42">
        <f t="shared" si="27"/>
        <v>1.0634665533358232E-3</v>
      </c>
      <c r="AF47" s="15">
        <f t="shared" si="28"/>
        <v>0.52556968652347902</v>
      </c>
      <c r="AG47" s="68">
        <f t="shared" si="29"/>
        <v>5313648.3094389997</v>
      </c>
      <c r="AH47" s="42">
        <f t="shared" si="30"/>
        <v>8.1430517116477623E-4</v>
      </c>
      <c r="AI47" s="46">
        <f t="shared" si="31"/>
        <v>0.67901327175831516</v>
      </c>
    </row>
    <row r="48" spans="1:35" x14ac:dyDescent="0.2">
      <c r="A48" s="6" t="s">
        <v>19</v>
      </c>
      <c r="B48" s="65">
        <v>13203394783.129999</v>
      </c>
      <c r="C48" s="66">
        <v>6076401748.5799999</v>
      </c>
      <c r="D48" s="65">
        <v>367248588.65000004</v>
      </c>
      <c r="E48" s="67">
        <v>53949496.580000006</v>
      </c>
      <c r="F48" s="67">
        <f t="shared" si="20"/>
        <v>6034731.0562047334</v>
      </c>
      <c r="G48" s="67">
        <f t="shared" si="12"/>
        <v>427232816.28620476</v>
      </c>
      <c r="H48" s="15">
        <f t="shared" si="21"/>
        <v>1.5139096855884045E-2</v>
      </c>
      <c r="I48" s="75">
        <v>26575787.420000002</v>
      </c>
      <c r="J48" s="68">
        <v>0</v>
      </c>
      <c r="K48" s="67">
        <v>5982540.0499999998</v>
      </c>
      <c r="L48" s="67">
        <f t="shared" si="13"/>
        <v>32558327.470000003</v>
      </c>
      <c r="M48" s="67">
        <v>0</v>
      </c>
      <c r="N48" s="67">
        <v>0</v>
      </c>
      <c r="O48" s="67">
        <v>0</v>
      </c>
      <c r="P48" s="67">
        <f t="shared" si="14"/>
        <v>26575787.420000002</v>
      </c>
      <c r="Q48" s="67">
        <f t="shared" si="15"/>
        <v>5982540.0499999998</v>
      </c>
      <c r="R48" s="67">
        <f t="shared" si="16"/>
        <v>32558327.470000003</v>
      </c>
      <c r="S48" s="15">
        <f t="shared" si="22"/>
        <v>1.457454890111754E-2</v>
      </c>
      <c r="T48" s="68">
        <v>10509325.959999999</v>
      </c>
      <c r="U48" s="67">
        <f t="shared" si="17"/>
        <v>10367450.05954</v>
      </c>
      <c r="V48" s="67">
        <v>2839668.54</v>
      </c>
      <c r="W48" s="67">
        <f t="shared" si="18"/>
        <v>2184840.974676</v>
      </c>
      <c r="X48" s="67">
        <f t="shared" si="19"/>
        <v>12552291.034216</v>
      </c>
      <c r="Y48" s="15">
        <f t="shared" si="23"/>
        <v>1.4810682025747063E-2</v>
      </c>
      <c r="Z48" s="65">
        <v>446500</v>
      </c>
      <c r="AA48" s="50">
        <f t="shared" si="24"/>
        <v>1.4925373134328358E-2</v>
      </c>
      <c r="AB48" s="65">
        <v>62537258.950000003</v>
      </c>
      <c r="AC48" s="50">
        <f t="shared" si="25"/>
        <v>1.8317729970138148E-2</v>
      </c>
      <c r="AD48" s="68">
        <f t="shared" si="26"/>
        <v>45557118.504216</v>
      </c>
      <c r="AE48" s="42">
        <f t="shared" si="27"/>
        <v>1.4642243574065208E-2</v>
      </c>
      <c r="AF48" s="15">
        <f t="shared" si="28"/>
        <v>0.12404981234014606</v>
      </c>
      <c r="AG48" s="68">
        <f t="shared" si="29"/>
        <v>108094377.454216</v>
      </c>
      <c r="AH48" s="42">
        <f t="shared" si="30"/>
        <v>1.6565230780976995E-2</v>
      </c>
      <c r="AI48" s="46">
        <f t="shared" si="31"/>
        <v>0.25301047422771755</v>
      </c>
    </row>
    <row r="49" spans="1:35" x14ac:dyDescent="0.2">
      <c r="A49" s="6" t="s">
        <v>20</v>
      </c>
      <c r="B49" s="65">
        <v>12107429016.140001</v>
      </c>
      <c r="C49" s="66">
        <v>5254449663.5699997</v>
      </c>
      <c r="D49" s="65">
        <v>318067474.63999999</v>
      </c>
      <c r="E49" s="67">
        <v>42813620.280000001</v>
      </c>
      <c r="F49" s="67">
        <f t="shared" si="20"/>
        <v>4789084.2419473939</v>
      </c>
      <c r="G49" s="67">
        <f t="shared" si="12"/>
        <v>365670179.16194737</v>
      </c>
      <c r="H49" s="15">
        <f t="shared" si="21"/>
        <v>1.2957610110017071E-2</v>
      </c>
      <c r="I49" s="75">
        <v>23234329.710000001</v>
      </c>
      <c r="J49" s="68">
        <v>0</v>
      </c>
      <c r="K49" s="67">
        <v>4875079.8299999991</v>
      </c>
      <c r="L49" s="67">
        <f t="shared" si="13"/>
        <v>28109409.539999999</v>
      </c>
      <c r="M49" s="67">
        <v>0</v>
      </c>
      <c r="N49" s="67">
        <v>0</v>
      </c>
      <c r="O49" s="67">
        <v>0</v>
      </c>
      <c r="P49" s="67">
        <f t="shared" si="14"/>
        <v>23234329.710000001</v>
      </c>
      <c r="Q49" s="67">
        <f t="shared" si="15"/>
        <v>4875079.8299999991</v>
      </c>
      <c r="R49" s="67">
        <f t="shared" si="16"/>
        <v>28109409.539999999</v>
      </c>
      <c r="S49" s="15">
        <f t="shared" si="22"/>
        <v>1.2583016259043414E-2</v>
      </c>
      <c r="T49" s="68">
        <v>9609567.120000001</v>
      </c>
      <c r="U49" s="67">
        <f t="shared" si="17"/>
        <v>9479837.9638800006</v>
      </c>
      <c r="V49" s="67">
        <v>2446062.1999999997</v>
      </c>
      <c r="W49" s="67">
        <f t="shared" si="18"/>
        <v>1882000.2566799996</v>
      </c>
      <c r="X49" s="67">
        <f t="shared" si="19"/>
        <v>11361838.220559999</v>
      </c>
      <c r="Y49" s="15">
        <f t="shared" si="23"/>
        <v>1.3406044574173175E-2</v>
      </c>
      <c r="Z49" s="65">
        <v>446500</v>
      </c>
      <c r="AA49" s="50">
        <f t="shared" si="24"/>
        <v>1.4925373134328358E-2</v>
      </c>
      <c r="AB49" s="65">
        <v>50766457.390000001</v>
      </c>
      <c r="AC49" s="50">
        <f t="shared" si="25"/>
        <v>1.4869955505309914E-2</v>
      </c>
      <c r="AD49" s="68">
        <f t="shared" si="26"/>
        <v>39917747.760559998</v>
      </c>
      <c r="AE49" s="42">
        <f t="shared" si="27"/>
        <v>1.2829726831474764E-2</v>
      </c>
      <c r="AF49" s="15">
        <f t="shared" si="28"/>
        <v>0.12550087935190582</v>
      </c>
      <c r="AG49" s="68">
        <f t="shared" si="29"/>
        <v>90684205.150559992</v>
      </c>
      <c r="AH49" s="42">
        <f t="shared" si="30"/>
        <v>1.3897159333238738E-2</v>
      </c>
      <c r="AI49" s="46">
        <f t="shared" si="31"/>
        <v>0.24799453255497197</v>
      </c>
    </row>
    <row r="50" spans="1:35" x14ac:dyDescent="0.2">
      <c r="A50" s="6" t="s">
        <v>30</v>
      </c>
      <c r="B50" s="65">
        <v>8184329695.920001</v>
      </c>
      <c r="C50" s="66">
        <v>3439741982.5500002</v>
      </c>
      <c r="D50" s="65">
        <v>212101950.79999998</v>
      </c>
      <c r="E50" s="67">
        <v>8290654.1999999993</v>
      </c>
      <c r="F50" s="67">
        <f t="shared" si="20"/>
        <v>927383.41502044478</v>
      </c>
      <c r="G50" s="67">
        <f t="shared" si="12"/>
        <v>221319988.41502041</v>
      </c>
      <c r="H50" s="15">
        <f t="shared" si="21"/>
        <v>7.8425266342685637E-3</v>
      </c>
      <c r="I50" s="75">
        <v>15886612.050000001</v>
      </c>
      <c r="J50" s="68">
        <v>0</v>
      </c>
      <c r="K50" s="67">
        <v>2892457.41</v>
      </c>
      <c r="L50" s="67">
        <f t="shared" si="13"/>
        <v>18779069.460000001</v>
      </c>
      <c r="M50" s="67">
        <v>0</v>
      </c>
      <c r="N50" s="67">
        <v>0</v>
      </c>
      <c r="O50" s="67">
        <v>0</v>
      </c>
      <c r="P50" s="67">
        <f t="shared" si="14"/>
        <v>15886612.050000001</v>
      </c>
      <c r="Q50" s="67">
        <f t="shared" si="15"/>
        <v>2892457.41</v>
      </c>
      <c r="R50" s="67">
        <f t="shared" si="16"/>
        <v>18779069.460000001</v>
      </c>
      <c r="S50" s="15">
        <f t="shared" si="22"/>
        <v>8.4063429368244798E-3</v>
      </c>
      <c r="T50" s="68">
        <v>4800422.4299999988</v>
      </c>
      <c r="U50" s="67">
        <f t="shared" si="17"/>
        <v>4735616.7271949993</v>
      </c>
      <c r="V50" s="67">
        <v>756499.38</v>
      </c>
      <c r="W50" s="67">
        <f t="shared" si="18"/>
        <v>582050.62297200004</v>
      </c>
      <c r="X50" s="67">
        <f t="shared" si="19"/>
        <v>5317667.3501669997</v>
      </c>
      <c r="Y50" s="15">
        <f t="shared" si="23"/>
        <v>6.2744147683745565E-3</v>
      </c>
      <c r="Z50" s="65">
        <v>446500</v>
      </c>
      <c r="AA50" s="50">
        <f t="shared" si="24"/>
        <v>1.4925373134328358E-2</v>
      </c>
      <c r="AB50" s="65">
        <v>5980930.54</v>
      </c>
      <c r="AC50" s="50">
        <f t="shared" si="25"/>
        <v>1.7518687649784263E-3</v>
      </c>
      <c r="AD50" s="68">
        <f t="shared" si="26"/>
        <v>24543236.810167</v>
      </c>
      <c r="AE50" s="42">
        <f t="shared" si="27"/>
        <v>7.8882963468633639E-3</v>
      </c>
      <c r="AF50" s="15">
        <f t="shared" si="28"/>
        <v>0.11571433792850812</v>
      </c>
      <c r="AG50" s="68">
        <f t="shared" si="29"/>
        <v>30524167.350166999</v>
      </c>
      <c r="AH50" s="42">
        <f t="shared" si="30"/>
        <v>4.6777629739978479E-3</v>
      </c>
      <c r="AI50" s="46">
        <f t="shared" si="31"/>
        <v>0.13791871022931701</v>
      </c>
    </row>
    <row r="51" spans="1:35" x14ac:dyDescent="0.2">
      <c r="A51" s="6" t="s">
        <v>65</v>
      </c>
      <c r="B51" s="65">
        <v>167077773355.99997</v>
      </c>
      <c r="C51" s="66">
        <v>55748938126.98999</v>
      </c>
      <c r="D51" s="65">
        <v>3358269312.5900006</v>
      </c>
      <c r="E51" s="67">
        <v>492103015.79000008</v>
      </c>
      <c r="F51" s="67">
        <f t="shared" si="20"/>
        <v>55046099.417002603</v>
      </c>
      <c r="G51" s="67">
        <f t="shared" si="12"/>
        <v>3905418427.7970033</v>
      </c>
      <c r="H51" s="15">
        <f t="shared" si="21"/>
        <v>0.1383894344894272</v>
      </c>
      <c r="I51" s="75">
        <v>175447404.74000001</v>
      </c>
      <c r="J51" s="68">
        <v>0</v>
      </c>
      <c r="K51" s="67">
        <v>122479441.7</v>
      </c>
      <c r="L51" s="67">
        <f t="shared" si="13"/>
        <v>297926846.44</v>
      </c>
      <c r="M51" s="67">
        <v>0</v>
      </c>
      <c r="N51" s="67">
        <v>0</v>
      </c>
      <c r="O51" s="67">
        <v>0</v>
      </c>
      <c r="P51" s="67">
        <f t="shared" si="14"/>
        <v>175447404.74000001</v>
      </c>
      <c r="Q51" s="67">
        <f t="shared" si="15"/>
        <v>122479441.7</v>
      </c>
      <c r="R51" s="67">
        <f t="shared" si="16"/>
        <v>297926846.44</v>
      </c>
      <c r="S51" s="15">
        <f t="shared" si="22"/>
        <v>0.13336524722888402</v>
      </c>
      <c r="T51" s="68">
        <v>65972261.619999997</v>
      </c>
      <c r="U51" s="67">
        <f t="shared" si="17"/>
        <v>65081636.088129997</v>
      </c>
      <c r="V51" s="67">
        <v>103937953.90000001</v>
      </c>
      <c r="W51" s="67">
        <f t="shared" si="18"/>
        <v>79969861.730660006</v>
      </c>
      <c r="X51" s="67">
        <f t="shared" si="19"/>
        <v>145051497.81879002</v>
      </c>
      <c r="Y51" s="15">
        <f t="shared" si="23"/>
        <v>0.17114896441585126</v>
      </c>
      <c r="Z51" s="65">
        <v>446500</v>
      </c>
      <c r="AA51" s="50">
        <f t="shared" si="24"/>
        <v>1.4925373134328358E-2</v>
      </c>
      <c r="AB51" s="65">
        <v>558546571.71000004</v>
      </c>
      <c r="AC51" s="50">
        <f t="shared" si="25"/>
        <v>0.16360335339465951</v>
      </c>
      <c r="AD51" s="68">
        <f t="shared" si="26"/>
        <v>443424844.25879002</v>
      </c>
      <c r="AE51" s="42">
        <f t="shared" si="27"/>
        <v>0.14251855230545971</v>
      </c>
      <c r="AF51" s="15">
        <f t="shared" si="28"/>
        <v>0.13203969157458881</v>
      </c>
      <c r="AG51" s="68">
        <f t="shared" si="29"/>
        <v>1001971415.9687901</v>
      </c>
      <c r="AH51" s="42">
        <f t="shared" si="30"/>
        <v>0.15354996376657462</v>
      </c>
      <c r="AI51" s="46">
        <f t="shared" si="31"/>
        <v>0.25655929946896611</v>
      </c>
    </row>
    <row r="52" spans="1:35" x14ac:dyDescent="0.2">
      <c r="A52" s="6" t="s">
        <v>34</v>
      </c>
      <c r="B52" s="65">
        <v>5232512685.2799997</v>
      </c>
      <c r="C52" s="66">
        <v>3769391388.3900003</v>
      </c>
      <c r="D52" s="65">
        <v>230083270.77999997</v>
      </c>
      <c r="E52" s="67">
        <v>54122522.750000007</v>
      </c>
      <c r="F52" s="67">
        <f t="shared" si="20"/>
        <v>6054085.5723323645</v>
      </c>
      <c r="G52" s="67">
        <f t="shared" si="12"/>
        <v>290259879.10233235</v>
      </c>
      <c r="H52" s="15">
        <f t="shared" si="21"/>
        <v>1.0285428121616164E-2</v>
      </c>
      <c r="I52" s="75">
        <v>12104312.65</v>
      </c>
      <c r="J52" s="68">
        <v>-709209.36000000034</v>
      </c>
      <c r="K52" s="67">
        <v>7808179.6400000006</v>
      </c>
      <c r="L52" s="67">
        <f t="shared" si="13"/>
        <v>19203282.93</v>
      </c>
      <c r="M52" s="67">
        <v>0</v>
      </c>
      <c r="N52" s="67">
        <v>0</v>
      </c>
      <c r="O52" s="67">
        <v>0</v>
      </c>
      <c r="P52" s="67">
        <f t="shared" si="14"/>
        <v>11395103.289999999</v>
      </c>
      <c r="Q52" s="67">
        <f t="shared" si="15"/>
        <v>7808179.6400000006</v>
      </c>
      <c r="R52" s="67">
        <f t="shared" si="16"/>
        <v>19203282.93</v>
      </c>
      <c r="S52" s="15">
        <f t="shared" si="22"/>
        <v>8.5962396681207864E-3</v>
      </c>
      <c r="T52" s="68">
        <v>2816322.0300000003</v>
      </c>
      <c r="U52" s="67">
        <f t="shared" si="17"/>
        <v>2778301.6825950006</v>
      </c>
      <c r="V52" s="67">
        <v>2124996.9099999997</v>
      </c>
      <c r="W52" s="67">
        <f t="shared" si="18"/>
        <v>1634972.6225539998</v>
      </c>
      <c r="X52" s="67">
        <f t="shared" si="19"/>
        <v>4413274.3051490001</v>
      </c>
      <c r="Y52" s="15">
        <f t="shared" si="23"/>
        <v>5.207304566774984E-3</v>
      </c>
      <c r="Z52" s="65">
        <v>446500</v>
      </c>
      <c r="AA52" s="50">
        <f t="shared" si="24"/>
        <v>1.4925373134328358E-2</v>
      </c>
      <c r="AB52" s="65">
        <v>56467800.909999996</v>
      </c>
      <c r="AC52" s="50">
        <f t="shared" si="25"/>
        <v>1.6539930698016323E-2</v>
      </c>
      <c r="AD52" s="68">
        <f t="shared" si="26"/>
        <v>24063057.235149</v>
      </c>
      <c r="AE52" s="42">
        <f t="shared" si="27"/>
        <v>7.7339646742828425E-3</v>
      </c>
      <c r="AF52" s="15">
        <f t="shared" si="28"/>
        <v>0.10458412362434429</v>
      </c>
      <c r="AG52" s="68">
        <f t="shared" si="29"/>
        <v>80530858.145148993</v>
      </c>
      <c r="AH52" s="42">
        <f t="shared" si="30"/>
        <v>1.2341180749475548E-2</v>
      </c>
      <c r="AI52" s="46">
        <f t="shared" si="31"/>
        <v>0.27744398707186635</v>
      </c>
    </row>
    <row r="53" spans="1:35" x14ac:dyDescent="0.2">
      <c r="A53" s="6" t="s">
        <v>38</v>
      </c>
      <c r="B53" s="65">
        <v>2294451369.0300002</v>
      </c>
      <c r="C53" s="66">
        <v>1171459903.0999999</v>
      </c>
      <c r="D53" s="65">
        <v>73620148.879999995</v>
      </c>
      <c r="E53" s="67">
        <v>11289407.770000001</v>
      </c>
      <c r="F53" s="67">
        <f t="shared" si="20"/>
        <v>1262820.6747907717</v>
      </c>
      <c r="G53" s="67">
        <f t="shared" si="12"/>
        <v>86172377.324790761</v>
      </c>
      <c r="H53" s="15">
        <f t="shared" si="21"/>
        <v>3.0535387659637457E-3</v>
      </c>
      <c r="I53" s="75">
        <v>5363752.5899999989</v>
      </c>
      <c r="J53" s="68">
        <v>0</v>
      </c>
      <c r="K53" s="67">
        <v>1205609.75</v>
      </c>
      <c r="L53" s="67">
        <f t="shared" si="13"/>
        <v>6569362.3399999989</v>
      </c>
      <c r="M53" s="67">
        <v>0</v>
      </c>
      <c r="N53" s="67">
        <v>0</v>
      </c>
      <c r="O53" s="67">
        <v>0</v>
      </c>
      <c r="P53" s="67">
        <f t="shared" si="14"/>
        <v>5363752.5899999989</v>
      </c>
      <c r="Q53" s="67">
        <f t="shared" si="15"/>
        <v>1205609.75</v>
      </c>
      <c r="R53" s="67">
        <f t="shared" si="16"/>
        <v>6569362.3399999989</v>
      </c>
      <c r="S53" s="15">
        <f t="shared" si="22"/>
        <v>2.9407374430308821E-3</v>
      </c>
      <c r="T53" s="68">
        <v>2217835.1800000002</v>
      </c>
      <c r="U53" s="67">
        <f t="shared" si="17"/>
        <v>2187894.4050700003</v>
      </c>
      <c r="V53" s="67">
        <v>530123.27999999991</v>
      </c>
      <c r="W53" s="67">
        <f t="shared" si="18"/>
        <v>407876.85163199989</v>
      </c>
      <c r="X53" s="67">
        <f t="shared" si="19"/>
        <v>2595771.2567020003</v>
      </c>
      <c r="Y53" s="15">
        <f t="shared" si="23"/>
        <v>3.0627988619599767E-3</v>
      </c>
      <c r="Z53" s="65">
        <v>446500</v>
      </c>
      <c r="AA53" s="50">
        <f t="shared" si="24"/>
        <v>1.4925373134328358E-2</v>
      </c>
      <c r="AB53" s="65">
        <v>13281268.039999999</v>
      </c>
      <c r="AC53" s="50">
        <f t="shared" si="25"/>
        <v>3.8902037873494921E-3</v>
      </c>
      <c r="AD53" s="68">
        <f t="shared" si="26"/>
        <v>9611633.5967019983</v>
      </c>
      <c r="AE53" s="42">
        <f t="shared" si="27"/>
        <v>3.0892182141536223E-3</v>
      </c>
      <c r="AF53" s="15">
        <f t="shared" si="28"/>
        <v>0.13055710621244263</v>
      </c>
      <c r="AG53" s="68">
        <f t="shared" si="29"/>
        <v>22892901.636701997</v>
      </c>
      <c r="AH53" s="42">
        <f t="shared" si="30"/>
        <v>3.5082879219948144E-3</v>
      </c>
      <c r="AI53" s="46">
        <f t="shared" si="31"/>
        <v>0.26566403698503954</v>
      </c>
    </row>
    <row r="54" spans="1:35" x14ac:dyDescent="0.2">
      <c r="A54" s="6" t="s">
        <v>24</v>
      </c>
      <c r="B54" s="65">
        <v>11564950358.010002</v>
      </c>
      <c r="C54" s="66">
        <v>4734583777.0600004</v>
      </c>
      <c r="D54" s="65">
        <v>291766404.04000002</v>
      </c>
      <c r="E54" s="67">
        <v>10899903.280000001</v>
      </c>
      <c r="F54" s="67">
        <f t="shared" si="20"/>
        <v>1219251.1330648609</v>
      </c>
      <c r="G54" s="67">
        <f t="shared" si="12"/>
        <v>303885558.45306492</v>
      </c>
      <c r="H54" s="15">
        <f t="shared" si="21"/>
        <v>1.0768257322825679E-2</v>
      </c>
      <c r="I54" s="75">
        <v>17035254.34</v>
      </c>
      <c r="J54" s="68">
        <v>0</v>
      </c>
      <c r="K54" s="67">
        <v>8602938.8300000001</v>
      </c>
      <c r="L54" s="67">
        <f t="shared" si="13"/>
        <v>25638193.170000002</v>
      </c>
      <c r="M54" s="67">
        <v>0</v>
      </c>
      <c r="N54" s="67">
        <v>0</v>
      </c>
      <c r="O54" s="67">
        <v>0</v>
      </c>
      <c r="P54" s="67">
        <f t="shared" si="14"/>
        <v>17035254.34</v>
      </c>
      <c r="Q54" s="67">
        <f t="shared" si="15"/>
        <v>8602938.8300000001</v>
      </c>
      <c r="R54" s="67">
        <f t="shared" si="16"/>
        <v>25638193.170000002</v>
      </c>
      <c r="S54" s="15">
        <f t="shared" si="22"/>
        <v>1.147679039830183E-2</v>
      </c>
      <c r="T54" s="68">
        <v>5396198.0700000003</v>
      </c>
      <c r="U54" s="67">
        <f t="shared" si="17"/>
        <v>5323349.3960550008</v>
      </c>
      <c r="V54" s="67">
        <v>3539249.0500000007</v>
      </c>
      <c r="W54" s="67">
        <f t="shared" si="18"/>
        <v>2723098.2190700006</v>
      </c>
      <c r="X54" s="67">
        <f t="shared" si="19"/>
        <v>8046447.6151250014</v>
      </c>
      <c r="Y54" s="15">
        <f t="shared" si="23"/>
        <v>9.4941534369777786E-3</v>
      </c>
      <c r="Z54" s="65">
        <v>446500</v>
      </c>
      <c r="AA54" s="50">
        <f t="shared" si="24"/>
        <v>1.4925373134328358E-2</v>
      </c>
      <c r="AB54" s="65">
        <v>7537893.8200000003</v>
      </c>
      <c r="AC54" s="50">
        <f t="shared" si="25"/>
        <v>2.2079174216562483E-3</v>
      </c>
      <c r="AD54" s="68">
        <f t="shared" si="26"/>
        <v>34131140.785125002</v>
      </c>
      <c r="AE54" s="42">
        <f t="shared" si="27"/>
        <v>1.0969887763868614E-2</v>
      </c>
      <c r="AF54" s="15">
        <f t="shared" si="28"/>
        <v>0.11698105166503597</v>
      </c>
      <c r="AG54" s="68">
        <f t="shared" si="29"/>
        <v>41669034.605125003</v>
      </c>
      <c r="AH54" s="42">
        <f t="shared" si="30"/>
        <v>6.3856899027590472E-3</v>
      </c>
      <c r="AI54" s="46">
        <f t="shared" si="31"/>
        <v>0.13712081224669576</v>
      </c>
    </row>
    <row r="55" spans="1:35" x14ac:dyDescent="0.2">
      <c r="A55" s="6" t="s">
        <v>4</v>
      </c>
      <c r="B55" s="65">
        <v>1519442545.5999997</v>
      </c>
      <c r="C55" s="66">
        <v>557424825.70999992</v>
      </c>
      <c r="D55" s="65">
        <v>33451414.930000003</v>
      </c>
      <c r="E55" s="67">
        <v>5163356.1400000006</v>
      </c>
      <c r="F55" s="67">
        <f t="shared" si="20"/>
        <v>577567.31068098126</v>
      </c>
      <c r="G55" s="67">
        <f t="shared" si="12"/>
        <v>39192338.380680986</v>
      </c>
      <c r="H55" s="15">
        <f t="shared" si="21"/>
        <v>1.3887898685110201E-3</v>
      </c>
      <c r="I55" s="75">
        <v>2590728.4599999995</v>
      </c>
      <c r="J55" s="68">
        <v>0</v>
      </c>
      <c r="K55" s="67">
        <v>391538.63</v>
      </c>
      <c r="L55" s="67">
        <f t="shared" si="13"/>
        <v>2982267.0899999994</v>
      </c>
      <c r="M55" s="67">
        <v>0</v>
      </c>
      <c r="N55" s="67">
        <v>0</v>
      </c>
      <c r="O55" s="67">
        <v>650616.23999999987</v>
      </c>
      <c r="P55" s="67">
        <f t="shared" si="14"/>
        <v>3241344.6999999993</v>
      </c>
      <c r="Q55" s="67">
        <f t="shared" si="15"/>
        <v>391538.63</v>
      </c>
      <c r="R55" s="67">
        <f t="shared" si="16"/>
        <v>3632883.3299999991</v>
      </c>
      <c r="S55" s="15">
        <f t="shared" si="22"/>
        <v>1.6262394250419311E-3</v>
      </c>
      <c r="T55" s="68">
        <v>1113701.8</v>
      </c>
      <c r="U55" s="67">
        <f t="shared" si="17"/>
        <v>1098666.8257000002</v>
      </c>
      <c r="V55" s="67">
        <v>283055.75</v>
      </c>
      <c r="W55" s="67">
        <f t="shared" si="18"/>
        <v>217783.09404999999</v>
      </c>
      <c r="X55" s="67">
        <f t="shared" si="19"/>
        <v>1316449.9197500001</v>
      </c>
      <c r="Y55" s="15">
        <f t="shared" si="23"/>
        <v>1.5533037842326671E-3</v>
      </c>
      <c r="Z55" s="65">
        <v>446500</v>
      </c>
      <c r="AA55" s="50">
        <f t="shared" si="24"/>
        <v>1.4925373134328358E-2</v>
      </c>
      <c r="AB55" s="65">
        <v>6094394.8999999994</v>
      </c>
      <c r="AC55" s="50">
        <f t="shared" si="25"/>
        <v>1.7851035044379262E-3</v>
      </c>
      <c r="AD55" s="68">
        <f t="shared" si="26"/>
        <v>5395833.2497499995</v>
      </c>
      <c r="AE55" s="42">
        <f t="shared" si="27"/>
        <v>1.7342427994116387E-3</v>
      </c>
      <c r="AF55" s="15">
        <f t="shared" si="28"/>
        <v>0.16130358793615307</v>
      </c>
      <c r="AG55" s="68">
        <f t="shared" si="29"/>
        <v>11490228.149749998</v>
      </c>
      <c r="AH55" s="42">
        <f t="shared" si="30"/>
        <v>1.7608527428478499E-3</v>
      </c>
      <c r="AI55" s="46">
        <f t="shared" si="31"/>
        <v>0.29317536601525818</v>
      </c>
    </row>
    <row r="56" spans="1:35" x14ac:dyDescent="0.2">
      <c r="A56" s="6" t="s">
        <v>12</v>
      </c>
      <c r="B56" s="65">
        <v>116185218780.60999</v>
      </c>
      <c r="C56" s="66">
        <v>52736171953.270004</v>
      </c>
      <c r="D56" s="65">
        <v>3158513310.5900002</v>
      </c>
      <c r="E56" s="67">
        <v>257454428.97</v>
      </c>
      <c r="F56" s="67">
        <f t="shared" si="20"/>
        <v>28798567.856121309</v>
      </c>
      <c r="G56" s="67">
        <f t="shared" si="12"/>
        <v>3444766307.4161215</v>
      </c>
      <c r="H56" s="15">
        <f t="shared" si="21"/>
        <v>0.12206611661338954</v>
      </c>
      <c r="I56" s="75">
        <v>194595618.54000002</v>
      </c>
      <c r="J56" s="68">
        <v>0</v>
      </c>
      <c r="K56" s="67">
        <v>80967338.390000001</v>
      </c>
      <c r="L56" s="67">
        <f t="shared" si="13"/>
        <v>275562956.93000001</v>
      </c>
      <c r="M56" s="67">
        <v>0</v>
      </c>
      <c r="N56" s="67">
        <v>0</v>
      </c>
      <c r="O56" s="67">
        <v>0</v>
      </c>
      <c r="P56" s="67">
        <f t="shared" si="14"/>
        <v>194595618.54000002</v>
      </c>
      <c r="Q56" s="67">
        <f t="shared" si="15"/>
        <v>80967338.390000001</v>
      </c>
      <c r="R56" s="67">
        <f t="shared" si="16"/>
        <v>275562956.93000001</v>
      </c>
      <c r="S56" s="15">
        <f t="shared" si="22"/>
        <v>0.12335418011915558</v>
      </c>
      <c r="T56" s="68">
        <v>45927722.599999994</v>
      </c>
      <c r="U56" s="67">
        <f t="shared" si="17"/>
        <v>45307698.344899997</v>
      </c>
      <c r="V56" s="67">
        <v>24795223.149999999</v>
      </c>
      <c r="W56" s="67">
        <f t="shared" si="18"/>
        <v>19077444.691609997</v>
      </c>
      <c r="X56" s="67">
        <f t="shared" si="19"/>
        <v>64385143.036509991</v>
      </c>
      <c r="Y56" s="15">
        <f t="shared" si="23"/>
        <v>7.5969229688558779E-2</v>
      </c>
      <c r="Z56" s="65">
        <v>446500</v>
      </c>
      <c r="AA56" s="50">
        <f t="shared" si="24"/>
        <v>1.4925373134328358E-2</v>
      </c>
      <c r="AB56" s="65">
        <v>272627371.77999997</v>
      </c>
      <c r="AC56" s="50">
        <f t="shared" si="25"/>
        <v>7.9855028227688266E-2</v>
      </c>
      <c r="AD56" s="68">
        <f t="shared" si="26"/>
        <v>340394599.96651</v>
      </c>
      <c r="AE56" s="42">
        <f t="shared" si="27"/>
        <v>0.10940421184770235</v>
      </c>
      <c r="AF56" s="15">
        <f t="shared" si="28"/>
        <v>0.10777051305284048</v>
      </c>
      <c r="AG56" s="68">
        <f t="shared" si="29"/>
        <v>613021971.74651003</v>
      </c>
      <c r="AH56" s="42">
        <f t="shared" si="30"/>
        <v>9.3944298260024151E-2</v>
      </c>
      <c r="AI56" s="46">
        <f t="shared" si="31"/>
        <v>0.1779574917540141</v>
      </c>
    </row>
    <row r="57" spans="1:35" x14ac:dyDescent="0.2">
      <c r="A57" s="6" t="s">
        <v>25</v>
      </c>
      <c r="B57" s="65">
        <v>18682412898.940002</v>
      </c>
      <c r="C57" s="66">
        <v>6061165975.3099985</v>
      </c>
      <c r="D57" s="65">
        <v>361485698.91000003</v>
      </c>
      <c r="E57" s="67">
        <v>83782602.650000006</v>
      </c>
      <c r="F57" s="67">
        <f t="shared" si="20"/>
        <v>9371829.326189721</v>
      </c>
      <c r="G57" s="67">
        <f t="shared" si="12"/>
        <v>454640130.88618976</v>
      </c>
      <c r="H57" s="15">
        <f t="shared" si="21"/>
        <v>1.6110281592804865E-2</v>
      </c>
      <c r="I57" s="75">
        <v>22941061.090000004</v>
      </c>
      <c r="J57" s="68">
        <v>0</v>
      </c>
      <c r="K57" s="67">
        <v>8846711.7499999981</v>
      </c>
      <c r="L57" s="67">
        <f t="shared" si="13"/>
        <v>31787772.840000004</v>
      </c>
      <c r="M57" s="67">
        <v>0</v>
      </c>
      <c r="N57" s="67">
        <v>0</v>
      </c>
      <c r="O57" s="67">
        <v>0</v>
      </c>
      <c r="P57" s="67">
        <f t="shared" si="14"/>
        <v>22941061.090000004</v>
      </c>
      <c r="Q57" s="67">
        <f t="shared" si="15"/>
        <v>8846711.7499999981</v>
      </c>
      <c r="R57" s="67">
        <f t="shared" si="16"/>
        <v>31787772.840000004</v>
      </c>
      <c r="S57" s="15">
        <f t="shared" si="22"/>
        <v>1.4229614532290838E-2</v>
      </c>
      <c r="T57" s="68">
        <v>8928303.5300000012</v>
      </c>
      <c r="U57" s="67">
        <f t="shared" si="17"/>
        <v>8807771.432345001</v>
      </c>
      <c r="V57" s="67">
        <v>4692493.0500000007</v>
      </c>
      <c r="W57" s="67">
        <f t="shared" si="18"/>
        <v>3610404.1526700002</v>
      </c>
      <c r="X57" s="67">
        <f t="shared" si="19"/>
        <v>12418175.585015001</v>
      </c>
      <c r="Y57" s="15">
        <f t="shared" si="23"/>
        <v>1.4652436708821118E-2</v>
      </c>
      <c r="Z57" s="65">
        <v>446500</v>
      </c>
      <c r="AA57" s="50">
        <f t="shared" si="24"/>
        <v>1.4925373134328358E-2</v>
      </c>
      <c r="AB57" s="65">
        <v>95132031.799999997</v>
      </c>
      <c r="AC57" s="50">
        <f t="shared" si="25"/>
        <v>2.7865034369610714E-2</v>
      </c>
      <c r="AD57" s="68">
        <f t="shared" si="26"/>
        <v>44652448.425015002</v>
      </c>
      <c r="AE57" s="42">
        <f t="shared" si="27"/>
        <v>1.4351478923254292E-2</v>
      </c>
      <c r="AF57" s="15">
        <f t="shared" si="28"/>
        <v>0.12352479934796046</v>
      </c>
      <c r="AG57" s="68">
        <f t="shared" si="29"/>
        <v>139784480.22501498</v>
      </c>
      <c r="AH57" s="42">
        <f t="shared" si="30"/>
        <v>2.1421670849689274E-2</v>
      </c>
      <c r="AI57" s="46">
        <f t="shared" si="31"/>
        <v>0.30746181590381272</v>
      </c>
    </row>
    <row r="58" spans="1:35" x14ac:dyDescent="0.2">
      <c r="A58" s="6" t="s">
        <v>5</v>
      </c>
      <c r="B58" s="65">
        <v>61656451459.560005</v>
      </c>
      <c r="C58" s="66">
        <v>29283101524.509998</v>
      </c>
      <c r="D58" s="65">
        <v>1761366504.1299999</v>
      </c>
      <c r="E58" s="67">
        <v>253408403.95999998</v>
      </c>
      <c r="F58" s="67">
        <f t="shared" si="20"/>
        <v>28345983.970638312</v>
      </c>
      <c r="G58" s="67">
        <f t="shared" si="12"/>
        <v>2043120892.0606382</v>
      </c>
      <c r="H58" s="15">
        <f t="shared" si="21"/>
        <v>7.2398476648070559E-2</v>
      </c>
      <c r="I58" s="75">
        <v>92511337.670000002</v>
      </c>
      <c r="J58" s="68">
        <v>0</v>
      </c>
      <c r="K58" s="67">
        <v>63936739.379999995</v>
      </c>
      <c r="L58" s="67">
        <f t="shared" si="13"/>
        <v>156448077.05000001</v>
      </c>
      <c r="M58" s="67">
        <v>0</v>
      </c>
      <c r="N58" s="67">
        <v>0</v>
      </c>
      <c r="O58" s="67">
        <v>0</v>
      </c>
      <c r="P58" s="67">
        <f t="shared" si="14"/>
        <v>92511337.670000002</v>
      </c>
      <c r="Q58" s="67">
        <f t="shared" si="15"/>
        <v>63936739.379999995</v>
      </c>
      <c r="R58" s="67">
        <f t="shared" si="16"/>
        <v>156448077.05000001</v>
      </c>
      <c r="S58" s="15">
        <f t="shared" si="22"/>
        <v>7.0033086053084947E-2</v>
      </c>
      <c r="T58" s="68">
        <v>34551939.519999996</v>
      </c>
      <c r="U58" s="67">
        <f t="shared" si="17"/>
        <v>34085488.336479999</v>
      </c>
      <c r="V58" s="67">
        <v>28679360.770000003</v>
      </c>
      <c r="W58" s="67">
        <f t="shared" si="18"/>
        <v>22065900.176438</v>
      </c>
      <c r="X58" s="67">
        <f t="shared" si="19"/>
        <v>56151388.512917995</v>
      </c>
      <c r="Y58" s="15">
        <f t="shared" si="23"/>
        <v>6.6254069340972541E-2</v>
      </c>
      <c r="Z58" s="65">
        <v>446500</v>
      </c>
      <c r="AA58" s="50">
        <f t="shared" si="24"/>
        <v>1.4925373134328358E-2</v>
      </c>
      <c r="AB58" s="65">
        <v>287377469.72000003</v>
      </c>
      <c r="AC58" s="50">
        <f t="shared" si="25"/>
        <v>8.4175465605892411E-2</v>
      </c>
      <c r="AD58" s="68">
        <f t="shared" si="26"/>
        <v>213045965.56291801</v>
      </c>
      <c r="AE58" s="42">
        <f t="shared" si="27"/>
        <v>6.8473841688549031E-2</v>
      </c>
      <c r="AF58" s="15">
        <f t="shared" si="28"/>
        <v>0.12095493190280056</v>
      </c>
      <c r="AG58" s="68">
        <f t="shared" si="29"/>
        <v>500423435.28291804</v>
      </c>
      <c r="AH58" s="42">
        <f t="shared" si="30"/>
        <v>7.6688814801509575E-2</v>
      </c>
      <c r="AI58" s="46">
        <f t="shared" si="31"/>
        <v>0.24493089822903436</v>
      </c>
    </row>
    <row r="59" spans="1:35" x14ac:dyDescent="0.2">
      <c r="A59" s="6" t="s">
        <v>17</v>
      </c>
      <c r="B59" s="65">
        <v>12860610051.07</v>
      </c>
      <c r="C59" s="66">
        <v>6620427976.0100002</v>
      </c>
      <c r="D59" s="65">
        <v>402716680.01999992</v>
      </c>
      <c r="E59" s="67">
        <v>55453874.25</v>
      </c>
      <c r="F59" s="67">
        <f t="shared" si="20"/>
        <v>6203009.0795584396</v>
      </c>
      <c r="G59" s="67">
        <f t="shared" si="12"/>
        <v>464373563.34955835</v>
      </c>
      <c r="H59" s="15">
        <f t="shared" si="21"/>
        <v>1.6455188096205175E-2</v>
      </c>
      <c r="I59" s="75">
        <v>33042131.289999999</v>
      </c>
      <c r="J59" s="68">
        <v>-6992717.04</v>
      </c>
      <c r="K59" s="67">
        <v>2962224.85</v>
      </c>
      <c r="L59" s="67">
        <f t="shared" si="13"/>
        <v>29011639.100000001</v>
      </c>
      <c r="M59" s="67">
        <v>0</v>
      </c>
      <c r="N59" s="67">
        <v>0</v>
      </c>
      <c r="O59" s="67">
        <v>0</v>
      </c>
      <c r="P59" s="67">
        <f t="shared" si="14"/>
        <v>26049414.25</v>
      </c>
      <c r="Q59" s="67">
        <f t="shared" si="15"/>
        <v>2962224.85</v>
      </c>
      <c r="R59" s="67">
        <f t="shared" si="16"/>
        <v>29011639.100000001</v>
      </c>
      <c r="S59" s="15">
        <f t="shared" si="22"/>
        <v>1.2986894156468278E-2</v>
      </c>
      <c r="T59" s="68">
        <v>14560049.380000001</v>
      </c>
      <c r="U59" s="67">
        <f t="shared" si="17"/>
        <v>14363488.713370001</v>
      </c>
      <c r="V59" s="67">
        <v>1912370.9800000002</v>
      </c>
      <c r="W59" s="67">
        <f t="shared" si="18"/>
        <v>1471378.2320120002</v>
      </c>
      <c r="X59" s="67">
        <f t="shared" si="19"/>
        <v>15834866.945382001</v>
      </c>
      <c r="Y59" s="15">
        <f t="shared" si="23"/>
        <v>1.8683854493875163E-2</v>
      </c>
      <c r="Z59" s="65">
        <v>446500</v>
      </c>
      <c r="AA59" s="50">
        <f t="shared" si="24"/>
        <v>1.4925373134328358E-2</v>
      </c>
      <c r="AB59" s="65">
        <v>67435301.799999997</v>
      </c>
      <c r="AC59" s="50">
        <f t="shared" si="25"/>
        <v>1.9752411115664528E-2</v>
      </c>
      <c r="AD59" s="68">
        <f t="shared" si="26"/>
        <v>45293006.045382001</v>
      </c>
      <c r="AE59" s="42">
        <f t="shared" si="27"/>
        <v>1.4557356753296795E-2</v>
      </c>
      <c r="AF59" s="15">
        <f t="shared" si="28"/>
        <v>0.11246866169817608</v>
      </c>
      <c r="AG59" s="68">
        <f t="shared" si="29"/>
        <v>112728307.845382</v>
      </c>
      <c r="AH59" s="42">
        <f t="shared" si="30"/>
        <v>1.7275370643572169E-2</v>
      </c>
      <c r="AI59" s="46">
        <f t="shared" si="31"/>
        <v>0.24275350007495042</v>
      </c>
    </row>
    <row r="60" spans="1:35" x14ac:dyDescent="0.2">
      <c r="A60" s="6" t="s">
        <v>11</v>
      </c>
      <c r="B60" s="65">
        <v>44573479023.220001</v>
      </c>
      <c r="C60" s="66">
        <v>17184969321.799999</v>
      </c>
      <c r="D60" s="65">
        <v>1042673148.7600002</v>
      </c>
      <c r="E60" s="67">
        <v>149477772.86999997</v>
      </c>
      <c r="F60" s="67">
        <f t="shared" si="20"/>
        <v>16720418.453085521</v>
      </c>
      <c r="G60" s="67">
        <f t="shared" si="12"/>
        <v>1208871340.0830855</v>
      </c>
      <c r="H60" s="15">
        <f t="shared" si="21"/>
        <v>4.2836644579193846E-2</v>
      </c>
      <c r="I60" s="75">
        <v>47827451.479999989</v>
      </c>
      <c r="J60" s="68">
        <v>-12853072.559999995</v>
      </c>
      <c r="K60" s="67">
        <v>44711818.210000008</v>
      </c>
      <c r="L60" s="67">
        <f t="shared" si="13"/>
        <v>79686197.129999995</v>
      </c>
      <c r="M60" s="67">
        <v>0</v>
      </c>
      <c r="N60" s="67">
        <v>0</v>
      </c>
      <c r="O60" s="67">
        <v>0</v>
      </c>
      <c r="P60" s="67">
        <f t="shared" si="14"/>
        <v>34974378.919999994</v>
      </c>
      <c r="Q60" s="67">
        <f t="shared" si="15"/>
        <v>44711818.210000008</v>
      </c>
      <c r="R60" s="67">
        <f t="shared" si="16"/>
        <v>79686197.129999995</v>
      </c>
      <c r="S60" s="15">
        <f t="shared" si="22"/>
        <v>3.5671069955464055E-2</v>
      </c>
      <c r="T60" s="68">
        <v>19993669.16</v>
      </c>
      <c r="U60" s="67">
        <f t="shared" si="17"/>
        <v>19723754.626340002</v>
      </c>
      <c r="V60" s="67">
        <v>25025001.299999997</v>
      </c>
      <c r="W60" s="67">
        <f t="shared" si="18"/>
        <v>19254236.000219997</v>
      </c>
      <c r="X60" s="67">
        <f t="shared" si="19"/>
        <v>38977990.626560003</v>
      </c>
      <c r="Y60" s="15">
        <f t="shared" si="23"/>
        <v>4.5990857254576606E-2</v>
      </c>
      <c r="Z60" s="65">
        <v>446500</v>
      </c>
      <c r="AA60" s="50">
        <f t="shared" si="24"/>
        <v>1.4925373134328358E-2</v>
      </c>
      <c r="AB60" s="65">
        <v>172627779.19</v>
      </c>
      <c r="AC60" s="50">
        <f t="shared" si="25"/>
        <v>5.0564241184207728E-2</v>
      </c>
      <c r="AD60" s="68">
        <f t="shared" si="26"/>
        <v>119110687.75656</v>
      </c>
      <c r="AE60" s="42">
        <f t="shared" si="27"/>
        <v>3.8282660529650889E-2</v>
      </c>
      <c r="AF60" s="15">
        <f t="shared" si="28"/>
        <v>0.1142358829305353</v>
      </c>
      <c r="AG60" s="68">
        <f t="shared" si="29"/>
        <v>291738466.94656003</v>
      </c>
      <c r="AH60" s="42">
        <f t="shared" si="30"/>
        <v>4.4708292387410441E-2</v>
      </c>
      <c r="AI60" s="46">
        <f t="shared" si="31"/>
        <v>0.24133127924639927</v>
      </c>
    </row>
    <row r="61" spans="1:35" x14ac:dyDescent="0.2">
      <c r="A61" s="6" t="s">
        <v>14</v>
      </c>
      <c r="B61" s="65">
        <v>41296948606.469994</v>
      </c>
      <c r="C61" s="66">
        <v>10173493946.290001</v>
      </c>
      <c r="D61" s="65">
        <v>612581426.81999981</v>
      </c>
      <c r="E61" s="67">
        <v>85833392.379999995</v>
      </c>
      <c r="F61" s="67">
        <f t="shared" si="20"/>
        <v>9601228.3986171111</v>
      </c>
      <c r="G61" s="67">
        <f t="shared" si="12"/>
        <v>708016047.59861696</v>
      </c>
      <c r="H61" s="15">
        <f t="shared" si="21"/>
        <v>2.508871770031626E-2</v>
      </c>
      <c r="I61" s="75">
        <v>37963456.670000002</v>
      </c>
      <c r="J61" s="68">
        <v>0</v>
      </c>
      <c r="K61" s="67">
        <v>16760430.34</v>
      </c>
      <c r="L61" s="67">
        <f t="shared" si="13"/>
        <v>54723887.010000005</v>
      </c>
      <c r="M61" s="67">
        <v>0</v>
      </c>
      <c r="N61" s="67">
        <v>0</v>
      </c>
      <c r="O61" s="67">
        <v>0</v>
      </c>
      <c r="P61" s="67">
        <f t="shared" si="14"/>
        <v>37963456.670000002</v>
      </c>
      <c r="Q61" s="67">
        <f t="shared" si="15"/>
        <v>16760430.34</v>
      </c>
      <c r="R61" s="67">
        <f t="shared" si="16"/>
        <v>54723887.010000005</v>
      </c>
      <c r="S61" s="15">
        <f t="shared" si="22"/>
        <v>2.4496834735180453E-2</v>
      </c>
      <c r="T61" s="68">
        <v>16374810.220000001</v>
      </c>
      <c r="U61" s="67">
        <f t="shared" si="17"/>
        <v>16153750.282030001</v>
      </c>
      <c r="V61" s="67">
        <v>9580996.3100000005</v>
      </c>
      <c r="W61" s="67">
        <f t="shared" si="18"/>
        <v>7371618.5609140005</v>
      </c>
      <c r="X61" s="67">
        <f t="shared" si="19"/>
        <v>23525368.842944004</v>
      </c>
      <c r="Y61" s="15">
        <f t="shared" si="23"/>
        <v>2.7758020947848669E-2</v>
      </c>
      <c r="Z61" s="65">
        <v>446500</v>
      </c>
      <c r="AA61" s="50">
        <f t="shared" si="24"/>
        <v>1.4925373134328358E-2</v>
      </c>
      <c r="AB61" s="65">
        <v>99077906.100000009</v>
      </c>
      <c r="AC61" s="50">
        <f t="shared" si="25"/>
        <v>2.9020816716600006E-2</v>
      </c>
      <c r="AD61" s="68">
        <f t="shared" si="26"/>
        <v>78695755.852944016</v>
      </c>
      <c r="AE61" s="42">
        <f t="shared" si="27"/>
        <v>2.5293136688119073E-2</v>
      </c>
      <c r="AF61" s="15">
        <f t="shared" si="28"/>
        <v>0.12846578823237467</v>
      </c>
      <c r="AG61" s="68">
        <f t="shared" si="29"/>
        <v>177773661.95294404</v>
      </c>
      <c r="AH61" s="42">
        <f t="shared" si="30"/>
        <v>2.7243431216181627E-2</v>
      </c>
      <c r="AI61" s="46">
        <f t="shared" si="31"/>
        <v>0.25108705170723211</v>
      </c>
    </row>
    <row r="62" spans="1:35" x14ac:dyDescent="0.2">
      <c r="A62" s="6" t="s">
        <v>36</v>
      </c>
      <c r="B62" s="65">
        <v>1289444435.8800001</v>
      </c>
      <c r="C62" s="66">
        <v>701247017.75000012</v>
      </c>
      <c r="D62" s="65">
        <v>42922421.549999997</v>
      </c>
      <c r="E62" s="67">
        <v>5828369.4200000009</v>
      </c>
      <c r="F62" s="67">
        <f t="shared" si="20"/>
        <v>651954.96113205759</v>
      </c>
      <c r="G62" s="67">
        <f t="shared" si="12"/>
        <v>49402745.931132056</v>
      </c>
      <c r="H62" s="15">
        <f t="shared" si="21"/>
        <v>1.750598098009892E-3</v>
      </c>
      <c r="I62" s="75">
        <v>3146651.43</v>
      </c>
      <c r="J62" s="68">
        <v>0</v>
      </c>
      <c r="K62" s="67">
        <v>703203.23</v>
      </c>
      <c r="L62" s="67">
        <f t="shared" si="13"/>
        <v>3849854.66</v>
      </c>
      <c r="M62" s="67">
        <v>0</v>
      </c>
      <c r="N62" s="67">
        <v>0</v>
      </c>
      <c r="O62" s="67">
        <v>499990.23</v>
      </c>
      <c r="P62" s="67">
        <f t="shared" si="14"/>
        <v>3646641.66</v>
      </c>
      <c r="Q62" s="67">
        <f t="shared" si="15"/>
        <v>703203.23</v>
      </c>
      <c r="R62" s="67">
        <f t="shared" si="16"/>
        <v>4349844.8900000006</v>
      </c>
      <c r="S62" s="15">
        <f t="shared" si="22"/>
        <v>1.947183162894247E-3</v>
      </c>
      <c r="T62" s="68">
        <v>1870844.3300000005</v>
      </c>
      <c r="U62" s="67">
        <f t="shared" si="17"/>
        <v>1845587.9315450005</v>
      </c>
      <c r="V62" s="67">
        <v>586125.19000000006</v>
      </c>
      <c r="W62" s="67">
        <f t="shared" si="18"/>
        <v>450964.72118600004</v>
      </c>
      <c r="X62" s="67">
        <f t="shared" si="19"/>
        <v>2296552.6527310004</v>
      </c>
      <c r="Y62" s="15">
        <f t="shared" si="23"/>
        <v>2.709745257042569E-3</v>
      </c>
      <c r="Z62" s="65">
        <v>446500</v>
      </c>
      <c r="AA62" s="50">
        <f t="shared" si="24"/>
        <v>1.4925373134328358E-2</v>
      </c>
      <c r="AB62" s="65">
        <v>7535917.9199999999</v>
      </c>
      <c r="AC62" s="50">
        <f t="shared" si="25"/>
        <v>2.2073386626371336E-3</v>
      </c>
      <c r="AD62" s="68">
        <f t="shared" si="26"/>
        <v>7092897.542731001</v>
      </c>
      <c r="AE62" s="42">
        <f t="shared" si="27"/>
        <v>2.279686180260605E-3</v>
      </c>
      <c r="AF62" s="15">
        <f t="shared" si="28"/>
        <v>0.16524924006136371</v>
      </c>
      <c r="AG62" s="68">
        <f t="shared" si="29"/>
        <v>14628815.462731</v>
      </c>
      <c r="AH62" s="42">
        <f t="shared" si="30"/>
        <v>2.2418344959255995E-3</v>
      </c>
      <c r="AI62" s="46">
        <f t="shared" si="31"/>
        <v>0.29611340801022928</v>
      </c>
    </row>
    <row r="63" spans="1:35" x14ac:dyDescent="0.2">
      <c r="A63" s="70" t="s">
        <v>115</v>
      </c>
      <c r="B63" s="65">
        <v>7170575663.8100004</v>
      </c>
      <c r="C63" s="66">
        <v>3930241316.4899998</v>
      </c>
      <c r="D63" s="65">
        <v>242051594.25</v>
      </c>
      <c r="E63" s="67">
        <v>18517248.350000001</v>
      </c>
      <c r="F63" s="67">
        <f t="shared" si="20"/>
        <v>2071318.9330227643</v>
      </c>
      <c r="G63" s="67">
        <f t="shared" si="12"/>
        <v>262640161.53302276</v>
      </c>
      <c r="H63" s="15">
        <f t="shared" si="21"/>
        <v>9.3067168347616726E-3</v>
      </c>
      <c r="I63" s="75">
        <v>19870766.100000001</v>
      </c>
      <c r="J63" s="68">
        <v>0</v>
      </c>
      <c r="K63" s="67">
        <v>1843946.1799999997</v>
      </c>
      <c r="L63" s="67">
        <f t="shared" si="13"/>
        <v>21714712.280000001</v>
      </c>
      <c r="M63" s="67">
        <v>0</v>
      </c>
      <c r="N63" s="67">
        <v>0</v>
      </c>
      <c r="O63" s="67">
        <v>0</v>
      </c>
      <c r="P63" s="67">
        <f t="shared" si="14"/>
        <v>19870766.100000001</v>
      </c>
      <c r="Q63" s="67">
        <f t="shared" si="15"/>
        <v>1843946.1799999997</v>
      </c>
      <c r="R63" s="67">
        <f t="shared" si="16"/>
        <v>21714712.280000001</v>
      </c>
      <c r="S63" s="15">
        <f t="shared" si="22"/>
        <v>9.7204666391469755E-3</v>
      </c>
      <c r="T63" s="68">
        <v>7005494.8799999999</v>
      </c>
      <c r="U63" s="67">
        <f t="shared" si="17"/>
        <v>6910920.69912</v>
      </c>
      <c r="V63" s="67">
        <v>779273.84</v>
      </c>
      <c r="W63" s="67">
        <f t="shared" si="18"/>
        <v>599573.29249599995</v>
      </c>
      <c r="X63" s="67">
        <f t="shared" si="19"/>
        <v>7510493.9916159995</v>
      </c>
      <c r="Y63" s="15">
        <f t="shared" si="23"/>
        <v>8.8617717724114291E-3</v>
      </c>
      <c r="Z63" s="65">
        <v>446500</v>
      </c>
      <c r="AA63" s="50">
        <f t="shared" si="24"/>
        <v>1.4925373134328358E-2</v>
      </c>
      <c r="AB63" s="65">
        <v>21430302.290000003</v>
      </c>
      <c r="AC63" s="50">
        <f t="shared" si="25"/>
        <v>6.2771297801924725E-3</v>
      </c>
      <c r="AD63" s="68">
        <f t="shared" si="26"/>
        <v>29671706.271616001</v>
      </c>
      <c r="AE63" s="42">
        <f t="shared" si="27"/>
        <v>9.5366073349637641E-3</v>
      </c>
      <c r="AF63" s="15">
        <f t="shared" si="28"/>
        <v>0.1225842216142148</v>
      </c>
      <c r="AG63" s="68">
        <f t="shared" si="29"/>
        <v>51102008.561616004</v>
      </c>
      <c r="AH63" s="42">
        <f t="shared" si="30"/>
        <v>7.8312728666500575E-3</v>
      </c>
      <c r="AI63" s="46">
        <f t="shared" si="31"/>
        <v>0.19457042770357399</v>
      </c>
    </row>
    <row r="64" spans="1:35" x14ac:dyDescent="0.2">
      <c r="A64" s="70" t="s">
        <v>116</v>
      </c>
      <c r="B64" s="65">
        <v>7830206728.8599987</v>
      </c>
      <c r="C64" s="66">
        <v>3764482833.8400006</v>
      </c>
      <c r="D64" s="65">
        <v>228542613.34999996</v>
      </c>
      <c r="E64" s="67">
        <v>22593869.210000001</v>
      </c>
      <c r="F64" s="67">
        <f t="shared" si="20"/>
        <v>2527325.236468683</v>
      </c>
      <c r="G64" s="67">
        <f t="shared" si="12"/>
        <v>253663807.79646865</v>
      </c>
      <c r="H64" s="15">
        <f t="shared" si="21"/>
        <v>8.9886375968144319E-3</v>
      </c>
      <c r="I64" s="75">
        <v>10089717.460000001</v>
      </c>
      <c r="J64" s="68">
        <v>0</v>
      </c>
      <c r="K64" s="67">
        <v>10213349.500000002</v>
      </c>
      <c r="L64" s="67">
        <f t="shared" si="13"/>
        <v>20303066.960000001</v>
      </c>
      <c r="M64" s="67">
        <v>0</v>
      </c>
      <c r="N64" s="67">
        <v>0</v>
      </c>
      <c r="O64" s="67">
        <v>0</v>
      </c>
      <c r="P64" s="67">
        <f t="shared" si="14"/>
        <v>10089717.460000001</v>
      </c>
      <c r="Q64" s="67">
        <f t="shared" si="15"/>
        <v>10213349.500000002</v>
      </c>
      <c r="R64" s="67">
        <f t="shared" si="16"/>
        <v>20303066.960000001</v>
      </c>
      <c r="S64" s="15">
        <f t="shared" si="22"/>
        <v>9.0885516930757689E-3</v>
      </c>
      <c r="T64" s="68">
        <v>5254492.7200000007</v>
      </c>
      <c r="U64" s="67">
        <f t="shared" si="17"/>
        <v>5183557.0682800012</v>
      </c>
      <c r="V64" s="67">
        <v>7519218.040000001</v>
      </c>
      <c r="W64" s="67">
        <f t="shared" si="18"/>
        <v>5785286.3599760002</v>
      </c>
      <c r="X64" s="67">
        <f t="shared" si="19"/>
        <v>10968843.428256001</v>
      </c>
      <c r="Y64" s="15">
        <f t="shared" si="23"/>
        <v>1.2942342697701142E-2</v>
      </c>
      <c r="Z64" s="65">
        <v>446500</v>
      </c>
      <c r="AA64" s="50">
        <f t="shared" si="24"/>
        <v>1.4925373134328358E-2</v>
      </c>
      <c r="AB64" s="65">
        <v>25556725.509999998</v>
      </c>
      <c r="AC64" s="50">
        <f t="shared" si="25"/>
        <v>7.4857965423046589E-3</v>
      </c>
      <c r="AD64" s="68">
        <f t="shared" si="26"/>
        <v>31718410.388256002</v>
      </c>
      <c r="AE64" s="42">
        <f t="shared" si="27"/>
        <v>1.0194426380237917E-2</v>
      </c>
      <c r="AF64" s="15">
        <f t="shared" si="28"/>
        <v>0.13878554166911999</v>
      </c>
      <c r="AG64" s="68">
        <f t="shared" si="29"/>
        <v>57275135.898256004</v>
      </c>
      <c r="AH64" s="42">
        <f t="shared" si="30"/>
        <v>8.7772913495735745E-3</v>
      </c>
      <c r="AI64" s="46">
        <f t="shared" si="31"/>
        <v>0.22579151671574549</v>
      </c>
    </row>
    <row r="65" spans="1:35" x14ac:dyDescent="0.2">
      <c r="A65" s="6" t="s">
        <v>32</v>
      </c>
      <c r="B65" s="65">
        <v>3146329600.8300004</v>
      </c>
      <c r="C65" s="66">
        <v>1654220435.9799998</v>
      </c>
      <c r="D65" s="65">
        <v>105204726.53</v>
      </c>
      <c r="E65" s="67">
        <v>16010843.420000002</v>
      </c>
      <c r="F65" s="67">
        <f t="shared" si="20"/>
        <v>1790955.2479220785</v>
      </c>
      <c r="G65" s="67">
        <f t="shared" si="12"/>
        <v>123006525.19792208</v>
      </c>
      <c r="H65" s="15">
        <f t="shared" si="21"/>
        <v>4.3587655907723726E-3</v>
      </c>
      <c r="I65" s="75">
        <v>8498638.3000000007</v>
      </c>
      <c r="J65" s="68">
        <v>0</v>
      </c>
      <c r="K65" s="67">
        <v>874493.01</v>
      </c>
      <c r="L65" s="67">
        <f t="shared" si="13"/>
        <v>9373131.3100000005</v>
      </c>
      <c r="M65" s="67">
        <v>0</v>
      </c>
      <c r="N65" s="67">
        <v>0</v>
      </c>
      <c r="O65" s="67">
        <v>0</v>
      </c>
      <c r="P65" s="67">
        <f t="shared" si="14"/>
        <v>8498638.3000000007</v>
      </c>
      <c r="Q65" s="67">
        <f t="shared" si="15"/>
        <v>874493.01</v>
      </c>
      <c r="R65" s="67">
        <f t="shared" si="16"/>
        <v>9373131.3100000005</v>
      </c>
      <c r="S65" s="15">
        <f t="shared" si="22"/>
        <v>4.1958285713559994E-3</v>
      </c>
      <c r="T65" s="68">
        <v>4556702.2200000007</v>
      </c>
      <c r="U65" s="67">
        <f t="shared" si="17"/>
        <v>4495186.7400300009</v>
      </c>
      <c r="V65" s="67">
        <v>627213.21</v>
      </c>
      <c r="W65" s="67">
        <f t="shared" si="18"/>
        <v>482577.84377399995</v>
      </c>
      <c r="X65" s="67">
        <f t="shared" si="19"/>
        <v>4977764.5838040011</v>
      </c>
      <c r="Y65" s="15">
        <f t="shared" si="23"/>
        <v>5.8733571623525499E-3</v>
      </c>
      <c r="Z65" s="65">
        <v>446500</v>
      </c>
      <c r="AA65" s="50">
        <f t="shared" si="24"/>
        <v>1.4925373134328358E-2</v>
      </c>
      <c r="AB65" s="65">
        <v>19494981.539999999</v>
      </c>
      <c r="AC65" s="50">
        <f t="shared" si="25"/>
        <v>5.7102567912044365E-3</v>
      </c>
      <c r="AD65" s="68">
        <f t="shared" si="26"/>
        <v>14797395.893804003</v>
      </c>
      <c r="AE65" s="42">
        <f t="shared" si="27"/>
        <v>4.7559433531534591E-3</v>
      </c>
      <c r="AF65" s="15">
        <f t="shared" si="28"/>
        <v>0.14065333737248395</v>
      </c>
      <c r="AG65" s="68">
        <f t="shared" si="29"/>
        <v>34292377.433804005</v>
      </c>
      <c r="AH65" s="42">
        <f t="shared" si="30"/>
        <v>5.2552330620520629E-3</v>
      </c>
      <c r="AI65" s="46">
        <f t="shared" si="31"/>
        <v>0.27878502688069834</v>
      </c>
    </row>
    <row r="66" spans="1:35" x14ac:dyDescent="0.2">
      <c r="A66" s="6" t="s">
        <v>7</v>
      </c>
      <c r="B66" s="65">
        <v>16519985025.720001</v>
      </c>
      <c r="C66" s="66">
        <v>8945708175.0999985</v>
      </c>
      <c r="D66" s="65">
        <v>541128724.68000007</v>
      </c>
      <c r="E66" s="67">
        <v>74976582.640000001</v>
      </c>
      <c r="F66" s="67">
        <f t="shared" si="20"/>
        <v>8386797.6613046769</v>
      </c>
      <c r="G66" s="67">
        <f t="shared" si="12"/>
        <v>624492104.98130476</v>
      </c>
      <c r="H66" s="15">
        <f t="shared" si="21"/>
        <v>2.2129026850581272E-2</v>
      </c>
      <c r="I66" s="75">
        <v>34074496.890000001</v>
      </c>
      <c r="J66" s="68">
        <v>0</v>
      </c>
      <c r="K66" s="67">
        <v>14131033.890000001</v>
      </c>
      <c r="L66" s="67">
        <f t="shared" si="13"/>
        <v>48205530.780000001</v>
      </c>
      <c r="M66" s="67">
        <v>0</v>
      </c>
      <c r="N66" s="67">
        <v>0</v>
      </c>
      <c r="O66" s="67">
        <v>0</v>
      </c>
      <c r="P66" s="67">
        <f t="shared" si="14"/>
        <v>34074496.890000001</v>
      </c>
      <c r="Q66" s="67">
        <f t="shared" si="15"/>
        <v>14131033.890000001</v>
      </c>
      <c r="R66" s="67">
        <f t="shared" si="16"/>
        <v>48205530.780000001</v>
      </c>
      <c r="S66" s="15">
        <f t="shared" si="22"/>
        <v>2.1578929885289855E-2</v>
      </c>
      <c r="T66" s="68">
        <v>11389708.430000002</v>
      </c>
      <c r="U66" s="67">
        <f t="shared" si="17"/>
        <v>11235947.366195003</v>
      </c>
      <c r="V66" s="67">
        <v>5624864.0299999993</v>
      </c>
      <c r="W66" s="67">
        <f t="shared" si="18"/>
        <v>4327770.3846819997</v>
      </c>
      <c r="X66" s="67">
        <f t="shared" si="19"/>
        <v>15563717.750877002</v>
      </c>
      <c r="Y66" s="15">
        <f t="shared" si="23"/>
        <v>1.8363920508086901E-2</v>
      </c>
      <c r="Z66" s="65">
        <v>446500</v>
      </c>
      <c r="AA66" s="50">
        <f t="shared" si="24"/>
        <v>1.4925373134328358E-2</v>
      </c>
      <c r="AB66" s="65">
        <v>85805029.030000001</v>
      </c>
      <c r="AC66" s="50">
        <f t="shared" si="25"/>
        <v>2.5133070720417379E-2</v>
      </c>
      <c r="AD66" s="68">
        <f t="shared" si="26"/>
        <v>64215748.530877002</v>
      </c>
      <c r="AE66" s="42">
        <f t="shared" si="27"/>
        <v>2.0639203315569798E-2</v>
      </c>
      <c r="AF66" s="15">
        <f t="shared" si="28"/>
        <v>0.11867000512466122</v>
      </c>
      <c r="AG66" s="68">
        <f t="shared" si="29"/>
        <v>150020777.560877</v>
      </c>
      <c r="AH66" s="42">
        <f t="shared" si="30"/>
        <v>2.2990361393127347E-2</v>
      </c>
      <c r="AI66" s="46">
        <f t="shared" si="31"/>
        <v>0.24022846143966564</v>
      </c>
    </row>
    <row r="67" spans="1:35" x14ac:dyDescent="0.2">
      <c r="A67" s="6" t="s">
        <v>6</v>
      </c>
      <c r="B67" s="65">
        <v>18337839883.210003</v>
      </c>
      <c r="C67" s="66">
        <v>7955439849.96</v>
      </c>
      <c r="D67" s="65">
        <v>480067675.52000004</v>
      </c>
      <c r="E67" s="67">
        <v>65893374.950000003</v>
      </c>
      <c r="F67" s="67">
        <f t="shared" si="20"/>
        <v>7370760.0889147725</v>
      </c>
      <c r="G67" s="67">
        <f t="shared" si="12"/>
        <v>553331810.55891478</v>
      </c>
      <c r="H67" s="15">
        <f t="shared" si="21"/>
        <v>1.9607444826713286E-2</v>
      </c>
      <c r="I67" s="75">
        <v>26289751.41</v>
      </c>
      <c r="J67" s="68">
        <v>0</v>
      </c>
      <c r="K67" s="67">
        <v>16562443.689999998</v>
      </c>
      <c r="L67" s="67">
        <f t="shared" si="13"/>
        <v>42852195.099999994</v>
      </c>
      <c r="M67" s="67">
        <v>0</v>
      </c>
      <c r="N67" s="67">
        <v>0</v>
      </c>
      <c r="O67" s="67">
        <v>0</v>
      </c>
      <c r="P67" s="67">
        <f t="shared" si="14"/>
        <v>26289751.41</v>
      </c>
      <c r="Q67" s="67">
        <f t="shared" si="15"/>
        <v>16562443.689999998</v>
      </c>
      <c r="R67" s="67">
        <f t="shared" si="16"/>
        <v>42852195.099999994</v>
      </c>
      <c r="S67" s="15">
        <f t="shared" si="22"/>
        <v>1.9182539815064379E-2</v>
      </c>
      <c r="T67" s="68">
        <v>10821347.219999997</v>
      </c>
      <c r="U67" s="67">
        <f t="shared" si="17"/>
        <v>10675259.032529997</v>
      </c>
      <c r="V67" s="67">
        <v>8725828.2400000002</v>
      </c>
      <c r="W67" s="67">
        <f t="shared" si="18"/>
        <v>6713652.2478559995</v>
      </c>
      <c r="X67" s="67">
        <f t="shared" si="19"/>
        <v>17388911.280385997</v>
      </c>
      <c r="Y67" s="15">
        <f t="shared" si="23"/>
        <v>2.0517500354771609E-2</v>
      </c>
      <c r="Z67" s="65">
        <v>446500</v>
      </c>
      <c r="AA67" s="50">
        <f t="shared" si="24"/>
        <v>1.4925373134328358E-2</v>
      </c>
      <c r="AB67" s="65">
        <v>76378900.49000001</v>
      </c>
      <c r="AC67" s="50">
        <f t="shared" si="25"/>
        <v>2.2372072234737309E-2</v>
      </c>
      <c r="AD67" s="68">
        <f t="shared" si="26"/>
        <v>60687606.380385995</v>
      </c>
      <c r="AE67" s="42">
        <f t="shared" si="27"/>
        <v>1.9505244048004737E-2</v>
      </c>
      <c r="AF67" s="15">
        <f t="shared" si="28"/>
        <v>0.1264146900010511</v>
      </c>
      <c r="AG67" s="68">
        <f t="shared" si="29"/>
        <v>137066506.870386</v>
      </c>
      <c r="AH67" s="42">
        <f t="shared" si="30"/>
        <v>2.10051472807826E-2</v>
      </c>
      <c r="AI67" s="46">
        <f t="shared" si="31"/>
        <v>0.24771123628684302</v>
      </c>
    </row>
    <row r="68" spans="1:35" x14ac:dyDescent="0.2">
      <c r="A68" s="6" t="s">
        <v>41</v>
      </c>
      <c r="B68" s="65">
        <v>3332336057.23</v>
      </c>
      <c r="C68" s="66">
        <v>1552051372.1900001</v>
      </c>
      <c r="D68" s="65">
        <v>94843177.340000018</v>
      </c>
      <c r="E68" s="67">
        <v>13207203.17</v>
      </c>
      <c r="F68" s="67">
        <f t="shared" si="20"/>
        <v>1477343.1484651049</v>
      </c>
      <c r="G68" s="67">
        <f t="shared" si="12"/>
        <v>109527723.65846513</v>
      </c>
      <c r="H68" s="15">
        <f t="shared" si="21"/>
        <v>3.8811410398755628E-3</v>
      </c>
      <c r="I68" s="75">
        <v>7869446.8200000003</v>
      </c>
      <c r="J68" s="68">
        <v>-826814.52</v>
      </c>
      <c r="K68" s="67">
        <v>983543.64</v>
      </c>
      <c r="L68" s="67">
        <f t="shared" si="13"/>
        <v>8026175.9400000004</v>
      </c>
      <c r="M68" s="67">
        <v>0</v>
      </c>
      <c r="N68" s="67">
        <v>0</v>
      </c>
      <c r="O68" s="67">
        <v>0</v>
      </c>
      <c r="P68" s="67">
        <f t="shared" si="14"/>
        <v>7042632.3000000007</v>
      </c>
      <c r="Q68" s="67">
        <f t="shared" si="15"/>
        <v>983543.64</v>
      </c>
      <c r="R68" s="67">
        <f t="shared" si="16"/>
        <v>8026175.9400000004</v>
      </c>
      <c r="S68" s="15">
        <f t="shared" si="22"/>
        <v>3.59287171106345E-3</v>
      </c>
      <c r="T68" s="68">
        <v>3210335.9899999998</v>
      </c>
      <c r="U68" s="67">
        <f t="shared" si="17"/>
        <v>3166996.4541349998</v>
      </c>
      <c r="V68" s="67">
        <v>479850.19999999995</v>
      </c>
      <c r="W68" s="67">
        <f t="shared" si="18"/>
        <v>369196.74387999997</v>
      </c>
      <c r="X68" s="67">
        <f t="shared" si="19"/>
        <v>3536193.1980149997</v>
      </c>
      <c r="Y68" s="15">
        <f t="shared" si="23"/>
        <v>4.1724202294741459E-3</v>
      </c>
      <c r="Z68" s="65">
        <v>446500</v>
      </c>
      <c r="AA68" s="50">
        <f t="shared" si="24"/>
        <v>1.4925373134328358E-2</v>
      </c>
      <c r="AB68" s="65">
        <v>15969988.120000001</v>
      </c>
      <c r="AC68" s="50">
        <f t="shared" si="25"/>
        <v>4.6777542687370085E-3</v>
      </c>
      <c r="AD68" s="68">
        <f t="shared" si="26"/>
        <v>12008869.138015</v>
      </c>
      <c r="AE68" s="42">
        <f t="shared" si="27"/>
        <v>3.8596994880529512E-3</v>
      </c>
      <c r="AF68" s="15">
        <f t="shared" si="28"/>
        <v>0.12661816563741662</v>
      </c>
      <c r="AG68" s="68">
        <f t="shared" si="29"/>
        <v>27978857.258014999</v>
      </c>
      <c r="AH68" s="42">
        <f t="shared" si="30"/>
        <v>4.2876996785826326E-3</v>
      </c>
      <c r="AI68" s="46">
        <f t="shared" si="31"/>
        <v>0.25545000227759762</v>
      </c>
    </row>
    <row r="69" spans="1:35" x14ac:dyDescent="0.2">
      <c r="A69" s="6" t="s">
        <v>44</v>
      </c>
      <c r="B69" s="65">
        <v>2013559253.9800005</v>
      </c>
      <c r="C69" s="66">
        <v>425292768.26999998</v>
      </c>
      <c r="D69" s="65">
        <v>26134964.580000002</v>
      </c>
      <c r="E69" s="67">
        <v>3797082.01</v>
      </c>
      <c r="F69" s="67">
        <f t="shared" si="20"/>
        <v>424737.39666364266</v>
      </c>
      <c r="G69" s="67">
        <f t="shared" si="12"/>
        <v>30356783.986663647</v>
      </c>
      <c r="H69" s="15">
        <f t="shared" si="21"/>
        <v>1.0756998888853621E-3</v>
      </c>
      <c r="I69" s="75">
        <v>1949092.2700000003</v>
      </c>
      <c r="J69" s="68">
        <v>0</v>
      </c>
      <c r="K69" s="67">
        <v>372488.77999999997</v>
      </c>
      <c r="L69" s="67">
        <f t="shared" si="13"/>
        <v>2321581.0500000003</v>
      </c>
      <c r="M69" s="67">
        <v>1516290.3</v>
      </c>
      <c r="N69" s="67">
        <v>0</v>
      </c>
      <c r="O69" s="67">
        <v>707829.07000000007</v>
      </c>
      <c r="P69" s="67">
        <f t="shared" si="14"/>
        <v>4173211.6400000006</v>
      </c>
      <c r="Q69" s="67">
        <f t="shared" si="15"/>
        <v>372488.77999999997</v>
      </c>
      <c r="R69" s="67">
        <f t="shared" si="16"/>
        <v>4545700.4200000009</v>
      </c>
      <c r="S69" s="15">
        <f t="shared" si="22"/>
        <v>2.0348567696595057E-3</v>
      </c>
      <c r="T69" s="68">
        <v>1099825.3199999998</v>
      </c>
      <c r="U69" s="67">
        <f t="shared" si="17"/>
        <v>1084977.6781799998</v>
      </c>
      <c r="V69" s="67">
        <v>327910.33000000007</v>
      </c>
      <c r="W69" s="67">
        <f t="shared" si="18"/>
        <v>252294.20790200005</v>
      </c>
      <c r="X69" s="67">
        <f t="shared" si="19"/>
        <v>1337271.8860819999</v>
      </c>
      <c r="Y69" s="15">
        <f t="shared" si="23"/>
        <v>1.5778720101966312E-3</v>
      </c>
      <c r="Z69" s="65">
        <v>446500</v>
      </c>
      <c r="AA69" s="50">
        <f t="shared" si="24"/>
        <v>1.4925373134328358E-2</v>
      </c>
      <c r="AB69" s="65">
        <v>4822823.96</v>
      </c>
      <c r="AC69" s="50">
        <f t="shared" si="25"/>
        <v>1.4126488508782386E-3</v>
      </c>
      <c r="AD69" s="68">
        <f t="shared" si="26"/>
        <v>6329472.306082001</v>
      </c>
      <c r="AE69" s="42">
        <f t="shared" si="27"/>
        <v>2.034318197547463E-3</v>
      </c>
      <c r="AF69" s="15">
        <f t="shared" si="28"/>
        <v>0.24218407821855945</v>
      </c>
      <c r="AG69" s="68">
        <f t="shared" si="29"/>
        <v>11152296.266082</v>
      </c>
      <c r="AH69" s="42">
        <f t="shared" si="30"/>
        <v>1.7090654087325145E-3</v>
      </c>
      <c r="AI69" s="46">
        <f t="shared" si="31"/>
        <v>0.36737410230877654</v>
      </c>
    </row>
    <row r="70" spans="1:35" x14ac:dyDescent="0.2">
      <c r="A70" s="6" t="s">
        <v>52</v>
      </c>
      <c r="B70" s="65">
        <v>661047107.34000003</v>
      </c>
      <c r="C70" s="66">
        <v>251558020.00000003</v>
      </c>
      <c r="D70" s="65">
        <v>18341247.199999999</v>
      </c>
      <c r="E70" s="67">
        <v>2155429.9900000002</v>
      </c>
      <c r="F70" s="67">
        <f t="shared" si="20"/>
        <v>241104.01625045264</v>
      </c>
      <c r="G70" s="67">
        <f t="shared" si="12"/>
        <v>20737781.206250452</v>
      </c>
      <c r="H70" s="15">
        <f t="shared" si="21"/>
        <v>7.3484822862305687E-4</v>
      </c>
      <c r="I70" s="75">
        <v>1134201.99</v>
      </c>
      <c r="J70" s="68">
        <v>0</v>
      </c>
      <c r="K70" s="67">
        <v>451018.42000000004</v>
      </c>
      <c r="L70" s="67">
        <f t="shared" si="13"/>
        <v>1585220.4100000001</v>
      </c>
      <c r="M70" s="67">
        <v>587431.68999999994</v>
      </c>
      <c r="N70" s="67">
        <v>32705.039999999997</v>
      </c>
      <c r="O70" s="67">
        <v>366180.19999999995</v>
      </c>
      <c r="P70" s="67">
        <f t="shared" si="14"/>
        <v>2120518.92</v>
      </c>
      <c r="Q70" s="67">
        <f t="shared" si="15"/>
        <v>451018.42000000004</v>
      </c>
      <c r="R70" s="67">
        <f t="shared" si="16"/>
        <v>2571537.34</v>
      </c>
      <c r="S70" s="15">
        <f t="shared" si="22"/>
        <v>1.1511339686417778E-3</v>
      </c>
      <c r="T70" s="68">
        <v>496402.22</v>
      </c>
      <c r="U70" s="67">
        <f t="shared" si="17"/>
        <v>489700.79002999997</v>
      </c>
      <c r="V70" s="67">
        <v>308511.35000000003</v>
      </c>
      <c r="W70" s="67">
        <f t="shared" si="18"/>
        <v>237368.63269000003</v>
      </c>
      <c r="X70" s="67">
        <f t="shared" si="19"/>
        <v>727069.42272000003</v>
      </c>
      <c r="Y70" s="15">
        <f t="shared" si="23"/>
        <v>8.5788275631883311E-4</v>
      </c>
      <c r="Z70" s="65">
        <v>446500</v>
      </c>
      <c r="AA70" s="50">
        <f t="shared" si="24"/>
        <v>1.4925373134328358E-2</v>
      </c>
      <c r="AB70" s="65">
        <v>2591123.92</v>
      </c>
      <c r="AC70" s="50">
        <f t="shared" si="25"/>
        <v>7.5896368153382002E-4</v>
      </c>
      <c r="AD70" s="68">
        <f t="shared" si="26"/>
        <v>3745106.76272</v>
      </c>
      <c r="AE70" s="42">
        <f t="shared" si="27"/>
        <v>1.2036925782641479E-3</v>
      </c>
      <c r="AF70" s="15">
        <f t="shared" si="28"/>
        <v>0.20419040874821207</v>
      </c>
      <c r="AG70" s="68">
        <f t="shared" si="29"/>
        <v>6336230.6827199999</v>
      </c>
      <c r="AH70" s="42">
        <f t="shared" si="30"/>
        <v>9.7101371979519584E-4</v>
      </c>
      <c r="AI70" s="46">
        <f t="shared" si="31"/>
        <v>0.30554043461555253</v>
      </c>
    </row>
    <row r="71" spans="1:35" x14ac:dyDescent="0.2">
      <c r="A71" s="6" t="s">
        <v>58</v>
      </c>
      <c r="B71" s="65">
        <v>200369809.85999998</v>
      </c>
      <c r="C71" s="66">
        <v>66208782.420000002</v>
      </c>
      <c r="D71" s="65">
        <v>4146731.26</v>
      </c>
      <c r="E71" s="67">
        <v>556371.20000000007</v>
      </c>
      <c r="F71" s="67">
        <f t="shared" si="20"/>
        <v>62235.06746609007</v>
      </c>
      <c r="G71" s="67">
        <f t="shared" si="12"/>
        <v>4765337.5274660904</v>
      </c>
      <c r="H71" s="15">
        <f t="shared" si="21"/>
        <v>1.6886087310989556E-4</v>
      </c>
      <c r="I71" s="75">
        <v>300582.02</v>
      </c>
      <c r="J71" s="68">
        <v>0</v>
      </c>
      <c r="K71" s="67">
        <v>72550.509999999995</v>
      </c>
      <c r="L71" s="67">
        <f t="shared" si="13"/>
        <v>373132.53</v>
      </c>
      <c r="M71" s="67">
        <v>561416.66</v>
      </c>
      <c r="N71" s="67">
        <v>70176.49000000002</v>
      </c>
      <c r="O71" s="67">
        <v>1011184.3799999999</v>
      </c>
      <c r="P71" s="67">
        <f t="shared" si="14"/>
        <v>1943359.5499999998</v>
      </c>
      <c r="Q71" s="67">
        <f t="shared" si="15"/>
        <v>72550.509999999995</v>
      </c>
      <c r="R71" s="67">
        <f t="shared" si="16"/>
        <v>2015910.0599999998</v>
      </c>
      <c r="S71" s="15">
        <f t="shared" si="22"/>
        <v>9.0241059762044302E-4</v>
      </c>
      <c r="T71" s="68">
        <v>256392.00999999998</v>
      </c>
      <c r="U71" s="67">
        <f t="shared" si="17"/>
        <v>252930.71786499998</v>
      </c>
      <c r="V71" s="67">
        <v>118227.81000000003</v>
      </c>
      <c r="W71" s="67">
        <f t="shared" si="18"/>
        <v>90964.477014000018</v>
      </c>
      <c r="X71" s="67">
        <f t="shared" si="19"/>
        <v>343895.19487900002</v>
      </c>
      <c r="Y71" s="15">
        <f t="shared" si="23"/>
        <v>4.0576834680230241E-4</v>
      </c>
      <c r="Z71" s="65">
        <v>446500</v>
      </c>
      <c r="AA71" s="50">
        <f t="shared" si="24"/>
        <v>1.4925373134328358E-2</v>
      </c>
      <c r="AB71" s="65">
        <v>802272.42999999993</v>
      </c>
      <c r="AC71" s="50">
        <f t="shared" si="25"/>
        <v>2.3499286636429335E-4</v>
      </c>
      <c r="AD71" s="68">
        <f t="shared" si="26"/>
        <v>2806305.2548789997</v>
      </c>
      <c r="AE71" s="42">
        <f t="shared" si="27"/>
        <v>9.0195794717163257E-4</v>
      </c>
      <c r="AF71" s="15">
        <f t="shared" si="28"/>
        <v>0.67675117554615771</v>
      </c>
      <c r="AG71" s="68">
        <f t="shared" si="29"/>
        <v>3608577.6848789994</v>
      </c>
      <c r="AH71" s="42">
        <f t="shared" si="30"/>
        <v>5.5300676639192603E-4</v>
      </c>
      <c r="AI71" s="46">
        <f t="shared" si="31"/>
        <v>0.75725542295381043</v>
      </c>
    </row>
    <row r="72" spans="1:35" x14ac:dyDescent="0.2">
      <c r="A72" s="6" t="s">
        <v>16</v>
      </c>
      <c r="B72" s="65">
        <v>17802533198.700001</v>
      </c>
      <c r="C72" s="66">
        <v>8720448032.170002</v>
      </c>
      <c r="D72" s="65">
        <v>519588173.65000004</v>
      </c>
      <c r="E72" s="67">
        <v>38132147.93</v>
      </c>
      <c r="F72" s="67">
        <f t="shared" si="20"/>
        <v>4265419.919382018</v>
      </c>
      <c r="G72" s="67">
        <f t="shared" si="12"/>
        <v>561985741.49938202</v>
      </c>
      <c r="H72" s="15">
        <f t="shared" si="21"/>
        <v>1.9914098935895994E-2</v>
      </c>
      <c r="I72" s="75">
        <v>22295928.659999996</v>
      </c>
      <c r="J72" s="68">
        <v>0</v>
      </c>
      <c r="K72" s="67">
        <v>23567005.569999997</v>
      </c>
      <c r="L72" s="67">
        <f t="shared" si="13"/>
        <v>45862934.229999989</v>
      </c>
      <c r="M72" s="67">
        <v>0</v>
      </c>
      <c r="N72" s="67">
        <v>0</v>
      </c>
      <c r="O72" s="67">
        <v>0</v>
      </c>
      <c r="P72" s="67">
        <f t="shared" si="14"/>
        <v>22295928.659999996</v>
      </c>
      <c r="Q72" s="67">
        <f t="shared" si="15"/>
        <v>23567005.569999997</v>
      </c>
      <c r="R72" s="67">
        <f t="shared" si="16"/>
        <v>45862934.229999989</v>
      </c>
      <c r="S72" s="15">
        <f t="shared" si="22"/>
        <v>2.0530279950644905E-2</v>
      </c>
      <c r="T72" s="68">
        <v>9932180.6100000031</v>
      </c>
      <c r="U72" s="67">
        <f t="shared" si="17"/>
        <v>9798096.1717650034</v>
      </c>
      <c r="V72" s="67">
        <v>15959612.17</v>
      </c>
      <c r="W72" s="67">
        <f t="shared" si="18"/>
        <v>12279325.603597999</v>
      </c>
      <c r="X72" s="67">
        <f t="shared" si="19"/>
        <v>22077421.775363002</v>
      </c>
      <c r="Y72" s="15">
        <f t="shared" si="23"/>
        <v>2.6049561229252401E-2</v>
      </c>
      <c r="Z72" s="65">
        <v>446500</v>
      </c>
      <c r="AA72" s="50">
        <f t="shared" si="24"/>
        <v>1.4925373134328358E-2</v>
      </c>
      <c r="AB72" s="65">
        <v>44345769.769999996</v>
      </c>
      <c r="AC72" s="50">
        <f t="shared" si="25"/>
        <v>1.2989277905739985E-2</v>
      </c>
      <c r="AD72" s="68">
        <f t="shared" si="26"/>
        <v>68386856.005362988</v>
      </c>
      <c r="AE72" s="42">
        <f t="shared" si="27"/>
        <v>2.1979814258936987E-2</v>
      </c>
      <c r="AF72" s="15">
        <f t="shared" si="28"/>
        <v>0.13161742216909864</v>
      </c>
      <c r="AG72" s="68">
        <f t="shared" si="29"/>
        <v>112732625.77536298</v>
      </c>
      <c r="AH72" s="42">
        <f t="shared" si="30"/>
        <v>1.7276032357051774E-2</v>
      </c>
      <c r="AI72" s="46">
        <f t="shared" si="31"/>
        <v>0.20059695015498352</v>
      </c>
    </row>
    <row r="73" spans="1:35" x14ac:dyDescent="0.2">
      <c r="A73" s="6" t="s">
        <v>51</v>
      </c>
      <c r="B73" s="65">
        <v>383628498.65999997</v>
      </c>
      <c r="C73" s="66">
        <v>212698843.25000003</v>
      </c>
      <c r="D73" s="65">
        <v>13681812.500000002</v>
      </c>
      <c r="E73" s="67">
        <v>1963391.1899999997</v>
      </c>
      <c r="F73" s="67">
        <f>(E73/E$76)*F$76</f>
        <v>219622.76834598347</v>
      </c>
      <c r="G73" s="67">
        <f t="shared" si="12"/>
        <v>15864826.458345985</v>
      </c>
      <c r="H73" s="15">
        <f>(G73/G$76)</f>
        <v>5.6217391361106225E-4</v>
      </c>
      <c r="I73" s="75">
        <v>1168529.95</v>
      </c>
      <c r="J73" s="68">
        <v>0</v>
      </c>
      <c r="K73" s="67">
        <v>30391.309999999998</v>
      </c>
      <c r="L73" s="67">
        <f t="shared" si="13"/>
        <v>1198921.26</v>
      </c>
      <c r="M73" s="67">
        <v>1251253.77</v>
      </c>
      <c r="N73" s="67">
        <v>37875.380000000005</v>
      </c>
      <c r="O73" s="67">
        <v>659044.46</v>
      </c>
      <c r="P73" s="67">
        <f t="shared" si="14"/>
        <v>3116703.5599999996</v>
      </c>
      <c r="Q73" s="67">
        <f t="shared" si="15"/>
        <v>30391.309999999998</v>
      </c>
      <c r="R73" s="67">
        <f t="shared" si="16"/>
        <v>3147094.8699999996</v>
      </c>
      <c r="S73" s="15">
        <f>(R73/R$76)</f>
        <v>1.4087790019783573E-3</v>
      </c>
      <c r="T73" s="68">
        <v>796892.94000000006</v>
      </c>
      <c r="U73" s="67">
        <f t="shared" si="17"/>
        <v>786134.88531000004</v>
      </c>
      <c r="V73" s="67">
        <v>60622.479999999996</v>
      </c>
      <c r="W73" s="67">
        <f t="shared" si="18"/>
        <v>46642.936111999996</v>
      </c>
      <c r="X73" s="67">
        <f t="shared" si="19"/>
        <v>832777.82142200007</v>
      </c>
      <c r="Y73" s="15">
        <f>(X73/X$76)</f>
        <v>9.8261006517094207E-4</v>
      </c>
      <c r="Z73" s="65">
        <v>446500</v>
      </c>
      <c r="AA73" s="50">
        <f>(Z73/Z$76)</f>
        <v>1.4925373134328358E-2</v>
      </c>
      <c r="AB73" s="65">
        <v>2710766.7499999995</v>
      </c>
      <c r="AC73" s="50">
        <f>(AB73/AB$76)</f>
        <v>7.9400815085658581E-4</v>
      </c>
      <c r="AD73" s="68">
        <f t="shared" si="26"/>
        <v>4426372.6914219996</v>
      </c>
      <c r="AE73" s="42">
        <f>(AD73/AD$76)</f>
        <v>1.4226542245290071E-3</v>
      </c>
      <c r="AF73" s="15">
        <f t="shared" si="28"/>
        <v>0.32352239086904599</v>
      </c>
      <c r="AG73" s="68">
        <f t="shared" si="29"/>
        <v>7137139.4414219987</v>
      </c>
      <c r="AH73" s="42">
        <f>(AG73/AG$76)</f>
        <v>1.0937512639197628E-3</v>
      </c>
      <c r="AI73" s="46">
        <f t="shared" si="31"/>
        <v>0.44987188861857197</v>
      </c>
    </row>
    <row r="74" spans="1:35" x14ac:dyDescent="0.2">
      <c r="A74" s="6" t="s">
        <v>43</v>
      </c>
      <c r="B74" s="65">
        <v>3630521787.29</v>
      </c>
      <c r="C74" s="66">
        <v>2514296379.9899998</v>
      </c>
      <c r="D74" s="65">
        <v>154882267.81</v>
      </c>
      <c r="E74" s="67">
        <v>24095050.369999997</v>
      </c>
      <c r="F74" s="67">
        <f>(E74/E$76)*F$76</f>
        <v>2695245.701746942</v>
      </c>
      <c r="G74" s="67">
        <f t="shared" si="12"/>
        <v>181672563.88174695</v>
      </c>
      <c r="H74" s="15">
        <f>(G74/G$76)</f>
        <v>6.437610679279079E-3</v>
      </c>
      <c r="I74" s="75">
        <v>11553405.339999998</v>
      </c>
      <c r="J74" s="68">
        <v>0</v>
      </c>
      <c r="K74" s="67">
        <v>1774532.72</v>
      </c>
      <c r="L74" s="67">
        <f t="shared" si="13"/>
        <v>13327938.059999999</v>
      </c>
      <c r="M74" s="67">
        <v>0</v>
      </c>
      <c r="N74" s="67">
        <v>0</v>
      </c>
      <c r="O74" s="67">
        <v>0</v>
      </c>
      <c r="P74" s="67">
        <f t="shared" si="14"/>
        <v>11553405.339999998</v>
      </c>
      <c r="Q74" s="67">
        <f t="shared" si="15"/>
        <v>1774532.72</v>
      </c>
      <c r="R74" s="67">
        <f t="shared" si="16"/>
        <v>13327938.059999999</v>
      </c>
      <c r="S74" s="15">
        <f>(R74/R$76)</f>
        <v>5.9661751724046893E-3</v>
      </c>
      <c r="T74" s="68">
        <v>2441791.8699999996</v>
      </c>
      <c r="U74" s="67">
        <f t="shared" si="17"/>
        <v>2408827.6797549999</v>
      </c>
      <c r="V74" s="67">
        <v>549428.52000000014</v>
      </c>
      <c r="W74" s="67">
        <f t="shared" si="18"/>
        <v>422730.30328800011</v>
      </c>
      <c r="X74" s="67">
        <f t="shared" si="19"/>
        <v>2831557.9830430001</v>
      </c>
      <c r="Y74" s="15">
        <f>(X74/X$76)</f>
        <v>3.3410080128001844E-3</v>
      </c>
      <c r="Z74" s="65">
        <v>446500</v>
      </c>
      <c r="AA74" s="50">
        <f>(Z74/Z$76)</f>
        <v>1.4925373134328358E-2</v>
      </c>
      <c r="AB74" s="65">
        <v>25286739.559999999</v>
      </c>
      <c r="AC74" s="50">
        <f>(AB74/AB$76)</f>
        <v>7.4067152104575875E-3</v>
      </c>
      <c r="AD74" s="68">
        <f t="shared" si="26"/>
        <v>16605996.043042999</v>
      </c>
      <c r="AE74" s="42">
        <f>(AD74/AD$76)</f>
        <v>5.3372348128140901E-3</v>
      </c>
      <c r="AF74" s="15">
        <f t="shared" si="28"/>
        <v>0.10721689627772114</v>
      </c>
      <c r="AG74" s="68">
        <f t="shared" si="29"/>
        <v>41892735.603042997</v>
      </c>
      <c r="AH74" s="42">
        <f>(AG74/AG$76)</f>
        <v>6.419971599399707E-3</v>
      </c>
      <c r="AI74" s="46">
        <f t="shared" si="31"/>
        <v>0.23059472882383897</v>
      </c>
    </row>
    <row r="75" spans="1:35" x14ac:dyDescent="0.2">
      <c r="A75" s="6" t="s">
        <v>49</v>
      </c>
      <c r="B75" s="65">
        <v>498018077.5</v>
      </c>
      <c r="C75" s="66">
        <v>200087716.22</v>
      </c>
      <c r="D75" s="65">
        <v>13464093.110000001</v>
      </c>
      <c r="E75" s="67">
        <v>2248175.9</v>
      </c>
      <c r="F75" s="67">
        <f>(E75/E$76)*F$76</f>
        <v>251478.47122952758</v>
      </c>
      <c r="G75" s="67">
        <f>SUM(D75:F75)</f>
        <v>15963747.481229529</v>
      </c>
      <c r="H75" s="15">
        <f>(G75/G$76)</f>
        <v>5.6567920367640661E-4</v>
      </c>
      <c r="I75" s="75">
        <v>925910.77</v>
      </c>
      <c r="J75" s="68">
        <v>-435391.92000000016</v>
      </c>
      <c r="K75" s="67">
        <v>226000.97999999998</v>
      </c>
      <c r="L75" s="67">
        <f>SUM(I75:K75)</f>
        <v>716519.82999999984</v>
      </c>
      <c r="M75" s="67">
        <v>1040541.4400000001</v>
      </c>
      <c r="N75" s="67">
        <v>30819.96</v>
      </c>
      <c r="O75" s="67">
        <v>719129.04999999993</v>
      </c>
      <c r="P75" s="67">
        <f>(I75+J75+M75+N75+O75)</f>
        <v>2281009.2999999998</v>
      </c>
      <c r="Q75" s="67">
        <f>K75</f>
        <v>226000.97999999998</v>
      </c>
      <c r="R75" s="67">
        <f>SUM(P75:Q75)</f>
        <v>2507010.2799999998</v>
      </c>
      <c r="S75" s="15">
        <f>(R75/R$76)</f>
        <v>1.122248799639104E-3</v>
      </c>
      <c r="T75" s="68">
        <v>556914.28999999992</v>
      </c>
      <c r="U75" s="67">
        <f>(T75*0.9865)</f>
        <v>549395.94708499999</v>
      </c>
      <c r="V75" s="67">
        <v>224901.56999999998</v>
      </c>
      <c r="W75" s="67">
        <f>(V75*0.7694)</f>
        <v>173039.26795799998</v>
      </c>
      <c r="X75" s="67">
        <f>(U75+W75)</f>
        <v>722435.21504299995</v>
      </c>
      <c r="Y75" s="15">
        <f>(X75/X$76)</f>
        <v>8.524147683508812E-4</v>
      </c>
      <c r="Z75" s="65">
        <v>446500</v>
      </c>
      <c r="AA75" s="50">
        <f>(Z75/Z$76)</f>
        <v>1.4925373134328358E-2</v>
      </c>
      <c r="AB75" s="65">
        <v>2760507.52</v>
      </c>
      <c r="AC75" s="50">
        <f>(AB75/AB$76)</f>
        <v>8.085776732287645E-4</v>
      </c>
      <c r="AD75" s="68">
        <f t="shared" si="26"/>
        <v>3675945.4950429997</v>
      </c>
      <c r="AE75" s="42">
        <f>(AD75/AD$76)</f>
        <v>1.1814638649375127E-3</v>
      </c>
      <c r="AF75" s="15">
        <f t="shared" si="28"/>
        <v>0.27301842500723761</v>
      </c>
      <c r="AG75" s="68">
        <f t="shared" si="29"/>
        <v>6436453.0150429998</v>
      </c>
      <c r="AH75" s="42">
        <f>(AG75/AG$76)</f>
        <v>9.8637257659643369E-4</v>
      </c>
      <c r="AI75" s="46">
        <f t="shared" si="31"/>
        <v>0.40319185846625932</v>
      </c>
    </row>
    <row r="76" spans="1:35" x14ac:dyDescent="0.2">
      <c r="A76" s="18" t="s">
        <v>72</v>
      </c>
      <c r="B76" s="19">
        <f>SUM(B9:B75)</f>
        <v>1012322672599.84</v>
      </c>
      <c r="C76" s="51">
        <f>SUM(C9:C75)</f>
        <v>409682071323.02991</v>
      </c>
      <c r="D76" s="19">
        <f>SUM(D9:D75)</f>
        <v>24765239839.82</v>
      </c>
      <c r="E76" s="20">
        <f>SUM(E9:E75)</f>
        <v>3107638731.6500001</v>
      </c>
      <c r="F76" s="20">
        <v>347617033.59999996</v>
      </c>
      <c r="G76" s="20">
        <f>SUM(D76:F76)</f>
        <v>28220495605.07</v>
      </c>
      <c r="H76" s="21">
        <f>(G76/G$76)</f>
        <v>1</v>
      </c>
      <c r="I76" s="76">
        <f>SUM(I9:I75)</f>
        <v>1451328606.2000003</v>
      </c>
      <c r="J76" s="22">
        <f>SUM(J9:J75)</f>
        <v>-42136890.149999999</v>
      </c>
      <c r="K76" s="20">
        <f>SUM(K9:K75)</f>
        <v>740182335.35999978</v>
      </c>
      <c r="L76" s="20">
        <f>SUM(I76:K76)</f>
        <v>2149374051.4099998</v>
      </c>
      <c r="M76" s="20">
        <f>SUM(M9:M75)</f>
        <v>23750667.540000003</v>
      </c>
      <c r="N76" s="20">
        <f>SUM(N9:N75)</f>
        <v>592958</v>
      </c>
      <c r="O76" s="20">
        <f>SUM(O9:O75)</f>
        <v>18062083.830000002</v>
      </c>
      <c r="P76" s="20">
        <f>(I76+M76+N76+O76)</f>
        <v>1493734315.5700002</v>
      </c>
      <c r="Q76" s="20">
        <f>K76</f>
        <v>740182335.35999978</v>
      </c>
      <c r="R76" s="20">
        <f>SUM(P76:Q76)</f>
        <v>2233916650.9299998</v>
      </c>
      <c r="S76" s="21">
        <f>(R76/R$76)</f>
        <v>1</v>
      </c>
      <c r="T76" s="22">
        <f>SUM(T9:T75)</f>
        <v>517238507.84000009</v>
      </c>
      <c r="U76" s="20">
        <f>SUM(U9:U75)</f>
        <v>510255787.98416001</v>
      </c>
      <c r="V76" s="20">
        <f>SUM(V9:V75)</f>
        <v>438341932.25</v>
      </c>
      <c r="W76" s="20">
        <f>SUM(W9:W75)</f>
        <v>337260282.67315</v>
      </c>
      <c r="X76" s="20">
        <f>(U76+W76)</f>
        <v>847516070.65731001</v>
      </c>
      <c r="Y76" s="21">
        <f>(X76/X$76)</f>
        <v>1</v>
      </c>
      <c r="Z76" s="19">
        <f>SUM(Z9:Z75)</f>
        <v>29915500</v>
      </c>
      <c r="AA76" s="52">
        <f>(Z76/Z$76)</f>
        <v>1</v>
      </c>
      <c r="AB76" s="19">
        <f>SUM(AB9:AB75)</f>
        <v>3414028869.9500008</v>
      </c>
      <c r="AC76" s="52">
        <f>(AB76/$AB76)</f>
        <v>1</v>
      </c>
      <c r="AD76" s="22">
        <f t="shared" si="26"/>
        <v>3111348221.5873098</v>
      </c>
      <c r="AE76" s="43">
        <f>(AD76/AD$76)</f>
        <v>1</v>
      </c>
      <c r="AF76" s="40">
        <f t="shared" si="28"/>
        <v>0.12563368017880355</v>
      </c>
      <c r="AG76" s="22">
        <f t="shared" si="29"/>
        <v>6525377091.5373106</v>
      </c>
      <c r="AH76" s="43">
        <f>(AG76/AG$76)</f>
        <v>1</v>
      </c>
      <c r="AI76" s="23">
        <f t="shared" si="31"/>
        <v>0.2312282953090655</v>
      </c>
    </row>
    <row r="77" spans="1:35" x14ac:dyDescent="0.2">
      <c r="A77" s="8"/>
      <c r="B77" s="10"/>
      <c r="C77" s="10"/>
      <c r="D77" s="10"/>
      <c r="E77" s="10"/>
      <c r="F77" s="10"/>
      <c r="G77" s="10"/>
      <c r="H77" s="11"/>
      <c r="I77" s="10"/>
      <c r="J77" s="10"/>
      <c r="K77" s="10"/>
      <c r="L77" s="10"/>
      <c r="M77" s="10"/>
      <c r="N77" s="10"/>
      <c r="O77" s="10"/>
      <c r="P77" s="10"/>
      <c r="Q77" s="11"/>
      <c r="R77" s="11"/>
      <c r="S77" s="11"/>
      <c r="T77" s="10"/>
      <c r="U77" s="10"/>
      <c r="V77" s="10"/>
      <c r="W77" s="10"/>
      <c r="X77" s="10"/>
      <c r="Y77" s="11"/>
      <c r="Z77" s="11"/>
      <c r="AA77" s="11"/>
      <c r="AB77" s="10"/>
      <c r="AC77" s="11"/>
      <c r="AD77" s="11"/>
      <c r="AE77" s="11"/>
      <c r="AF77" s="11"/>
      <c r="AG77" s="11"/>
      <c r="AH77" s="11"/>
      <c r="AI77" s="12"/>
    </row>
    <row r="78" spans="1:35" x14ac:dyDescent="0.2">
      <c r="A78" s="8" t="s">
        <v>96</v>
      </c>
      <c r="B78" s="9"/>
      <c r="C78" s="9"/>
      <c r="D78" s="11"/>
      <c r="E78" s="11"/>
      <c r="F78" s="11"/>
      <c r="G78" s="11"/>
      <c r="H78" s="11"/>
      <c r="I78" s="11"/>
      <c r="J78" s="11"/>
      <c r="K78" s="11"/>
      <c r="L78" s="10"/>
      <c r="M78" s="11"/>
      <c r="N78" s="11"/>
      <c r="O78" s="11"/>
      <c r="P78" s="11"/>
      <c r="Q78" s="11"/>
      <c r="R78" s="11"/>
      <c r="S78" s="11"/>
      <c r="T78" s="11"/>
      <c r="U78" s="11"/>
      <c r="V78" s="11"/>
      <c r="W78" s="11"/>
      <c r="X78" s="11"/>
      <c r="Y78" s="11"/>
      <c r="Z78" s="11"/>
      <c r="AA78" s="11"/>
      <c r="AB78" s="11"/>
      <c r="AC78" s="11"/>
      <c r="AD78" s="11"/>
      <c r="AE78" s="11"/>
      <c r="AF78" s="11"/>
      <c r="AG78" s="11"/>
      <c r="AH78" s="11"/>
      <c r="AI78" s="12"/>
    </row>
    <row r="79" spans="1:35" x14ac:dyDescent="0.2">
      <c r="A79" s="77" t="s">
        <v>124</v>
      </c>
      <c r="B79" s="10"/>
      <c r="C79" s="10"/>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2"/>
    </row>
    <row r="80" spans="1:35" x14ac:dyDescent="0.2">
      <c r="A80" s="77" t="s">
        <v>125</v>
      </c>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2"/>
    </row>
    <row r="81" spans="1:35" x14ac:dyDescent="0.2">
      <c r="A81" s="8" t="s">
        <v>107</v>
      </c>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2"/>
    </row>
    <row r="82" spans="1:35" x14ac:dyDescent="0.2">
      <c r="A82" s="8" t="s">
        <v>104</v>
      </c>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2"/>
    </row>
    <row r="83" spans="1:35" ht="13.5" thickBot="1" x14ac:dyDescent="0.25">
      <c r="A83" s="69" t="s">
        <v>117</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47"/>
    </row>
  </sheetData>
  <mergeCells count="12">
    <mergeCell ref="AB4:AC4"/>
    <mergeCell ref="Z3:AA3"/>
    <mergeCell ref="Z4:AA4"/>
    <mergeCell ref="AB3:AC3"/>
    <mergeCell ref="A1:AI1"/>
    <mergeCell ref="A2:AI2"/>
    <mergeCell ref="B3:C3"/>
    <mergeCell ref="D3:H3"/>
    <mergeCell ref="I3:S3"/>
    <mergeCell ref="B4:C4"/>
    <mergeCell ref="T3:Y3"/>
    <mergeCell ref="AD3:AI3"/>
  </mergeCells>
  <phoneticPr fontId="0" type="noConversion"/>
  <printOptions horizontalCentered="1"/>
  <pageMargins left="0.25" right="0.25" top="0.5" bottom="0.5" header="0.3" footer="0.3"/>
  <pageSetup paperSize="5" scale="34" fitToHeight="0" orientation="landscape" r:id="rId1"/>
  <headerFooter>
    <oddFooter>&amp;L&amp;14Office of Economic and Demographic Research&amp;R&amp;14Page &amp;P of &amp;N</oddFooter>
  </headerFooter>
  <ignoredErrors>
    <ignoredError sqref="Z76:AA76 AD9:AD76 L7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Summary</vt:lpstr>
      <vt:lpstr>Data Worksheet</vt:lpstr>
      <vt:lpstr>'Data Worksheet'!Print_Area</vt:lpstr>
      <vt:lpstr>Summary!Print_Area</vt:lpstr>
      <vt:lpstr>'Data Worksheet'!Print_Titles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Florida Counties and Cities</dc:title>
  <dc:subject>used for Official Population Estimate List</dc:subject>
  <dc:creator>Executive Office of The Govern</dc:creator>
  <cp:lastModifiedBy>O'Cain, Steve</cp:lastModifiedBy>
  <cp:lastPrinted>2020-11-10T18:07:54Z</cp:lastPrinted>
  <dcterms:created xsi:type="dcterms:W3CDTF">2000-01-10T21:55:04Z</dcterms:created>
  <dcterms:modified xsi:type="dcterms:W3CDTF">2023-06-30T21:38:21Z</dcterms:modified>
</cp:coreProperties>
</file>