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U11" i="4" l="1"/>
  <c r="X11" i="4"/>
  <c r="U12" i="4"/>
  <c r="U13" i="4"/>
  <c r="U14" i="4"/>
  <c r="U15" i="4"/>
  <c r="U16" i="4"/>
  <c r="U17" i="4"/>
  <c r="U18" i="4"/>
  <c r="U19" i="4"/>
  <c r="U20" i="4"/>
  <c r="U21" i="4"/>
  <c r="U22" i="4"/>
  <c r="X22" i="4"/>
  <c r="U23" i="4"/>
  <c r="X23" i="4"/>
  <c r="U24" i="4"/>
  <c r="U25" i="4"/>
  <c r="X25" i="4"/>
  <c r="U26" i="4"/>
  <c r="U27" i="4"/>
  <c r="U28" i="4"/>
  <c r="U29" i="4"/>
  <c r="X29" i="4"/>
  <c r="U30" i="4"/>
  <c r="U31" i="4"/>
  <c r="U32" i="4"/>
  <c r="U33" i="4"/>
  <c r="U34" i="4"/>
  <c r="X34" i="4"/>
  <c r="U35" i="4"/>
  <c r="X35" i="4"/>
  <c r="U36" i="4"/>
  <c r="U37" i="4"/>
  <c r="U38" i="4"/>
  <c r="U39" i="4"/>
  <c r="U40" i="4"/>
  <c r="U41" i="4"/>
  <c r="X41" i="4"/>
  <c r="U42" i="4"/>
  <c r="U43" i="4"/>
  <c r="U44" i="4"/>
  <c r="U45" i="4"/>
  <c r="U46" i="4"/>
  <c r="X46" i="4"/>
  <c r="U47" i="4"/>
  <c r="X47" i="4"/>
  <c r="U48" i="4"/>
  <c r="U49" i="4"/>
  <c r="U50" i="4"/>
  <c r="U51" i="4"/>
  <c r="U52" i="4"/>
  <c r="U53" i="4"/>
  <c r="U54" i="4"/>
  <c r="U55" i="4"/>
  <c r="U56" i="4"/>
  <c r="U57" i="4"/>
  <c r="U58" i="4"/>
  <c r="X58" i="4"/>
  <c r="U59" i="4"/>
  <c r="X59" i="4"/>
  <c r="U60" i="4"/>
  <c r="U61" i="4"/>
  <c r="U62" i="4"/>
  <c r="U63" i="4"/>
  <c r="U64" i="4"/>
  <c r="U65" i="4"/>
  <c r="X65" i="4"/>
  <c r="U66" i="4"/>
  <c r="U67" i="4"/>
  <c r="U68" i="4"/>
  <c r="U69" i="4"/>
  <c r="U70" i="4"/>
  <c r="X70" i="4"/>
  <c r="U71" i="4"/>
  <c r="X71" i="4"/>
  <c r="U72" i="4"/>
  <c r="U73" i="4"/>
  <c r="U74" i="4"/>
  <c r="U75" i="4"/>
  <c r="U10" i="4"/>
  <c r="U9" i="4"/>
  <c r="W11" i="4"/>
  <c r="W12" i="4"/>
  <c r="W13" i="4"/>
  <c r="W14" i="4"/>
  <c r="X14" i="4"/>
  <c r="W15" i="4"/>
  <c r="X15" i="4"/>
  <c r="W16" i="4"/>
  <c r="W17" i="4"/>
  <c r="W18" i="4"/>
  <c r="W19" i="4"/>
  <c r="W20" i="4"/>
  <c r="W21" i="4"/>
  <c r="W22" i="4"/>
  <c r="W23" i="4"/>
  <c r="W24" i="4"/>
  <c r="W25" i="4"/>
  <c r="W26" i="4"/>
  <c r="X26" i="4"/>
  <c r="W27" i="4"/>
  <c r="X27" i="4"/>
  <c r="W28" i="4"/>
  <c r="W29" i="4"/>
  <c r="W30" i="4"/>
  <c r="W31" i="4"/>
  <c r="W32" i="4"/>
  <c r="X32" i="4"/>
  <c r="W33" i="4"/>
  <c r="W34" i="4"/>
  <c r="W35" i="4"/>
  <c r="W36" i="4"/>
  <c r="W37" i="4"/>
  <c r="W38" i="4"/>
  <c r="X38" i="4"/>
  <c r="W39" i="4"/>
  <c r="W40" i="4"/>
  <c r="W41" i="4"/>
  <c r="W42" i="4"/>
  <c r="W43" i="4"/>
  <c r="X43" i="4"/>
  <c r="W44" i="4"/>
  <c r="X44" i="4"/>
  <c r="W45" i="4"/>
  <c r="W46" i="4"/>
  <c r="W47" i="4"/>
  <c r="W48" i="4"/>
  <c r="W49" i="4"/>
  <c r="W50" i="4"/>
  <c r="X50" i="4"/>
  <c r="W51" i="4"/>
  <c r="W52" i="4"/>
  <c r="W53" i="4"/>
  <c r="W54" i="4"/>
  <c r="X54" i="4"/>
  <c r="W55" i="4"/>
  <c r="X55" i="4"/>
  <c r="W56" i="4"/>
  <c r="X56" i="4"/>
  <c r="W57" i="4"/>
  <c r="W58" i="4"/>
  <c r="W59" i="4"/>
  <c r="W60" i="4"/>
  <c r="W61" i="4"/>
  <c r="W62" i="4"/>
  <c r="X62" i="4"/>
  <c r="W63" i="4"/>
  <c r="X63" i="4"/>
  <c r="W64" i="4"/>
  <c r="W65" i="4"/>
  <c r="W66" i="4"/>
  <c r="X66" i="4"/>
  <c r="W67" i="4"/>
  <c r="W68" i="4"/>
  <c r="W69" i="4"/>
  <c r="W70" i="4"/>
  <c r="W71" i="4"/>
  <c r="W72" i="4"/>
  <c r="W73" i="4"/>
  <c r="X73" i="4"/>
  <c r="W74" i="4"/>
  <c r="W75" i="4"/>
  <c r="W10" i="4"/>
  <c r="X10" i="4"/>
  <c r="W9" i="4"/>
  <c r="X12" i="4"/>
  <c r="X30" i="4"/>
  <c r="X36" i="4"/>
  <c r="X72" i="4"/>
  <c r="X74" i="4"/>
  <c r="X60"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Q45" i="4"/>
  <c r="P11" i="4"/>
  <c r="P12" i="4"/>
  <c r="P13" i="4"/>
  <c r="P14" i="4"/>
  <c r="P15" i="4"/>
  <c r="R15" i="4"/>
  <c r="P16" i="4"/>
  <c r="P17" i="4"/>
  <c r="P18" i="4"/>
  <c r="P19" i="4"/>
  <c r="P20" i="4"/>
  <c r="R20" i="4"/>
  <c r="P21" i="4"/>
  <c r="R21" i="4"/>
  <c r="P22" i="4"/>
  <c r="P23" i="4"/>
  <c r="P24" i="4"/>
  <c r="P25" i="4"/>
  <c r="P26" i="4"/>
  <c r="P27" i="4"/>
  <c r="P28" i="4"/>
  <c r="P29" i="4"/>
  <c r="P30" i="4"/>
  <c r="R30" i="4"/>
  <c r="P31" i="4"/>
  <c r="R31" i="4"/>
  <c r="P32" i="4"/>
  <c r="R32" i="4"/>
  <c r="P33" i="4"/>
  <c r="R33" i="4"/>
  <c r="P34" i="4"/>
  <c r="P35" i="4"/>
  <c r="P36" i="4"/>
  <c r="P37" i="4"/>
  <c r="R37" i="4"/>
  <c r="P38" i="4"/>
  <c r="P39" i="4"/>
  <c r="P40" i="4"/>
  <c r="P41" i="4"/>
  <c r="P42" i="4"/>
  <c r="P43" i="4"/>
  <c r="R43" i="4"/>
  <c r="P44" i="4"/>
  <c r="R44" i="4"/>
  <c r="P45" i="4"/>
  <c r="R45" i="4"/>
  <c r="P46" i="4"/>
  <c r="P47" i="4"/>
  <c r="R47" i="4"/>
  <c r="P48" i="4"/>
  <c r="P49" i="4"/>
  <c r="P50" i="4"/>
  <c r="P51" i="4"/>
  <c r="P52" i="4"/>
  <c r="P53" i="4"/>
  <c r="P54" i="4"/>
  <c r="P55" i="4"/>
  <c r="R55" i="4"/>
  <c r="P56" i="4"/>
  <c r="R56" i="4"/>
  <c r="P57" i="4"/>
  <c r="P58" i="4"/>
  <c r="R58" i="4"/>
  <c r="P59" i="4"/>
  <c r="P60" i="4"/>
  <c r="R60" i="4"/>
  <c r="P61" i="4"/>
  <c r="P62" i="4"/>
  <c r="R62" i="4"/>
  <c r="P63" i="4"/>
  <c r="R63" i="4"/>
  <c r="P64" i="4"/>
  <c r="P65" i="4"/>
  <c r="P66" i="4"/>
  <c r="P67" i="4"/>
  <c r="P68" i="4"/>
  <c r="R68" i="4"/>
  <c r="P69" i="4"/>
  <c r="P70" i="4"/>
  <c r="P71" i="4"/>
  <c r="P72" i="4"/>
  <c r="P73" i="4"/>
  <c r="P74" i="4"/>
  <c r="R74" i="4"/>
  <c r="P75" i="4"/>
  <c r="R75" i="4"/>
  <c r="P10" i="4"/>
  <c r="P9" i="4"/>
  <c r="R9" i="4"/>
  <c r="J76" i="4"/>
  <c r="E76" i="4"/>
  <c r="F46" i="4"/>
  <c r="I76" i="4"/>
  <c r="Q9" i="4"/>
  <c r="Q10" i="4"/>
  <c r="Q11" i="4"/>
  <c r="Q12" i="4"/>
  <c r="Q13" i="4"/>
  <c r="R13" i="4"/>
  <c r="Q14" i="4"/>
  <c r="Q15" i="4"/>
  <c r="Q16" i="4"/>
  <c r="Q17" i="4"/>
  <c r="Q18" i="4"/>
  <c r="Q19" i="4"/>
  <c r="Q20" i="4"/>
  <c r="Q21" i="4"/>
  <c r="Q22" i="4"/>
  <c r="Q23" i="4"/>
  <c r="Q24" i="4"/>
  <c r="Q25" i="4"/>
  <c r="R25" i="4"/>
  <c r="Q26" i="4"/>
  <c r="Q27" i="4"/>
  <c r="Q28" i="4"/>
  <c r="Q29" i="4"/>
  <c r="Q30" i="4"/>
  <c r="Q31" i="4"/>
  <c r="Q32" i="4"/>
  <c r="Q33" i="4"/>
  <c r="Q34" i="4"/>
  <c r="Q35" i="4"/>
  <c r="Q36" i="4"/>
  <c r="Q37" i="4"/>
  <c r="Q38" i="4"/>
  <c r="Q39" i="4"/>
  <c r="Q40" i="4"/>
  <c r="Q41" i="4"/>
  <c r="Q42" i="4"/>
  <c r="Q43" i="4"/>
  <c r="Q44" i="4"/>
  <c r="Q46" i="4"/>
  <c r="Q47" i="4"/>
  <c r="Q48" i="4"/>
  <c r="Q49" i="4"/>
  <c r="R49" i="4"/>
  <c r="Q50" i="4"/>
  <c r="Q51" i="4"/>
  <c r="Q52" i="4"/>
  <c r="R52" i="4"/>
  <c r="Q53" i="4"/>
  <c r="Q54" i="4"/>
  <c r="Q55" i="4"/>
  <c r="Q56" i="4"/>
  <c r="Q57" i="4"/>
  <c r="R57" i="4"/>
  <c r="Q58" i="4"/>
  <c r="Q59" i="4"/>
  <c r="Q60" i="4"/>
  <c r="Q61" i="4"/>
  <c r="Q62" i="4"/>
  <c r="Q63" i="4"/>
  <c r="Q64" i="4"/>
  <c r="Q65" i="4"/>
  <c r="Q66" i="4"/>
  <c r="Q67" i="4"/>
  <c r="Q68" i="4"/>
  <c r="Q69" i="4"/>
  <c r="Q70" i="4"/>
  <c r="Q71" i="4"/>
  <c r="Q72" i="4"/>
  <c r="Q73" i="4"/>
  <c r="Q74" i="4"/>
  <c r="Q75" i="4"/>
  <c r="B76" i="4"/>
  <c r="C76" i="4"/>
  <c r="D76" i="4"/>
  <c r="B75" i="7"/>
  <c r="K76" i="4"/>
  <c r="Q76" i="4"/>
  <c r="M76" i="4"/>
  <c r="N76" i="4"/>
  <c r="O76" i="4"/>
  <c r="T76" i="4"/>
  <c r="V76" i="4"/>
  <c r="Z76" i="4"/>
  <c r="AA10" i="4"/>
  <c r="AB76" i="4"/>
  <c r="AC67"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2" i="4"/>
  <c r="AA14" i="4"/>
  <c r="AA16" i="4"/>
  <c r="AA20" i="4"/>
  <c r="AA22" i="4"/>
  <c r="AA24" i="4"/>
  <c r="AA28" i="4"/>
  <c r="AA30" i="4"/>
  <c r="AA32" i="4"/>
  <c r="AA74" i="4"/>
  <c r="F73" i="4"/>
  <c r="G73" i="4"/>
  <c r="AA71" i="4"/>
  <c r="AA67" i="4"/>
  <c r="AA65" i="4"/>
  <c r="AA63" i="4"/>
  <c r="AA59" i="4"/>
  <c r="AA57" i="4"/>
  <c r="AA55" i="4"/>
  <c r="F55" i="4"/>
  <c r="D54" i="7"/>
  <c r="AA53" i="4"/>
  <c r="AA51" i="4"/>
  <c r="AA48" i="4"/>
  <c r="AA46" i="4"/>
  <c r="AA44" i="4"/>
  <c r="AA40" i="4"/>
  <c r="AA38" i="4"/>
  <c r="AA36" i="4"/>
  <c r="F12" i="4"/>
  <c r="G12" i="4"/>
  <c r="E11" i="7"/>
  <c r="AC39" i="4"/>
  <c r="F54" i="4"/>
  <c r="D53" i="7"/>
  <c r="F26" i="4"/>
  <c r="G26" i="4"/>
  <c r="X19" i="4"/>
  <c r="F29" i="4"/>
  <c r="D28" i="7"/>
  <c r="F62" i="4"/>
  <c r="D61" i="7"/>
  <c r="F37" i="4"/>
  <c r="D36" i="7"/>
  <c r="F14" i="4"/>
  <c r="G14" i="4"/>
  <c r="C75" i="7"/>
  <c r="F66" i="4"/>
  <c r="G66" i="4"/>
  <c r="F38" i="4"/>
  <c r="F44" i="4"/>
  <c r="D43" i="7"/>
  <c r="F45" i="4"/>
  <c r="D44" i="7"/>
  <c r="F75" i="4"/>
  <c r="D74" i="7"/>
  <c r="F43" i="4"/>
  <c r="D42" i="7"/>
  <c r="F64" i="4"/>
  <c r="D63" i="7"/>
  <c r="F48" i="4"/>
  <c r="G48" i="4"/>
  <c r="E47" i="7"/>
  <c r="F16" i="4"/>
  <c r="D15" i="7"/>
  <c r="AC66" i="4"/>
  <c r="AC40" i="4"/>
  <c r="X18" i="4"/>
  <c r="X42" i="4"/>
  <c r="X48" i="4"/>
  <c r="R23" i="4"/>
  <c r="R36" i="4"/>
  <c r="F40" i="4"/>
  <c r="G40" i="4"/>
  <c r="F47" i="4"/>
  <c r="G47" i="4"/>
  <c r="F41" i="4"/>
  <c r="G41" i="4"/>
  <c r="F20" i="4"/>
  <c r="G20" i="4"/>
  <c r="F13" i="4"/>
  <c r="G13" i="4"/>
  <c r="F24" i="4"/>
  <c r="F52" i="4"/>
  <c r="D51" i="7"/>
  <c r="F32" i="4"/>
  <c r="D31" i="7"/>
  <c r="F23" i="4"/>
  <c r="G23" i="4"/>
  <c r="F63" i="4"/>
  <c r="G63" i="4"/>
  <c r="D11" i="7"/>
  <c r="F53" i="4"/>
  <c r="G53" i="4"/>
  <c r="F74" i="4"/>
  <c r="G74" i="4"/>
  <c r="F9" i="4"/>
  <c r="D8" i="7"/>
  <c r="F36" i="4"/>
  <c r="G36" i="4"/>
  <c r="F69" i="4"/>
  <c r="G69" i="4"/>
  <c r="F59" i="4"/>
  <c r="G59" i="4"/>
  <c r="F50" i="4"/>
  <c r="G50" i="4"/>
  <c r="F68" i="4"/>
  <c r="G68" i="4"/>
  <c r="F56" i="4"/>
  <c r="G56" i="4"/>
  <c r="F30" i="4"/>
  <c r="D29" i="7"/>
  <c r="F42" i="4"/>
  <c r="F70" i="4"/>
  <c r="G70" i="4"/>
  <c r="F17" i="4"/>
  <c r="G17" i="4"/>
  <c r="F18" i="4"/>
  <c r="G18" i="4"/>
  <c r="F27" i="4"/>
  <c r="G27" i="4"/>
  <c r="F11" i="4"/>
  <c r="D10" i="7"/>
  <c r="F10" i="4"/>
  <c r="G10" i="4"/>
  <c r="E9" i="7"/>
  <c r="G76" i="4"/>
  <c r="F61" i="4"/>
  <c r="F57" i="4"/>
  <c r="D56" i="7"/>
  <c r="F34" i="4"/>
  <c r="D33" i="7"/>
  <c r="F49" i="4"/>
  <c r="G49" i="4"/>
  <c r="F60" i="4"/>
  <c r="D59" i="7"/>
  <c r="F33" i="4"/>
  <c r="G33" i="4"/>
  <c r="F28" i="4"/>
  <c r="G28" i="4"/>
  <c r="F19" i="4"/>
  <c r="D18" i="7"/>
  <c r="F67" i="4"/>
  <c r="D66" i="7"/>
  <c r="F39" i="4"/>
  <c r="G39" i="4"/>
  <c r="F72" i="4"/>
  <c r="D71" i="7"/>
  <c r="F71" i="4"/>
  <c r="D70" i="7"/>
  <c r="F51" i="4"/>
  <c r="F65" i="4"/>
  <c r="D64" i="7"/>
  <c r="F22" i="4"/>
  <c r="G22" i="4"/>
  <c r="G16" i="4"/>
  <c r="F35" i="4"/>
  <c r="D34" i="7"/>
  <c r="F15" i="4"/>
  <c r="D14" i="7"/>
  <c r="F31" i="4"/>
  <c r="G31" i="4"/>
  <c r="F25" i="4"/>
  <c r="G25" i="4"/>
  <c r="F58" i="4"/>
  <c r="G58" i="4"/>
  <c r="F21" i="4"/>
  <c r="G21" i="4"/>
  <c r="AA42" i="4"/>
  <c r="AA61" i="4"/>
  <c r="AA69" i="4"/>
  <c r="AA34" i="4"/>
  <c r="AA26" i="4"/>
  <c r="AA18" i="4"/>
  <c r="AC20" i="4"/>
  <c r="AC13" i="4"/>
  <c r="AC10" i="4"/>
  <c r="AA9" i="4"/>
  <c r="AA13" i="4"/>
  <c r="AA17" i="4"/>
  <c r="AA21" i="4"/>
  <c r="AA25" i="4"/>
  <c r="AA29" i="4"/>
  <c r="AA33" i="4"/>
  <c r="AA73" i="4"/>
  <c r="AA70" i="4"/>
  <c r="AA66" i="4"/>
  <c r="AA62" i="4"/>
  <c r="AA58" i="4"/>
  <c r="AA52" i="4"/>
  <c r="AA49" i="4"/>
  <c r="AA45" i="4"/>
  <c r="AA41" i="4"/>
  <c r="AA37" i="4"/>
  <c r="AA76" i="4"/>
  <c r="AA11" i="4"/>
  <c r="AA15" i="4"/>
  <c r="AA19" i="4"/>
  <c r="AA23" i="4"/>
  <c r="AA27" i="4"/>
  <c r="AA31" i="4"/>
  <c r="AA75" i="4"/>
  <c r="AA72" i="4"/>
  <c r="AA68" i="4"/>
  <c r="AA64" i="4"/>
  <c r="AA60" i="4"/>
  <c r="AA56" i="4"/>
  <c r="AA54" i="4"/>
  <c r="AA50" i="4"/>
  <c r="AA47" i="4"/>
  <c r="AA43" i="4"/>
  <c r="AA39" i="4"/>
  <c r="AA35" i="4"/>
  <c r="R10" i="4"/>
  <c r="D13" i="7"/>
  <c r="D37" i="7"/>
  <c r="G38" i="4"/>
  <c r="E37" i="7"/>
  <c r="G62" i="4"/>
  <c r="E61" i="7"/>
  <c r="D65" i="7"/>
  <c r="G64" i="4"/>
  <c r="E63" i="7"/>
  <c r="G72" i="4"/>
  <c r="D17" i="7"/>
  <c r="G30" i="4"/>
  <c r="E29" i="7"/>
  <c r="D62" i="7"/>
  <c r="D23" i="7"/>
  <c r="G24" i="4"/>
  <c r="E23" i="7"/>
  <c r="G9" i="4"/>
  <c r="G32" i="4"/>
  <c r="D32" i="7"/>
  <c r="D9" i="7"/>
  <c r="D50" i="7"/>
  <c r="G51" i="4"/>
  <c r="G11" i="4"/>
  <c r="D67" i="7"/>
  <c r="D68" i="7"/>
  <c r="D30" i="7"/>
  <c r="G60" i="4"/>
  <c r="D60" i="7"/>
  <c r="G61" i="4"/>
  <c r="E60" i="7"/>
  <c r="D26" i="7"/>
  <c r="G42" i="4"/>
  <c r="D41" i="7"/>
  <c r="G52" i="4"/>
  <c r="D40" i="7"/>
  <c r="E71" i="7"/>
  <c r="E59" i="7"/>
  <c r="E10" i="7"/>
  <c r="R40" i="4"/>
  <c r="R28" i="4"/>
  <c r="R16" i="4"/>
  <c r="R27" i="4"/>
  <c r="AG27" i="4"/>
  <c r="J26" i="7"/>
  <c r="R65" i="4"/>
  <c r="AD65" i="4"/>
  <c r="R54" i="4"/>
  <c r="R18" i="4"/>
  <c r="AD18" i="4"/>
  <c r="R64" i="4"/>
  <c r="R53" i="4"/>
  <c r="R41" i="4"/>
  <c r="AD41" i="4"/>
  <c r="AF41" i="4"/>
  <c r="I40" i="7"/>
  <c r="R29" i="4"/>
  <c r="AG29" i="4"/>
  <c r="R17" i="4"/>
  <c r="R51" i="4"/>
  <c r="R39" i="4"/>
  <c r="AG39" i="4"/>
  <c r="AI39" i="4"/>
  <c r="L38" i="7"/>
  <c r="R73" i="4"/>
  <c r="AD73" i="4"/>
  <c r="AF73" i="4"/>
  <c r="I72" i="7"/>
  <c r="R61" i="4"/>
  <c r="AD61" i="4"/>
  <c r="R50" i="4"/>
  <c r="AG50" i="4"/>
  <c r="J49" i="7"/>
  <c r="R14" i="4"/>
  <c r="AG60" i="4"/>
  <c r="J59" i="7"/>
  <c r="R72" i="4"/>
  <c r="AG72" i="4"/>
  <c r="AI72" i="4"/>
  <c r="L71" i="7"/>
  <c r="R71" i="4"/>
  <c r="AG71" i="4"/>
  <c r="J70" i="7"/>
  <c r="R59" i="4"/>
  <c r="R48" i="4"/>
  <c r="AG48" i="4"/>
  <c r="AI48" i="4"/>
  <c r="L47" i="7"/>
  <c r="R12" i="4"/>
  <c r="AD12" i="4"/>
  <c r="AF12" i="4"/>
  <c r="I11" i="7"/>
  <c r="R70" i="4"/>
  <c r="AD70" i="4"/>
  <c r="R35" i="4"/>
  <c r="AD35" i="4"/>
  <c r="AF35" i="4"/>
  <c r="I34" i="7"/>
  <c r="R11" i="4"/>
  <c r="AD11" i="4"/>
  <c r="G10" i="7"/>
  <c r="R69" i="4"/>
  <c r="R46" i="4"/>
  <c r="AG46" i="4"/>
  <c r="J45" i="7"/>
  <c r="R34" i="4"/>
  <c r="R66" i="4"/>
  <c r="R24" i="4"/>
  <c r="R67" i="4"/>
  <c r="R42" i="4"/>
  <c r="AD42" i="4"/>
  <c r="AF42" i="4"/>
  <c r="I41" i="7"/>
  <c r="AG54" i="4"/>
  <c r="J53" i="7"/>
  <c r="R26" i="4"/>
  <c r="AD26" i="4"/>
  <c r="AD58" i="4"/>
  <c r="G57" i="7"/>
  <c r="AD34" i="4"/>
  <c r="G33" i="7"/>
  <c r="AG14" i="4"/>
  <c r="J13" i="7"/>
  <c r="R22" i="4"/>
  <c r="AD22" i="4"/>
  <c r="AG55" i="4"/>
  <c r="J54" i="7"/>
  <c r="R38" i="4"/>
  <c r="AG38" i="4"/>
  <c r="AC57" i="4"/>
  <c r="AC38" i="4"/>
  <c r="AC65" i="4"/>
  <c r="AC73" i="4"/>
  <c r="AC12" i="4"/>
  <c r="AC51" i="4"/>
  <c r="AC52" i="4"/>
  <c r="AC55" i="4"/>
  <c r="AC19" i="4"/>
  <c r="AC17" i="4"/>
  <c r="AC33" i="4"/>
  <c r="AC49" i="4"/>
  <c r="AC28" i="4"/>
  <c r="AC41" i="4"/>
  <c r="AC75" i="4"/>
  <c r="AC22" i="4"/>
  <c r="AC70" i="4"/>
  <c r="AC50" i="4"/>
  <c r="AC60" i="4"/>
  <c r="AC47" i="4"/>
  <c r="AC64" i="4"/>
  <c r="AC44" i="4"/>
  <c r="AC43" i="4"/>
  <c r="AC58" i="4"/>
  <c r="AC30" i="4"/>
  <c r="AC62" i="4"/>
  <c r="AC54" i="4"/>
  <c r="AC32" i="4"/>
  <c r="AC36" i="4"/>
  <c r="AC63" i="4"/>
  <c r="AC11" i="4"/>
  <c r="AC16" i="4"/>
  <c r="AC48" i="4"/>
  <c r="AC46" i="4"/>
  <c r="AC27" i="4"/>
  <c r="AC24" i="4"/>
  <c r="AC61" i="4"/>
  <c r="AC71" i="4"/>
  <c r="AC21" i="4"/>
  <c r="AC35" i="4"/>
  <c r="AC25" i="4"/>
  <c r="AC9" i="4"/>
  <c r="AC23" i="4"/>
  <c r="AC34" i="4"/>
  <c r="AC31" i="4"/>
  <c r="AC53" i="4"/>
  <c r="AC69" i="4"/>
  <c r="AC74" i="4"/>
  <c r="AC26" i="4"/>
  <c r="AC56" i="4"/>
  <c r="AC29" i="4"/>
  <c r="AC18" i="4"/>
  <c r="AC72" i="4"/>
  <c r="AC14" i="4"/>
  <c r="AC59" i="4"/>
  <c r="AC37" i="4"/>
  <c r="AC15" i="4"/>
  <c r="AC68" i="4"/>
  <c r="AC76" i="4"/>
  <c r="AC45" i="4"/>
  <c r="AC42" i="4"/>
  <c r="X67" i="4"/>
  <c r="AG67" i="4"/>
  <c r="W76" i="4"/>
  <c r="X40" i="4"/>
  <c r="X75" i="4"/>
  <c r="AG75" i="4"/>
  <c r="X24" i="4"/>
  <c r="X20" i="4"/>
  <c r="AD20" i="4"/>
  <c r="AF20" i="4"/>
  <c r="I19" i="7"/>
  <c r="AG23" i="4"/>
  <c r="J22" i="7"/>
  <c r="AD23" i="4"/>
  <c r="G22" i="7"/>
  <c r="X68" i="4"/>
  <c r="AD68" i="4"/>
  <c r="G67" i="7"/>
  <c r="AD55" i="4"/>
  <c r="AF55" i="4"/>
  <c r="I54" i="7"/>
  <c r="X31" i="4"/>
  <c r="AG31" i="4"/>
  <c r="J30" i="7"/>
  <c r="X53" i="4"/>
  <c r="AD53" i="4"/>
  <c r="G52" i="7"/>
  <c r="X69" i="4"/>
  <c r="X57" i="4"/>
  <c r="AD57" i="4"/>
  <c r="X45" i="4"/>
  <c r="AG45" i="4"/>
  <c r="AI45" i="4"/>
  <c r="L44" i="7"/>
  <c r="X33" i="4"/>
  <c r="AG33" i="4"/>
  <c r="AI33" i="4"/>
  <c r="L32" i="7"/>
  <c r="X21" i="4"/>
  <c r="AG21" i="4"/>
  <c r="J20" i="7"/>
  <c r="X17" i="4"/>
  <c r="X64" i="4"/>
  <c r="AD64" i="4"/>
  <c r="X52" i="4"/>
  <c r="AD52" i="4"/>
  <c r="AF52" i="4"/>
  <c r="I51" i="7"/>
  <c r="X28" i="4"/>
  <c r="AD28" i="4"/>
  <c r="X16" i="4"/>
  <c r="X51" i="4"/>
  <c r="X39" i="4"/>
  <c r="X61" i="4"/>
  <c r="X49" i="4"/>
  <c r="AD49" i="4"/>
  <c r="X37" i="4"/>
  <c r="AD37" i="4"/>
  <c r="X13" i="4"/>
  <c r="AG13" i="4"/>
  <c r="AI13" i="4"/>
  <c r="L12" i="7"/>
  <c r="AG66" i="4"/>
  <c r="J65" i="7"/>
  <c r="AD54" i="4"/>
  <c r="AF54" i="4"/>
  <c r="I53" i="7"/>
  <c r="AG25" i="4"/>
  <c r="J24" i="7"/>
  <c r="AD31" i="4"/>
  <c r="G30" i="7"/>
  <c r="AG34" i="4"/>
  <c r="J33" i="7"/>
  <c r="U76" i="4"/>
  <c r="AG47" i="4"/>
  <c r="J46" i="7"/>
  <c r="X9" i="4"/>
  <c r="AG9" i="4"/>
  <c r="AG56" i="4"/>
  <c r="AI56" i="4"/>
  <c r="L55" i="7"/>
  <c r="AG30" i="4"/>
  <c r="J29" i="7"/>
  <c r="AD50" i="4"/>
  <c r="AD75" i="4"/>
  <c r="AF75" i="4"/>
  <c r="I74" i="7"/>
  <c r="AD48" i="4"/>
  <c r="AF48" i="4"/>
  <c r="I47" i="7"/>
  <c r="AG10" i="4"/>
  <c r="J9" i="7"/>
  <c r="AG42" i="4"/>
  <c r="J41" i="7"/>
  <c r="AD30" i="4"/>
  <c r="AF30" i="4"/>
  <c r="I29" i="7"/>
  <c r="AD14" i="4"/>
  <c r="G13" i="7"/>
  <c r="AD43" i="4"/>
  <c r="AF43" i="4"/>
  <c r="I42" i="7"/>
  <c r="AG36" i="4"/>
  <c r="J35" i="7"/>
  <c r="AG58" i="4"/>
  <c r="AI58" i="4"/>
  <c r="L57" i="7"/>
  <c r="AG20" i="4"/>
  <c r="AI20" i="4"/>
  <c r="L19" i="7"/>
  <c r="AD36" i="4"/>
  <c r="AD47" i="4"/>
  <c r="R19" i="4"/>
  <c r="AD19" i="4"/>
  <c r="G18" i="7"/>
  <c r="P76" i="4"/>
  <c r="R76" i="4"/>
  <c r="AG43" i="4"/>
  <c r="J42" i="7"/>
  <c r="AD24" i="4"/>
  <c r="AG24" i="4"/>
  <c r="AI24" i="4"/>
  <c r="L23" i="7"/>
  <c r="AG64" i="4"/>
  <c r="AD56" i="4"/>
  <c r="AG63" i="4"/>
  <c r="AI63" i="4"/>
  <c r="L62" i="7"/>
  <c r="AG41" i="4"/>
  <c r="AI41" i="4"/>
  <c r="L40" i="7"/>
  <c r="AD29" i="4"/>
  <c r="AD62" i="4"/>
  <c r="AG62" i="4"/>
  <c r="AI62" i="4"/>
  <c r="L61" i="7"/>
  <c r="AD15" i="4"/>
  <c r="AG15" i="4"/>
  <c r="AG51" i="4"/>
  <c r="AD51" i="4"/>
  <c r="AD72" i="4"/>
  <c r="AG59" i="4"/>
  <c r="AI59" i="4"/>
  <c r="L58" i="7"/>
  <c r="AD59" i="4"/>
  <c r="AD63" i="4"/>
  <c r="AG74" i="4"/>
  <c r="AI74" i="4"/>
  <c r="L73" i="7"/>
  <c r="AD74" i="4"/>
  <c r="AD45" i="4"/>
  <c r="AD33" i="4"/>
  <c r="AD66" i="4"/>
  <c r="AG32" i="4"/>
  <c r="AI32" i="4"/>
  <c r="L31" i="7"/>
  <c r="AD32" i="4"/>
  <c r="AG44" i="4"/>
  <c r="AD44" i="4"/>
  <c r="L76" i="4"/>
  <c r="AD60" i="4"/>
  <c r="AD10" i="4"/>
  <c r="AD71" i="4"/>
  <c r="AD25" i="4"/>
  <c r="AG18" i="4"/>
  <c r="H31" i="4"/>
  <c r="F30" i="7"/>
  <c r="E21" i="7"/>
  <c r="H56" i="4"/>
  <c r="F55" i="7"/>
  <c r="E55" i="7"/>
  <c r="G19" i="4"/>
  <c r="E18" i="7"/>
  <c r="D73" i="7"/>
  <c r="E15" i="7"/>
  <c r="D55" i="7"/>
  <c r="D39" i="7"/>
  <c r="G55" i="4"/>
  <c r="G29" i="4"/>
  <c r="H29" i="4"/>
  <c r="F28" i="7"/>
  <c r="E31" i="7"/>
  <c r="D22" i="7"/>
  <c r="G67" i="4"/>
  <c r="E66" i="7"/>
  <c r="G34" i="4"/>
  <c r="D21" i="7"/>
  <c r="G45" i="4"/>
  <c r="H45" i="4"/>
  <c r="F44" i="7"/>
  <c r="G35" i="4"/>
  <c r="D12" i="7"/>
  <c r="D69" i="7"/>
  <c r="D38" i="7"/>
  <c r="D47" i="7"/>
  <c r="D24" i="7"/>
  <c r="H53" i="4"/>
  <c r="F52" i="7"/>
  <c r="E62" i="7"/>
  <c r="E32" i="7"/>
  <c r="E48" i="7"/>
  <c r="E22" i="7"/>
  <c r="E67" i="7"/>
  <c r="E68" i="7"/>
  <c r="E12" i="7"/>
  <c r="E24" i="7"/>
  <c r="E26" i="7"/>
  <c r="E17" i="7"/>
  <c r="E73" i="7"/>
  <c r="G65" i="4"/>
  <c r="D48" i="7"/>
  <c r="D35" i="7"/>
  <c r="D25" i="7"/>
  <c r="D46" i="7"/>
  <c r="E30" i="7"/>
  <c r="G57" i="4"/>
  <c r="G44" i="4"/>
  <c r="D72" i="7"/>
  <c r="D19" i="7"/>
  <c r="G43" i="4"/>
  <c r="E42" i="7"/>
  <c r="D45" i="7"/>
  <c r="G46" i="4"/>
  <c r="H41" i="4"/>
  <c r="F40" i="7"/>
  <c r="E40" i="7"/>
  <c r="G15" i="4"/>
  <c r="H15" i="4"/>
  <c r="F14" i="7"/>
  <c r="D16" i="7"/>
  <c r="D27" i="7"/>
  <c r="D20" i="7"/>
  <c r="D52" i="7"/>
  <c r="E64" i="7"/>
  <c r="E69" i="7"/>
  <c r="E45" i="7"/>
  <c r="E50" i="7"/>
  <c r="E16" i="7"/>
  <c r="H21" i="4"/>
  <c r="F20" i="7"/>
  <c r="H38" i="4"/>
  <c r="F37" i="7"/>
  <c r="E65" i="7"/>
  <c r="H47" i="4"/>
  <c r="F46" i="7"/>
  <c r="E46" i="7"/>
  <c r="E13" i="7"/>
  <c r="E39" i="7"/>
  <c r="H40" i="4"/>
  <c r="F39" i="7"/>
  <c r="E49" i="7"/>
  <c r="H50" i="4"/>
  <c r="F49" i="7"/>
  <c r="H59" i="4"/>
  <c r="F58" i="7"/>
  <c r="E58" i="7"/>
  <c r="H58" i="4"/>
  <c r="F57" i="7"/>
  <c r="E57" i="7"/>
  <c r="E38" i="7"/>
  <c r="H39" i="4"/>
  <c r="F38" i="7"/>
  <c r="E35" i="7"/>
  <c r="H36" i="4"/>
  <c r="F35" i="7"/>
  <c r="E25" i="7"/>
  <c r="H26" i="4"/>
  <c r="F25" i="7"/>
  <c r="E19" i="7"/>
  <c r="H20" i="4"/>
  <c r="F19" i="7"/>
  <c r="E72" i="7"/>
  <c r="H18" i="4"/>
  <c r="F17" i="7"/>
  <c r="H74" i="4"/>
  <c r="F73" i="7"/>
  <c r="E20" i="7"/>
  <c r="D58" i="7"/>
  <c r="H28" i="4"/>
  <c r="F27" i="7"/>
  <c r="H30" i="4"/>
  <c r="F29" i="7"/>
  <c r="H32" i="4"/>
  <c r="F31" i="7"/>
  <c r="H23" i="4"/>
  <c r="F22" i="7"/>
  <c r="E27" i="7"/>
  <c r="H68" i="4"/>
  <c r="F67" i="7"/>
  <c r="H57" i="4"/>
  <c r="F56" i="7"/>
  <c r="H35" i="4"/>
  <c r="F34" i="7"/>
  <c r="H76" i="4"/>
  <c r="F75" i="7"/>
  <c r="H72" i="4"/>
  <c r="F71" i="7"/>
  <c r="G75" i="4"/>
  <c r="H63" i="4"/>
  <c r="F62" i="7"/>
  <c r="H61" i="4"/>
  <c r="F60" i="7"/>
  <c r="G54" i="4"/>
  <c r="H24" i="4"/>
  <c r="F23" i="7"/>
  <c r="H13" i="4"/>
  <c r="F12" i="7"/>
  <c r="H51" i="4"/>
  <c r="F50" i="7"/>
  <c r="H67" i="4"/>
  <c r="F66" i="7"/>
  <c r="H17" i="4"/>
  <c r="F16" i="7"/>
  <c r="H25" i="4"/>
  <c r="F24" i="7"/>
  <c r="H70" i="4"/>
  <c r="F69" i="7"/>
  <c r="D49" i="7"/>
  <c r="G37" i="4"/>
  <c r="H37" i="4"/>
  <c r="F36" i="7"/>
  <c r="H73" i="4"/>
  <c r="F72" i="7"/>
  <c r="H22" i="4"/>
  <c r="F21" i="7"/>
  <c r="H60" i="4"/>
  <c r="F59" i="7"/>
  <c r="H69" i="4"/>
  <c r="F68" i="7"/>
  <c r="H66" i="4"/>
  <c r="F65" i="7"/>
  <c r="D57" i="7"/>
  <c r="H34" i="4"/>
  <c r="F33" i="7"/>
  <c r="H19" i="4"/>
  <c r="F18" i="7"/>
  <c r="G71" i="4"/>
  <c r="H16" i="4"/>
  <c r="F15" i="7"/>
  <c r="H11" i="4"/>
  <c r="F10" i="7"/>
  <c r="H27" i="4"/>
  <c r="F26" i="7"/>
  <c r="H49" i="4"/>
  <c r="F48" i="7"/>
  <c r="H33" i="4"/>
  <c r="F32" i="7"/>
  <c r="H52" i="4"/>
  <c r="F51" i="7"/>
  <c r="H42" i="4"/>
  <c r="F41" i="7"/>
  <c r="E52" i="7"/>
  <c r="E75" i="7"/>
  <c r="E51" i="7"/>
  <c r="E41" i="7"/>
  <c r="H62" i="4"/>
  <c r="F61" i="7"/>
  <c r="H12" i="4"/>
  <c r="F11" i="7"/>
  <c r="H14" i="4"/>
  <c r="F13" i="7"/>
  <c r="H64" i="4"/>
  <c r="F63" i="7"/>
  <c r="H10" i="4"/>
  <c r="F9" i="7"/>
  <c r="H9" i="4"/>
  <c r="F8" i="7"/>
  <c r="E8" i="7"/>
  <c r="H48" i="4"/>
  <c r="F47" i="7"/>
  <c r="AG26" i="4"/>
  <c r="AI26" i="4"/>
  <c r="L25" i="7"/>
  <c r="AG40" i="4"/>
  <c r="J39" i="7"/>
  <c r="AD16" i="4"/>
  <c r="G15" i="7"/>
  <c r="AD46" i="4"/>
  <c r="AF46" i="4"/>
  <c r="I45" i="7"/>
  <c r="AG12" i="4"/>
  <c r="J11" i="7"/>
  <c r="AG65" i="4"/>
  <c r="J64" i="7"/>
  <c r="AD27" i="4"/>
  <c r="AD38" i="4"/>
  <c r="AF31" i="4"/>
  <c r="I30" i="7"/>
  <c r="AI60" i="4"/>
  <c r="L59" i="7"/>
  <c r="AG70" i="4"/>
  <c r="AI70" i="4"/>
  <c r="L69" i="7"/>
  <c r="G17" i="7"/>
  <c r="AF18" i="4"/>
  <c r="I17" i="7"/>
  <c r="AG73" i="4"/>
  <c r="J72" i="7"/>
  <c r="AD39" i="4"/>
  <c r="G38" i="7"/>
  <c r="AG35" i="4"/>
  <c r="J34" i="7"/>
  <c r="AG61" i="4"/>
  <c r="AI61" i="4"/>
  <c r="L60" i="7"/>
  <c r="G41" i="7"/>
  <c r="AG11" i="4"/>
  <c r="AI11" i="4"/>
  <c r="L10" i="7"/>
  <c r="AG69" i="4"/>
  <c r="J68" i="7"/>
  <c r="AG17" i="4"/>
  <c r="AI17" i="4"/>
  <c r="L16" i="7"/>
  <c r="AG22" i="4"/>
  <c r="J21" i="7"/>
  <c r="AI25" i="4"/>
  <c r="L24" i="7"/>
  <c r="AF11" i="4"/>
  <c r="I10" i="7"/>
  <c r="G72" i="7"/>
  <c r="S29" i="4"/>
  <c r="S21" i="4"/>
  <c r="AF34" i="4"/>
  <c r="I33" i="7"/>
  <c r="AI21" i="4"/>
  <c r="L20" i="7"/>
  <c r="AF58" i="4"/>
  <c r="I57" i="7"/>
  <c r="AI55" i="4"/>
  <c r="L54" i="7"/>
  <c r="AI14" i="4"/>
  <c r="L13" i="7"/>
  <c r="AI46" i="4"/>
  <c r="L45" i="7"/>
  <c r="AI31" i="4"/>
  <c r="L30" i="7"/>
  <c r="AD40" i="4"/>
  <c r="G39" i="7"/>
  <c r="X76" i="4"/>
  <c r="Y52" i="4"/>
  <c r="AI27" i="4"/>
  <c r="L26" i="7"/>
  <c r="AD67" i="4"/>
  <c r="AF67" i="4"/>
  <c r="I66" i="7"/>
  <c r="AG53" i="4"/>
  <c r="J52" i="7"/>
  <c r="AG37" i="4"/>
  <c r="J36" i="7"/>
  <c r="J19" i="7"/>
  <c r="AG52" i="4"/>
  <c r="AI52" i="4"/>
  <c r="L51" i="7"/>
  <c r="G74" i="7"/>
  <c r="AG28" i="4"/>
  <c r="AI28" i="4"/>
  <c r="L27" i="7"/>
  <c r="AG16" i="4"/>
  <c r="AI16" i="4"/>
  <c r="L15" i="7"/>
  <c r="Y28" i="4"/>
  <c r="AF53" i="4"/>
  <c r="I52" i="7"/>
  <c r="G40" i="7"/>
  <c r="AD21" i="4"/>
  <c r="AF21" i="4"/>
  <c r="I20" i="7"/>
  <c r="G51" i="7"/>
  <c r="AD17" i="4"/>
  <c r="AF17" i="4"/>
  <c r="I16" i="7"/>
  <c r="AI23" i="4"/>
  <c r="L22" i="7"/>
  <c r="G54" i="7"/>
  <c r="AG68" i="4"/>
  <c r="J67" i="7"/>
  <c r="AI50" i="4"/>
  <c r="L49" i="7"/>
  <c r="AF23" i="4"/>
  <c r="I22" i="7"/>
  <c r="AG57" i="4"/>
  <c r="J56" i="7"/>
  <c r="AD9" i="4"/>
  <c r="G8" i="7"/>
  <c r="G53" i="7"/>
  <c r="AG49" i="4"/>
  <c r="AI49" i="4"/>
  <c r="L48" i="7"/>
  <c r="AD13" i="4"/>
  <c r="AF13" i="4"/>
  <c r="I12" i="7"/>
  <c r="J8" i="7"/>
  <c r="AI9" i="4"/>
  <c r="L8" i="7"/>
  <c r="Y58" i="4"/>
  <c r="G11" i="7"/>
  <c r="AF19" i="4"/>
  <c r="I18" i="7"/>
  <c r="AD69" i="4"/>
  <c r="Y29" i="4"/>
  <c r="AI10" i="4"/>
  <c r="L9" i="7"/>
  <c r="Y26" i="4"/>
  <c r="Y62" i="4"/>
  <c r="Y12" i="4"/>
  <c r="Y44" i="4"/>
  <c r="Y30" i="4"/>
  <c r="Y9" i="4"/>
  <c r="Y19" i="4"/>
  <c r="Y13" i="4"/>
  <c r="Y17" i="4"/>
  <c r="Y34" i="4"/>
  <c r="AI36" i="4"/>
  <c r="L35" i="7"/>
  <c r="AI30" i="4"/>
  <c r="L29" i="7"/>
  <c r="J55" i="7"/>
  <c r="Y74" i="4"/>
  <c r="Y14" i="4"/>
  <c r="Y57" i="4"/>
  <c r="AI43" i="4"/>
  <c r="L42" i="7"/>
  <c r="Y37" i="4"/>
  <c r="Y23" i="4"/>
  <c r="Y69" i="4"/>
  <c r="Y47" i="4"/>
  <c r="AI66" i="4"/>
  <c r="L65" i="7"/>
  <c r="Y75" i="4"/>
  <c r="AI42" i="4"/>
  <c r="L41" i="7"/>
  <c r="G29" i="7"/>
  <c r="G34" i="7"/>
  <c r="Y73" i="4"/>
  <c r="Y21" i="4"/>
  <c r="Y63" i="4"/>
  <c r="Y31" i="4"/>
  <c r="Y22" i="4"/>
  <c r="Y36" i="4"/>
  <c r="AI47" i="4"/>
  <c r="L46" i="7"/>
  <c r="J57" i="7"/>
  <c r="Y71" i="4"/>
  <c r="Y49" i="4"/>
  <c r="Y45" i="4"/>
  <c r="Y46" i="4"/>
  <c r="Y41" i="4"/>
  <c r="Y42" i="4"/>
  <c r="Y10" i="4"/>
  <c r="Y67" i="4"/>
  <c r="Y20" i="4"/>
  <c r="G42" i="7"/>
  <c r="G47" i="7"/>
  <c r="AF14" i="4"/>
  <c r="I13" i="7"/>
  <c r="G49" i="7"/>
  <c r="AF50" i="4"/>
  <c r="I49" i="7"/>
  <c r="G64" i="7"/>
  <c r="AF65" i="4"/>
  <c r="I64" i="7"/>
  <c r="AF68" i="4"/>
  <c r="I67" i="7"/>
  <c r="G56" i="7"/>
  <c r="AF57" i="4"/>
  <c r="I56" i="7"/>
  <c r="G19" i="7"/>
  <c r="G26" i="7"/>
  <c r="AF27" i="4"/>
  <c r="I26" i="7"/>
  <c r="S31" i="4"/>
  <c r="S74" i="4"/>
  <c r="S35" i="4"/>
  <c r="S37" i="4"/>
  <c r="S30" i="4"/>
  <c r="S62" i="4"/>
  <c r="S73" i="4"/>
  <c r="S51" i="4"/>
  <c r="S44" i="4"/>
  <c r="S45" i="4"/>
  <c r="S28" i="4"/>
  <c r="AF47" i="4"/>
  <c r="I46" i="7"/>
  <c r="G46" i="7"/>
  <c r="S22" i="4"/>
  <c r="G35" i="7"/>
  <c r="AF36" i="4"/>
  <c r="I35" i="7"/>
  <c r="S32" i="4"/>
  <c r="S67" i="4"/>
  <c r="S41" i="4"/>
  <c r="S63" i="4"/>
  <c r="S16" i="4"/>
  <c r="S12" i="4"/>
  <c r="S19" i="4"/>
  <c r="S72" i="4"/>
  <c r="S60" i="4"/>
  <c r="S70" i="4"/>
  <c r="S52" i="4"/>
  <c r="AG19" i="4"/>
  <c r="AI19" i="4"/>
  <c r="L18" i="7"/>
  <c r="S42" i="4"/>
  <c r="S49" i="4"/>
  <c r="S20" i="4"/>
  <c r="S11" i="4"/>
  <c r="S66" i="4"/>
  <c r="S71" i="4"/>
  <c r="S39" i="4"/>
  <c r="S33" i="4"/>
  <c r="S43" i="4"/>
  <c r="S15" i="4"/>
  <c r="S36" i="4"/>
  <c r="AF44" i="4"/>
  <c r="I43" i="7"/>
  <c r="G43" i="7"/>
  <c r="G32" i="7"/>
  <c r="AF33" i="4"/>
  <c r="I32" i="7"/>
  <c r="J71" i="7"/>
  <c r="J38" i="7"/>
  <c r="J62" i="7"/>
  <c r="J17" i="7"/>
  <c r="J43" i="7"/>
  <c r="G44" i="7"/>
  <c r="AF45" i="4"/>
  <c r="I44" i="7"/>
  <c r="J73" i="7"/>
  <c r="AI18" i="4"/>
  <c r="L17" i="7"/>
  <c r="AF32" i="4"/>
  <c r="I31" i="7"/>
  <c r="G31" i="7"/>
  <c r="S47" i="4"/>
  <c r="S23" i="4"/>
  <c r="S9" i="4"/>
  <c r="S57" i="4"/>
  <c r="S34" i="4"/>
  <c r="S53" i="4"/>
  <c r="S27" i="4"/>
  <c r="S46" i="4"/>
  <c r="S25" i="4"/>
  <c r="S55" i="4"/>
  <c r="AD76" i="4"/>
  <c r="AE74" i="4"/>
  <c r="H73" i="7"/>
  <c r="S50" i="4"/>
  <c r="S13" i="4"/>
  <c r="S14" i="4"/>
  <c r="S68" i="4"/>
  <c r="S76" i="4"/>
  <c r="S75" i="4"/>
  <c r="S65" i="4"/>
  <c r="S38" i="4"/>
  <c r="S64" i="4"/>
  <c r="S54" i="4"/>
  <c r="S58" i="4"/>
  <c r="S40" i="4"/>
  <c r="S69" i="4"/>
  <c r="AF70" i="4"/>
  <c r="I69" i="7"/>
  <c r="G69" i="7"/>
  <c r="AF72" i="4"/>
  <c r="I71" i="7"/>
  <c r="G71" i="7"/>
  <c r="G9" i="7"/>
  <c r="AF10" i="4"/>
  <c r="I9" i="7"/>
  <c r="J31" i="7"/>
  <c r="J44" i="7"/>
  <c r="AF38" i="4"/>
  <c r="I37" i="7"/>
  <c r="G37" i="7"/>
  <c r="J69" i="7"/>
  <c r="AF37" i="4"/>
  <c r="I36" i="7"/>
  <c r="G36" i="7"/>
  <c r="G48" i="7"/>
  <c r="AF49" i="4"/>
  <c r="I48" i="7"/>
  <c r="S17" i="4"/>
  <c r="S56" i="4"/>
  <c r="AF74" i="4"/>
  <c r="I73" i="7"/>
  <c r="G73" i="7"/>
  <c r="J66" i="7"/>
  <c r="G50" i="7"/>
  <c r="AF51" i="4"/>
  <c r="I50" i="7"/>
  <c r="J50" i="7"/>
  <c r="J37" i="7"/>
  <c r="G55" i="7"/>
  <c r="AF56" i="4"/>
  <c r="I55" i="7"/>
  <c r="AI51" i="4"/>
  <c r="L50" i="7"/>
  <c r="G65" i="7"/>
  <c r="AF66" i="4"/>
  <c r="I65" i="7"/>
  <c r="G62" i="7"/>
  <c r="AF63" i="4"/>
  <c r="I62" i="7"/>
  <c r="S10" i="4"/>
  <c r="J63" i="7"/>
  <c r="AI64" i="4"/>
  <c r="L63" i="7"/>
  <c r="G24" i="7"/>
  <c r="AF25" i="4"/>
  <c r="I24" i="7"/>
  <c r="S26" i="4"/>
  <c r="G58" i="7"/>
  <c r="AF59" i="4"/>
  <c r="I58" i="7"/>
  <c r="J28" i="7"/>
  <c r="G63" i="7"/>
  <c r="AF64" i="4"/>
  <c r="I63" i="7"/>
  <c r="J74" i="7"/>
  <c r="J32" i="7"/>
  <c r="AI67" i="4"/>
  <c r="L66" i="7"/>
  <c r="G70" i="7"/>
  <c r="AF71" i="4"/>
  <c r="I70" i="7"/>
  <c r="G25" i="7"/>
  <c r="AF26" i="4"/>
  <c r="I25" i="7"/>
  <c r="AF61" i="4"/>
  <c r="I60" i="7"/>
  <c r="G60" i="7"/>
  <c r="J58" i="7"/>
  <c r="J23" i="7"/>
  <c r="J12" i="7"/>
  <c r="J47" i="7"/>
  <c r="G27" i="7"/>
  <c r="AF28" i="4"/>
  <c r="I27" i="7"/>
  <c r="S59" i="4"/>
  <c r="J61" i="7"/>
  <c r="G28" i="7"/>
  <c r="AF29" i="4"/>
  <c r="I28" i="7"/>
  <c r="G23" i="7"/>
  <c r="AF24" i="4"/>
  <c r="I23" i="7"/>
  <c r="AI38" i="4"/>
  <c r="L37" i="7"/>
  <c r="S48" i="4"/>
  <c r="AF60" i="4"/>
  <c r="I59" i="7"/>
  <c r="G59" i="7"/>
  <c r="S18" i="4"/>
  <c r="S61" i="4"/>
  <c r="J14" i="7"/>
  <c r="AF62" i="4"/>
  <c r="I61" i="7"/>
  <c r="G61" i="7"/>
  <c r="J40" i="7"/>
  <c r="S24" i="4"/>
  <c r="AF15" i="4"/>
  <c r="I14" i="7"/>
  <c r="G14" i="7"/>
  <c r="AF22" i="4"/>
  <c r="I21" i="7"/>
  <c r="G21" i="7"/>
  <c r="AI34" i="4"/>
  <c r="L33" i="7"/>
  <c r="E33" i="7"/>
  <c r="E34" i="7"/>
  <c r="H43" i="4"/>
  <c r="F42" i="7"/>
  <c r="E54" i="7"/>
  <c r="E28" i="7"/>
  <c r="AI29" i="4"/>
  <c r="L28" i="7"/>
  <c r="H55" i="4"/>
  <c r="F54" i="7"/>
  <c r="E44" i="7"/>
  <c r="H46" i="4"/>
  <c r="F45" i="7"/>
  <c r="H65" i="4"/>
  <c r="F64" i="7"/>
  <c r="E43" i="7"/>
  <c r="AI44" i="4"/>
  <c r="L43" i="7"/>
  <c r="E56" i="7"/>
  <c r="H44" i="4"/>
  <c r="F43" i="7"/>
  <c r="E14" i="7"/>
  <c r="AI15" i="4"/>
  <c r="L14" i="7"/>
  <c r="E53" i="7"/>
  <c r="H54" i="4"/>
  <c r="F53" i="7"/>
  <c r="AI54" i="4"/>
  <c r="L53" i="7"/>
  <c r="H75" i="4"/>
  <c r="F74" i="7"/>
  <c r="E74" i="7"/>
  <c r="AI75" i="4"/>
  <c r="L74" i="7"/>
  <c r="AI71" i="4"/>
  <c r="L70" i="7"/>
  <c r="E70" i="7"/>
  <c r="H71" i="4"/>
  <c r="F70" i="7"/>
  <c r="E36" i="7"/>
  <c r="AI40" i="4"/>
  <c r="L39" i="7"/>
  <c r="J25" i="7"/>
  <c r="AI73" i="4"/>
  <c r="L72" i="7"/>
  <c r="AF39" i="4"/>
  <c r="I38" i="7"/>
  <c r="AF16" i="4"/>
  <c r="I15" i="7"/>
  <c r="AI65" i="4"/>
  <c r="L64" i="7"/>
  <c r="AI35" i="4"/>
  <c r="L34" i="7"/>
  <c r="G45" i="7"/>
  <c r="J60" i="7"/>
  <c r="AI69" i="4"/>
  <c r="L68" i="7"/>
  <c r="AI12" i="4"/>
  <c r="L11" i="7"/>
  <c r="J16" i="7"/>
  <c r="AF40" i="4"/>
  <c r="I39" i="7"/>
  <c r="J10" i="7"/>
  <c r="AI22" i="4"/>
  <c r="L21" i="7"/>
  <c r="G16" i="7"/>
  <c r="G66" i="7"/>
  <c r="AF9" i="4"/>
  <c r="I8" i="7"/>
  <c r="J51" i="7"/>
  <c r="AI37" i="4"/>
  <c r="L36" i="7"/>
  <c r="Y65" i="4"/>
  <c r="J48" i="7"/>
  <c r="Y16" i="4"/>
  <c r="Y64" i="4"/>
  <c r="Y11" i="4"/>
  <c r="Y38" i="4"/>
  <c r="AI57" i="4"/>
  <c r="L56" i="7"/>
  <c r="Y72" i="4"/>
  <c r="Y24" i="4"/>
  <c r="Y51" i="4"/>
  <c r="Y33" i="4"/>
  <c r="Y59" i="4"/>
  <c r="Y18" i="4"/>
  <c r="Y61" i="4"/>
  <c r="Y40" i="4"/>
  <c r="J27" i="7"/>
  <c r="Y76" i="4"/>
  <c r="Y15" i="4"/>
  <c r="Y39" i="4"/>
  <c r="Y53" i="4"/>
  <c r="AI53" i="4"/>
  <c r="L52" i="7"/>
  <c r="Y70" i="4"/>
  <c r="Y27" i="4"/>
  <c r="Y43" i="4"/>
  <c r="Y55" i="4"/>
  <c r="Y54" i="4"/>
  <c r="Y25" i="4"/>
  <c r="Y66" i="4"/>
  <c r="Y50" i="4"/>
  <c r="Y60" i="4"/>
  <c r="AG76" i="4"/>
  <c r="AH62" i="4"/>
  <c r="K61" i="7"/>
  <c r="Y48" i="4"/>
  <c r="Y32" i="4"/>
  <c r="Y35" i="4"/>
  <c r="Y56" i="4"/>
  <c r="Y68" i="4"/>
  <c r="AI68" i="4"/>
  <c r="L67" i="7"/>
  <c r="J15" i="7"/>
  <c r="G12" i="7"/>
  <c r="G20" i="7"/>
  <c r="G68" i="7"/>
  <c r="AF69" i="4"/>
  <c r="I68" i="7"/>
  <c r="AE16" i="4"/>
  <c r="H15" i="7"/>
  <c r="AE71" i="4"/>
  <c r="H70" i="7"/>
  <c r="J18" i="7"/>
  <c r="AE40" i="4"/>
  <c r="H39" i="7"/>
  <c r="AE58" i="4"/>
  <c r="H57" i="7"/>
  <c r="AE36" i="4"/>
  <c r="H35" i="7"/>
  <c r="AE47" i="4"/>
  <c r="H46" i="7"/>
  <c r="AE73" i="4"/>
  <c r="H72" i="7"/>
  <c r="AF76" i="4"/>
  <c r="I75" i="7"/>
  <c r="AE76" i="4"/>
  <c r="H75" i="7"/>
  <c r="AE65" i="4"/>
  <c r="H64" i="7"/>
  <c r="AE18" i="4"/>
  <c r="H17" i="7"/>
  <c r="G75" i="7"/>
  <c r="AE52" i="4"/>
  <c r="H51" i="7"/>
  <c r="AE34" i="4"/>
  <c r="H33" i="7"/>
  <c r="AE20" i="4"/>
  <c r="H19" i="7"/>
  <c r="AE55" i="4"/>
  <c r="H54" i="7"/>
  <c r="AE50" i="4"/>
  <c r="H49" i="7"/>
  <c r="AE23" i="4"/>
  <c r="H22" i="7"/>
  <c r="AE48" i="4"/>
  <c r="H47" i="7"/>
  <c r="AE41" i="4"/>
  <c r="H40" i="7"/>
  <c r="AE57" i="4"/>
  <c r="H56" i="7"/>
  <c r="AE54" i="4"/>
  <c r="H53" i="7"/>
  <c r="AE53" i="4"/>
  <c r="H52" i="7"/>
  <c r="AE35" i="4"/>
  <c r="H34" i="7"/>
  <c r="AE68" i="4"/>
  <c r="H67" i="7"/>
  <c r="AE11" i="4"/>
  <c r="H10" i="7"/>
  <c r="AE27" i="4"/>
  <c r="H26" i="7"/>
  <c r="AE42" i="4"/>
  <c r="H41" i="7"/>
  <c r="AE21" i="4"/>
  <c r="H20" i="7"/>
  <c r="AE14" i="4"/>
  <c r="H13" i="7"/>
  <c r="AE69" i="4"/>
  <c r="H68" i="7"/>
  <c r="AE30" i="4"/>
  <c r="H29" i="7"/>
  <c r="AE13" i="4"/>
  <c r="H12" i="7"/>
  <c r="AE9" i="4"/>
  <c r="H8" i="7"/>
  <c r="AE19" i="4"/>
  <c r="H18" i="7"/>
  <c r="AE12" i="4"/>
  <c r="H11" i="7"/>
  <c r="AE31" i="4"/>
  <c r="H30" i="7"/>
  <c r="AE43" i="4"/>
  <c r="H42" i="7"/>
  <c r="AE75" i="4"/>
  <c r="H74" i="7"/>
  <c r="AE28" i="4"/>
  <c r="H27" i="7"/>
  <c r="AE44" i="4"/>
  <c r="H43" i="7"/>
  <c r="AE62" i="4"/>
  <c r="H61" i="7"/>
  <c r="AE66" i="4"/>
  <c r="H65" i="7"/>
  <c r="AE67" i="4"/>
  <c r="H66" i="7"/>
  <c r="AE39" i="4"/>
  <c r="H38" i="7"/>
  <c r="AE22" i="4"/>
  <c r="H21" i="7"/>
  <c r="AE24" i="4"/>
  <c r="H23" i="7"/>
  <c r="AE51" i="4"/>
  <c r="H50" i="7"/>
  <c r="AE72" i="4"/>
  <c r="H71" i="7"/>
  <c r="AE32" i="4"/>
  <c r="H31" i="7"/>
  <c r="AE61" i="4"/>
  <c r="H60" i="7"/>
  <c r="AE59" i="4"/>
  <c r="H58" i="7"/>
  <c r="AE29" i="4"/>
  <c r="H28" i="7"/>
  <c r="AE26" i="4"/>
  <c r="H25" i="7"/>
  <c r="AE15" i="4"/>
  <c r="H14" i="7"/>
  <c r="AE25" i="4"/>
  <c r="H24" i="7"/>
  <c r="AE64" i="4"/>
  <c r="H63" i="7"/>
  <c r="AE63" i="4"/>
  <c r="H62" i="7"/>
  <c r="AE56" i="4"/>
  <c r="H55" i="7"/>
  <c r="AE70" i="4"/>
  <c r="H69" i="7"/>
  <c r="AE33" i="4"/>
  <c r="H32" i="7"/>
  <c r="AE38" i="4"/>
  <c r="H37" i="7"/>
  <c r="AE45" i="4"/>
  <c r="H44" i="7"/>
  <c r="AE46" i="4"/>
  <c r="H45" i="7"/>
  <c r="AE49" i="4"/>
  <c r="H48" i="7"/>
  <c r="AE17" i="4"/>
  <c r="H16" i="7"/>
  <c r="AE60" i="4"/>
  <c r="H59" i="7"/>
  <c r="AE37" i="4"/>
  <c r="H36" i="7"/>
  <c r="AE10" i="4"/>
  <c r="H9" i="7"/>
  <c r="AH48" i="4"/>
  <c r="K47" i="7"/>
  <c r="AH68" i="4"/>
  <c r="K67" i="7"/>
  <c r="AI76" i="4"/>
  <c r="L75" i="7"/>
  <c r="AH21" i="4"/>
  <c r="K20" i="7"/>
  <c r="AH73" i="4"/>
  <c r="K72" i="7"/>
  <c r="AH18" i="4"/>
  <c r="K17" i="7"/>
  <c r="AH54" i="4"/>
  <c r="K53" i="7"/>
  <c r="AH71" i="4"/>
  <c r="K70" i="7"/>
  <c r="AH60" i="4"/>
  <c r="K59" i="7"/>
  <c r="AH23" i="4"/>
  <c r="K22" i="7"/>
  <c r="AH76" i="4"/>
  <c r="K75" i="7"/>
  <c r="AH19" i="4"/>
  <c r="K18" i="7"/>
  <c r="AH75" i="4"/>
  <c r="K74" i="7"/>
  <c r="AH39" i="4"/>
  <c r="K38" i="7"/>
  <c r="J75" i="7"/>
  <c r="AH43" i="4"/>
  <c r="K42" i="7"/>
  <c r="AH61" i="4"/>
  <c r="K60" i="7"/>
  <c r="AH50" i="4"/>
  <c r="K49" i="7"/>
  <c r="AH26" i="4"/>
  <c r="K25" i="7"/>
  <c r="AH57" i="4"/>
  <c r="K56" i="7"/>
  <c r="AH59" i="4"/>
  <c r="K58" i="7"/>
  <c r="AH65" i="4"/>
  <c r="K64" i="7"/>
  <c r="AH40" i="4"/>
  <c r="K39" i="7"/>
  <c r="AH28" i="4"/>
  <c r="K27" i="7"/>
  <c r="AH74" i="4"/>
  <c r="K73" i="7"/>
  <c r="AH52" i="4"/>
  <c r="K51" i="7"/>
  <c r="AH47" i="4"/>
  <c r="K46" i="7"/>
  <c r="AH17" i="4"/>
  <c r="K16" i="7"/>
  <c r="AH67" i="4"/>
  <c r="K66" i="7"/>
  <c r="AH56" i="4"/>
  <c r="K55" i="7"/>
  <c r="AH30" i="4"/>
  <c r="K29" i="7"/>
  <c r="AH41" i="4"/>
  <c r="K40" i="7"/>
  <c r="AH9" i="4"/>
  <c r="K8" i="7"/>
  <c r="AH44" i="4"/>
  <c r="K43" i="7"/>
  <c r="AH53" i="4"/>
  <c r="K52" i="7"/>
  <c r="AH12" i="4"/>
  <c r="K11" i="7"/>
  <c r="AH45" i="4"/>
  <c r="K44" i="7"/>
  <c r="AH36" i="4"/>
  <c r="K35" i="7"/>
  <c r="AH42" i="4"/>
  <c r="K41" i="7"/>
  <c r="AH24" i="4"/>
  <c r="K23" i="7"/>
  <c r="AH25" i="4"/>
  <c r="K24" i="7"/>
  <c r="AH34" i="4"/>
  <c r="K33" i="7"/>
  <c r="AH37" i="4"/>
  <c r="K36" i="7"/>
  <c r="AH16" i="4"/>
  <c r="K15" i="7"/>
  <c r="AH14" i="4"/>
  <c r="K13" i="7"/>
  <c r="AH10" i="4"/>
  <c r="K9" i="7"/>
  <c r="AH64" i="4"/>
  <c r="K63" i="7"/>
  <c r="AH11" i="4"/>
  <c r="K10" i="7"/>
  <c r="AH38" i="4"/>
  <c r="K37" i="7"/>
  <c r="AH31" i="4"/>
  <c r="K30" i="7"/>
  <c r="AH46" i="4"/>
  <c r="K45" i="7"/>
  <c r="AH58" i="4"/>
  <c r="K57" i="7"/>
  <c r="AH22" i="4"/>
  <c r="K21" i="7"/>
  <c r="AH66" i="4"/>
  <c r="K65" i="7"/>
  <c r="AH69" i="4"/>
  <c r="K68" i="7"/>
  <c r="AH63" i="4"/>
  <c r="K62" i="7"/>
  <c r="AH20" i="4"/>
  <c r="K19" i="7"/>
  <c r="AH27" i="4"/>
  <c r="K26" i="7"/>
  <c r="AH55" i="4"/>
  <c r="K54" i="7"/>
  <c r="AH32" i="4"/>
  <c r="K31" i="7"/>
  <c r="AH35" i="4"/>
  <c r="K34" i="7"/>
  <c r="AH13" i="4"/>
  <c r="K12" i="7"/>
  <c r="AH70" i="4"/>
  <c r="K69" i="7"/>
  <c r="AH49" i="4"/>
  <c r="K48" i="7"/>
  <c r="AH29" i="4"/>
  <c r="K28" i="7"/>
  <c r="AH15" i="4"/>
  <c r="K14" i="7"/>
  <c r="AH72" i="4"/>
  <c r="K71" i="7"/>
  <c r="AH51" i="4"/>
  <c r="K50" i="7"/>
  <c r="AH33" i="4"/>
  <c r="K32"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http://floridarevenue.com/taxes/pages/colls_from_7_2003.aspx</t>
        </r>
      </text>
    </comment>
    <comment ref="I3" authorId="1" shapeId="0">
      <text>
        <r>
          <rPr>
            <sz val="8"/>
            <color indexed="81"/>
            <rFont val="Tahoma"/>
            <family val="2"/>
          </rPr>
          <t>FY 2018 Half-cent Sales Tax (Form 5)
DOR website
Taxes: Tax Collections and Distributions
http://floridarevenue.com/taxes/Pages/distributions.aspx</t>
        </r>
      </text>
    </comment>
    <comment ref="T3" authorId="1" shapeId="0">
      <text>
        <r>
          <rPr>
            <sz val="8"/>
            <color indexed="81"/>
            <rFont val="Tahoma"/>
            <family val="2"/>
          </rPr>
          <t>FY 2018 State Revenue Sharing (Form 6)
DOR website
Taxes: Tax Collections and Distributions
http://floridarevenue.com/taxes/Pages/distributions.aspx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2018 Local Government Tax Distributions by County (Form 4)
DOR webpage
Tax Distributions from July 2003 to Present
http://floridarevenue.com/taxes/Pages/distributions.aspx</t>
        </r>
      </text>
    </comment>
    <comment ref="D8" authorId="1" shapeId="0">
      <text>
        <r>
          <rPr>
            <sz val="8"/>
            <color indexed="81"/>
            <rFont val="Tahoma"/>
            <family val="2"/>
          </rPr>
          <t>Constructed from Sales Tax by County (Form 9) file
DOR webpage
Tax Collections from July 2003
http://floridarevenue.com/taxes/pages/colls_from_7_2003.aspx</t>
        </r>
      </text>
    </comment>
    <comment ref="E8" authorId="1" shapeId="0">
      <text>
        <r>
          <rPr>
            <sz val="8"/>
            <color indexed="81"/>
            <rFont val="Tahoma"/>
            <family val="2"/>
          </rPr>
          <t>FY 2018 Local Gov't Tax Receipts by County (Form 3)
DOR webpage
Tax Collections from July 2003
http://floridarevenue.com/taxes/Pages/colls_from_7_2003.aspx</t>
        </r>
      </text>
    </comment>
    <comment ref="F8" authorId="1" shapeId="0">
      <text>
        <r>
          <rPr>
            <sz val="8"/>
            <color indexed="81"/>
            <rFont val="Tahoma"/>
            <family val="2"/>
          </rPr>
          <t>County's proportional share of statewide local option sales taxes multiplied by the discretionary pool amount of $283,954,537.</t>
        </r>
      </text>
    </comment>
    <comment ref="U8" authorId="1" shapeId="0">
      <text>
        <r>
          <rPr>
            <sz val="8"/>
            <color indexed="81"/>
            <rFont val="Tahoma"/>
            <family val="2"/>
          </rPr>
          <t>The 2.0810 percent of sales and use tax collections represent 98.56 percent of total County Revenue Sharing program funding in SFY 2017-18.
2017 Local Government Financial Information Handbook, p. 34.</t>
        </r>
      </text>
    </comment>
    <comment ref="W8" authorId="1" shapeId="0">
      <text>
        <r>
          <rPr>
            <sz val="8"/>
            <color indexed="81"/>
            <rFont val="Tahoma"/>
            <family val="2"/>
          </rPr>
          <t>The 1.3653 percent of sales and use tax collections represents 76.2 percent of total Municipal Revenue Sharing program funding in SFY 2017-18.
2017 Local Government Financial Information Handbook, p. 79.</t>
        </r>
      </text>
    </comment>
    <comment ref="E76" authorId="1" shapeId="0">
      <text>
        <r>
          <rPr>
            <sz val="8"/>
            <color indexed="81"/>
            <rFont val="Tahoma"/>
            <family val="2"/>
          </rPr>
          <t>Excludes discretionary pool amount totaling $283,954,537.</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<sst xmlns="http://schemas.openxmlformats.org/spreadsheetml/2006/main" count="292" uniqueCount="127">
  <si>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</si>
  <si>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</si>
  <si>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</si>
  <si>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</si>
  <si>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</si>
  <si>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</si>
  <si>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</si>
  <si>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</si>
  <si>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</si>
  <si>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</si>
  <si>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</si>
  <si>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</si>
  <si>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</si>
  <si>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</si>
  <si>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</si>
  <si>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</si>
  <si>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</si>
  <si>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</si>
  <si>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</si>
  <si>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</si>
  <si>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</si>
  <si>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</si>
  <si>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</si>
  <si>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</si>
  <si>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</si>
  <si>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</si>
  <si>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</si>
  <si>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</si>
  <si>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</si>
  <si>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</si>
  <si>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</si>
  <si>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</si>
  <si>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</si>
  <si>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</si>
  <si>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</si>
  <si>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</si>
  <si>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</si>
  <si>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</si>
  <si>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</si>
  <si>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</si>
  <si>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</si>
  <si>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</si>
  <si>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</si>
  <si>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</si>
  <si>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</si>
  <si>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</si>
  <si>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</si>
  <si>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</si>
  <si>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</si>
  <si>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</si>
  <si>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</si>
  <si>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</si>
  <si>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</si>
  <si>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</si>
  <si>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</si>
  <si>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</si>
  <si>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</si>
  <si>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</si>
  <si>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</si>
  <si>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</si>
  <si>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</si>
  <si>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</si>
  <si>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</si>
  <si>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</si>
  <si>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</si>
  <si>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</si>
  <si>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</si>
  <si>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</si>
  <si>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</si>
  <si>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</si>
  <si>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</si>
  <si>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</si>
  <si>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</si>
  <si>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</si>
  <si>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</si>
  <si>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</si>
  <si>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</si>
  <si>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</si>
  <si>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</si>
  <si>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</si>
  <si>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</si>
  <si>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</si>
  <si>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</si>
  <si>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</si>
  <si>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</si>
  <si>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</si>
  <si>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</si>
  <si>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</si>
  <si>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</si>
  <si>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</si>
  <si>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</si>
  <si>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</si>
  <si>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</si>
  <si>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</si>
  <si>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</si>
  <si>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</si>
  <si>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</si>
  <si>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</si>
  <si>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</si>
  <si>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</si>
  <si>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</si>
  <si>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</si>
  <si>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</si>
  <si>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</si>
  <si>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</si>
  <si>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</si>
  <si>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</si>
  <si>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</si>
  <si>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</si>
  <si>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</si>
  <si>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</si>
  <si>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</si>
  <si>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</si>
  <si>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</si>
  <si>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</si>
  <si>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</si>
  <si>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</si>
  <si>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</si>
  <si>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</si>
  <si>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</si>
  <si>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</si>
  <si>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</si>
  <si>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</si>
  <si>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2018</t>
  </si>
  <si>
    <t>2)  Pursuant to law, 1.3653 percent of state sales and use tax collections are transferred into the Revenue Sharing Trust Fund for Municipalities [s. 212.20(5)(d)6., F.S.].  In state fiscal year ended June 30, 2018, this revenue source was estimated to account for 76.2 percent of total municipal revenue sharing proceeds.</t>
  </si>
  <si>
    <t>1)  Pursuant to law, 2.0810 percent of state sales and use tax collections are transferred into the Revenue Sharing Trust Fund for Counties [s. 212.20(6)(d)5., F.S.].  In state fiscal year ended June 30, 2018, this revenue source was estimated to account for 98.56 percent of total county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</si>
  <si>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$283,954,537.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</si>
</sst>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1" fillId="0" borderId="7" xfId="0" applyFont="1" applyFill="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81" t="s">
        <v>105</v>
      </c>
      <c r="B1" s="82"/>
      <c r="C1" s="82"/>
      <c r="D1" s="82"/>
      <c r="E1" s="82"/>
      <c r="F1" s="82"/>
      <c r="G1" s="82"/>
      <c r="H1" s="82"/>
      <c r="I1" s="82"/>
      <c r="J1" s="82"/>
      <c r="K1" s="82"/>
      <c r="L1" s="83"/>
    </row>
    <row r="2" spans="1:12" ht="16.5" thickBot="1" x14ac:dyDescent="0.3">
      <c r="A2" s="84" t="s">
        <v>123</v>
      </c>
      <c r="B2" s="85"/>
      <c r="C2" s="85"/>
      <c r="D2" s="85"/>
      <c r="E2" s="85"/>
      <c r="F2" s="85"/>
      <c r="G2" s="85"/>
      <c r="H2" s="85"/>
      <c r="I2" s="85"/>
      <c r="J2" s="85"/>
      <c r="K2" s="85"/>
      <c r="L2" s="86"/>
    </row>
    <row r="3" spans="1:12" ht="15.75" x14ac:dyDescent="0.25">
      <c r="A3" s="24"/>
      <c r="B3" s="92" t="s">
        <v>93</v>
      </c>
      <c r="C3" s="93"/>
      <c r="D3" s="93"/>
      <c r="E3" s="93"/>
      <c r="F3" s="94"/>
      <c r="G3" s="78" t="s">
        <v>95</v>
      </c>
      <c r="H3" s="79"/>
      <c r="I3" s="79"/>
      <c r="J3" s="79"/>
      <c r="K3" s="79"/>
      <c r="L3" s="80"/>
    </row>
    <row r="4" spans="1:12" ht="13.5" thickBot="1" x14ac:dyDescent="0.25">
      <c r="A4" s="25"/>
      <c r="B4" s="26"/>
      <c r="C4" s="27"/>
      <c r="D4" s="27"/>
      <c r="E4" s="27"/>
      <c r="F4" s="28"/>
      <c r="G4" s="87" t="s">
        <v>101</v>
      </c>
      <c r="H4" s="88"/>
      <c r="I4" s="89"/>
      <c r="J4" s="90" t="s">
        <v>102</v>
      </c>
      <c r="K4" s="90"/>
      <c r="L4" s="91"/>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251265283.02999997</v>
      </c>
      <c r="C8" s="16">
        <f>'Data Worksheet'!E9</f>
        <v>18899355.75</v>
      </c>
      <c r="D8" s="17">
        <f>'Data Worksheet'!F9</f>
        <v>2066954.2484102084</v>
      </c>
      <c r="E8" s="16">
        <f>'Data Worksheet'!G9</f>
        <v>272231593.0284102</v>
      </c>
      <c r="F8" s="14">
        <f>'Data Worksheet'!H9</f>
        <v>1.023845624918978E-2</v>
      </c>
      <c r="G8" s="13">
        <f>'Data Worksheet'!AD9</f>
        <v>28202977.310367998</v>
      </c>
      <c r="H8" s="41">
        <f>'Data Worksheet'!AE9</f>
        <v>9.4890279459008773E-3</v>
      </c>
      <c r="I8" s="38">
        <f>'Data Worksheet'!AF9</f>
        <v>0.1122438283963037</v>
      </c>
      <c r="J8" s="2">
        <f>'Data Worksheet'!AG9</f>
        <v>51656469.970367998</v>
      </c>
      <c r="K8" s="41">
        <f>'Data Worksheet'!AH9</f>
        <v>8.3951783379402553E-3</v>
      </c>
      <c r="L8" s="5">
        <f>'Data Worksheet'!AI9</f>
        <v>0.18975192921483255</v>
      </c>
    </row>
    <row r="9" spans="1:12" x14ac:dyDescent="0.2">
      <c r="A9" s="6" t="s">
        <v>50</v>
      </c>
      <c r="B9" s="65">
        <f>'Data Worksheet'!D10</f>
        <v>13395780.879999999</v>
      </c>
      <c r="C9" s="67">
        <f>'Data Worksheet'!E10</f>
        <v>1832026.4200000002</v>
      </c>
      <c r="D9" s="67">
        <f>'Data Worksheet'!F10</f>
        <v>200362.1098046554</v>
      </c>
      <c r="E9" s="67">
        <f>'Data Worksheet'!G10</f>
        <v>15428169.409804653</v>
      </c>
      <c r="F9" s="15">
        <f>'Data Worksheet'!H10</f>
        <v>5.8024359241393489E-4</v>
      </c>
      <c r="G9" s="65">
        <f>'Data Worksheet'!AD10</f>
        <v>3692176.1565720001</v>
      </c>
      <c r="H9" s="42">
        <f>'Data Worksheet'!AE10</f>
        <v>1.2422505023262545E-3</v>
      </c>
      <c r="I9" s="39">
        <f>'Data Worksheet'!AF10</f>
        <v>0.27562231643281404</v>
      </c>
      <c r="J9" s="68">
        <f>'Data Worksheet'!AG10</f>
        <v>6076435.5465719998</v>
      </c>
      <c r="K9" s="42">
        <f>'Data Worksheet'!AH10</f>
        <v>9.8753863943343702E-4</v>
      </c>
      <c r="L9" s="7">
        <f>'Data Worksheet'!AI10</f>
        <v>0.39385330723101891</v>
      </c>
    </row>
    <row r="10" spans="1:12" x14ac:dyDescent="0.2">
      <c r="A10" s="6" t="s">
        <v>26</v>
      </c>
      <c r="B10" s="65">
        <f>'Data Worksheet'!D11</f>
        <v>254202697.20999998</v>
      </c>
      <c r="C10" s="67">
        <f>'Data Worksheet'!E11</f>
        <v>38235654.969999999</v>
      </c>
      <c r="D10" s="67">
        <f>'Data Worksheet'!F11</f>
        <v>4181695.4253050871</v>
      </c>
      <c r="E10" s="67">
        <f>'Data Worksheet'!G11</f>
        <v>296620047.60530502</v>
      </c>
      <c r="F10" s="15">
        <f>'Data Worksheet'!H11</f>
        <v>1.1155690440832007E-2</v>
      </c>
      <c r="G10" s="65">
        <f>'Data Worksheet'!AD11</f>
        <v>30693469.936835997</v>
      </c>
      <c r="H10" s="42">
        <f>'Data Worksheet'!AE11</f>
        <v>1.0326966219989662E-2</v>
      </c>
      <c r="I10" s="39">
        <f>'Data Worksheet'!AF11</f>
        <v>0.12074407657240452</v>
      </c>
      <c r="J10" s="68">
        <f>'Data Worksheet'!AG11</f>
        <v>78347563.266836017</v>
      </c>
      <c r="K10" s="42">
        <f>'Data Worksheet'!AH11</f>
        <v>1.2732998719143017E-2</v>
      </c>
      <c r="L10" s="7">
        <f>'Data Worksheet'!AI11</f>
        <v>0.26413441673736276</v>
      </c>
    </row>
    <row r="11" spans="1:12" x14ac:dyDescent="0.2">
      <c r="A11" s="6" t="s">
        <v>47</v>
      </c>
      <c r="B11" s="65">
        <f>'Data Worksheet'!D12</f>
        <v>16840664.830000002</v>
      </c>
      <c r="C11" s="67">
        <f>'Data Worksheet'!E12</f>
        <v>2518512.9100000006</v>
      </c>
      <c r="D11" s="67">
        <f>'Data Worksheet'!F12</f>
        <v>275440.6567007163</v>
      </c>
      <c r="E11" s="67">
        <f>'Data Worksheet'!G12</f>
        <v>19634618.396700718</v>
      </c>
      <c r="F11" s="15">
        <f>'Data Worksheet'!H12</f>
        <v>7.384454507569873E-4</v>
      </c>
      <c r="G11" s="65">
        <f>'Data Worksheet'!AD12</f>
        <v>4308227.8440080006</v>
      </c>
      <c r="H11" s="42">
        <f>'Data Worksheet'!AE12</f>
        <v>1.449524068300106E-3</v>
      </c>
      <c r="I11" s="39">
        <f>'Data Worksheet'!AF12</f>
        <v>0.25582290767602672</v>
      </c>
      <c r="J11" s="68">
        <f>'Data Worksheet'!AG12</f>
        <v>7632673.2440080009</v>
      </c>
      <c r="K11" s="42">
        <f>'Data Worksheet'!AH12</f>
        <v>1.2404574512240071E-3</v>
      </c>
      <c r="L11" s="7">
        <f>'Data Worksheet'!AI12</f>
        <v>0.38873550225404679</v>
      </c>
    </row>
    <row r="12" spans="1:12" x14ac:dyDescent="0.2">
      <c r="A12" s="6" t="s">
        <v>15</v>
      </c>
      <c r="B12" s="65">
        <f>'Data Worksheet'!D13</f>
        <v>545501969.63999999</v>
      </c>
      <c r="C12" s="67">
        <f>'Data Worksheet'!E13</f>
        <v>77501435.159999996</v>
      </c>
      <c r="D12" s="67">
        <f>'Data Worksheet'!F13</f>
        <v>8476051.9237196911</v>
      </c>
      <c r="E12" s="67">
        <f>'Data Worksheet'!G13</f>
        <v>631479456.7237196</v>
      </c>
      <c r="F12" s="15">
        <f>'Data Worksheet'!H13</f>
        <v>2.3749538832009132E-2</v>
      </c>
      <c r="G12" s="65">
        <f>'Data Worksheet'!AD13</f>
        <v>63992786.626079999</v>
      </c>
      <c r="H12" s="42">
        <f>'Data Worksheet'!AE13</f>
        <v>2.153068216693969E-2</v>
      </c>
      <c r="I12" s="39">
        <f>'Data Worksheet'!AF13</f>
        <v>0.11730990938183333</v>
      </c>
      <c r="J12" s="68">
        <f>'Data Worksheet'!AG13</f>
        <v>161544388.00608</v>
      </c>
      <c r="K12" s="42">
        <f>'Data Worksheet'!AH13</f>
        <v>2.6254096487476203E-2</v>
      </c>
      <c r="L12" s="7">
        <f>'Data Worksheet'!AI13</f>
        <v>0.25581891269149831</v>
      </c>
    </row>
    <row r="13" spans="1:12" x14ac:dyDescent="0.2">
      <c r="A13" s="6" t="s">
        <v>9</v>
      </c>
      <c r="B13" s="65">
        <f>'Data Worksheet'!D14</f>
        <v>2331907992.0799999</v>
      </c>
      <c r="C13" s="67">
        <f>'Data Worksheet'!E14</f>
        <v>28926967.420000002</v>
      </c>
      <c r="D13" s="67">
        <f>'Data Worksheet'!F14</f>
        <v>3163637.9034979902</v>
      </c>
      <c r="E13" s="67">
        <f>'Data Worksheet'!G14</f>
        <v>2363998597.4034982</v>
      </c>
      <c r="F13" s="15">
        <f>'Data Worksheet'!H14</f>
        <v>8.8908476578380871E-2</v>
      </c>
      <c r="G13" s="65">
        <f>'Data Worksheet'!AD14</f>
        <v>288680729.83901197</v>
      </c>
      <c r="H13" s="42">
        <f>'Data Worksheet'!AE14</f>
        <v>9.7128025978960114E-2</v>
      </c>
      <c r="I13" s="39">
        <f>'Data Worksheet'!AF14</f>
        <v>0.12379593483940009</v>
      </c>
      <c r="J13" s="68">
        <f>'Data Worksheet'!AG14</f>
        <v>288680729.83901197</v>
      </c>
      <c r="K13" s="42">
        <f>'Data Worksheet'!AH14</f>
        <v>4.6916218067465272E-2</v>
      </c>
      <c r="L13" s="7">
        <f>'Data Worksheet'!AI14</f>
        <v>0.12211544040511908</v>
      </c>
    </row>
    <row r="14" spans="1:12" x14ac:dyDescent="0.2">
      <c r="A14" s="6" t="s">
        <v>57</v>
      </c>
      <c r="B14" s="65">
        <f>'Data Worksheet'!D15</f>
        <v>4404822.84</v>
      </c>
      <c r="C14" s="67">
        <f>'Data Worksheet'!E15</f>
        <v>1025266.01</v>
      </c>
      <c r="D14" s="67">
        <f>'Data Worksheet'!F15</f>
        <v>112129.6388698373</v>
      </c>
      <c r="E14" s="67">
        <f>'Data Worksheet'!G15</f>
        <v>5542218.4888698366</v>
      </c>
      <c r="F14" s="15">
        <f>'Data Worksheet'!H15</f>
        <v>2.0843929571327422E-4</v>
      </c>
      <c r="G14" s="65">
        <f>'Data Worksheet'!AD15</f>
        <v>2721389.6081920001</v>
      </c>
      <c r="H14" s="42">
        <f>'Data Worksheet'!AE15</f>
        <v>9.1562467889959016E-4</v>
      </c>
      <c r="I14" s="39">
        <f>'Data Worksheet'!AF15</f>
        <v>0.617820445235432</v>
      </c>
      <c r="J14" s="68">
        <f>'Data Worksheet'!AG15</f>
        <v>4172199.7881920002</v>
      </c>
      <c r="K14" s="42">
        <f>'Data Worksheet'!AH15</f>
        <v>6.7806339270725963E-4</v>
      </c>
      <c r="L14" s="7">
        <f>'Data Worksheet'!AI15</f>
        <v>0.75280319542992091</v>
      </c>
    </row>
    <row r="15" spans="1:12" x14ac:dyDescent="0.2">
      <c r="A15" s="6" t="s">
        <v>28</v>
      </c>
      <c r="B15" s="65">
        <f>'Data Worksheet'!D16</f>
        <v>184520557.17999998</v>
      </c>
      <c r="C15" s="67">
        <f>'Data Worksheet'!E16</f>
        <v>25406381.419999998</v>
      </c>
      <c r="D15" s="67">
        <f>'Data Worksheet'!F16</f>
        <v>2778604.1337837232</v>
      </c>
      <c r="E15" s="67">
        <f>'Data Worksheet'!G16</f>
        <v>212705542.73378369</v>
      </c>
      <c r="F15" s="15">
        <f>'Data Worksheet'!H16</f>
        <v>7.9997195366400316E-3</v>
      </c>
      <c r="G15" s="65">
        <f>'Data Worksheet'!AD16</f>
        <v>22097644.156964</v>
      </c>
      <c r="H15" s="42">
        <f>'Data Worksheet'!AE16</f>
        <v>7.4348591156338665E-3</v>
      </c>
      <c r="I15" s="39">
        <f>'Data Worksheet'!AF16</f>
        <v>0.11975708557723315</v>
      </c>
      <c r="J15" s="68">
        <f>'Data Worksheet'!AG16</f>
        <v>53431620.066963993</v>
      </c>
      <c r="K15" s="42">
        <f>'Data Worksheet'!AH16</f>
        <v>8.6836746607839178E-3</v>
      </c>
      <c r="L15" s="7">
        <f>'Data Worksheet'!AI16</f>
        <v>0.25119994232513965</v>
      </c>
    </row>
    <row r="16" spans="1:12" x14ac:dyDescent="0.2">
      <c r="A16" s="6" t="s">
        <v>31</v>
      </c>
      <c r="B16" s="65">
        <f>'Data Worksheet'!D17</f>
        <v>103859273.33999999</v>
      </c>
      <c r="C16" s="67">
        <f>'Data Worksheet'!E17</f>
        <v>709909.54999999993</v>
      </c>
      <c r="D16" s="67">
        <f>'Data Worksheet'!F17</f>
        <v>77640.242332571535</v>
      </c>
      <c r="E16" s="67">
        <f>'Data Worksheet'!G17</f>
        <v>104646823.13233256</v>
      </c>
      <c r="F16" s="15">
        <f>'Data Worksheet'!H17</f>
        <v>3.935700145373186E-3</v>
      </c>
      <c r="G16" s="65">
        <f>'Data Worksheet'!AD17</f>
        <v>12109342.506947998</v>
      </c>
      <c r="H16" s="42">
        <f>'Data Worksheet'!AE17</f>
        <v>4.0742467786432307E-3</v>
      </c>
      <c r="I16" s="39">
        <f>'Data Worksheet'!AF17</f>
        <v>0.11659375342735283</v>
      </c>
      <c r="J16" s="68">
        <f>'Data Worksheet'!AG17</f>
        <v>12109342.506947998</v>
      </c>
      <c r="K16" s="42">
        <f>'Data Worksheet'!AH17</f>
        <v>1.968003039296817E-3</v>
      </c>
      <c r="L16" s="7">
        <f>'Data Worksheet'!AI17</f>
        <v>0.11571629357190294</v>
      </c>
    </row>
    <row r="17" spans="1:12" x14ac:dyDescent="0.2">
      <c r="A17" s="6" t="s">
        <v>27</v>
      </c>
      <c r="B17" s="65">
        <f>'Data Worksheet'!D18</f>
        <v>134240380.59</v>
      </c>
      <c r="C17" s="67">
        <f>'Data Worksheet'!E18</f>
        <v>19175267.890000004</v>
      </c>
      <c r="D17" s="67">
        <f>'Data Worksheet'!F18</f>
        <v>2097129.7621951669</v>
      </c>
      <c r="E17" s="67">
        <f>'Data Worksheet'!G18</f>
        <v>155512778.24219519</v>
      </c>
      <c r="F17" s="15">
        <f>'Data Worksheet'!H18</f>
        <v>5.8487362120990269E-3</v>
      </c>
      <c r="G17" s="65">
        <f>'Data Worksheet'!AD18</f>
        <v>16333349.338424001</v>
      </c>
      <c r="H17" s="42">
        <f>'Data Worksheet'!AE18</f>
        <v>5.4954342804612441E-3</v>
      </c>
      <c r="I17" s="39">
        <f>'Data Worksheet'!AF18</f>
        <v>0.12167240041064607</v>
      </c>
      <c r="J17" s="68">
        <f>'Data Worksheet'!AG18</f>
        <v>41537970.848424003</v>
      </c>
      <c r="K17" s="42">
        <f>'Data Worksheet'!AH18</f>
        <v>6.7507259646027015E-3</v>
      </c>
      <c r="L17" s="7">
        <f>'Data Worksheet'!AI18</f>
        <v>0.26710326519749311</v>
      </c>
    </row>
    <row r="18" spans="1:12" x14ac:dyDescent="0.2">
      <c r="A18" s="6" t="s">
        <v>22</v>
      </c>
      <c r="B18" s="65">
        <f>'Data Worksheet'!D19</f>
        <v>544160536.45000005</v>
      </c>
      <c r="C18" s="67">
        <f>'Data Worksheet'!E19</f>
        <v>1676175.89</v>
      </c>
      <c r="D18" s="67">
        <f>'Data Worksheet'!F19</f>
        <v>183317.30048090458</v>
      </c>
      <c r="E18" s="67">
        <f>'Data Worksheet'!G19</f>
        <v>546020029.640481</v>
      </c>
      <c r="F18" s="15">
        <f>'Data Worksheet'!H19</f>
        <v>2.0535464390688686E-2</v>
      </c>
      <c r="G18" s="65">
        <f>'Data Worksheet'!AD19</f>
        <v>60840323.172083989</v>
      </c>
      <c r="H18" s="42">
        <f>'Data Worksheet'!AE19</f>
        <v>2.047002061038827E-2</v>
      </c>
      <c r="I18" s="39">
        <f>'Data Worksheet'!AF19</f>
        <v>0.11180583503720189</v>
      </c>
      <c r="J18" s="68">
        <f>'Data Worksheet'!AG19</f>
        <v>60840323.172083989</v>
      </c>
      <c r="K18" s="42">
        <f>'Data Worksheet'!AH19</f>
        <v>9.8877326201453064E-3</v>
      </c>
      <c r="L18" s="7">
        <f>'Data Worksheet'!AI19</f>
        <v>0.11142507576534037</v>
      </c>
    </row>
    <row r="19" spans="1:12" x14ac:dyDescent="0.2">
      <c r="A19" s="6" t="s">
        <v>37</v>
      </c>
      <c r="B19" s="65">
        <f>'Data Worksheet'!D20</f>
        <v>65032134.719999991</v>
      </c>
      <c r="C19" s="67">
        <f>'Data Worksheet'!E20</f>
        <v>8084554.0300000003</v>
      </c>
      <c r="D19" s="67">
        <f>'Data Worksheet'!F20</f>
        <v>884178.46194626892</v>
      </c>
      <c r="E19" s="67">
        <f>'Data Worksheet'!G20</f>
        <v>74000867.211946249</v>
      </c>
      <c r="F19" s="15">
        <f>'Data Worksheet'!H20</f>
        <v>2.7831253269437577E-3</v>
      </c>
      <c r="G19" s="65">
        <f>'Data Worksheet'!AD20</f>
        <v>7575448.4854600001</v>
      </c>
      <c r="H19" s="42">
        <f>'Data Worksheet'!AE20</f>
        <v>2.5487962348867505E-3</v>
      </c>
      <c r="I19" s="39">
        <f>'Data Worksheet'!AF20</f>
        <v>0.11648777205417871</v>
      </c>
      <c r="J19" s="68">
        <f>'Data Worksheet'!AG20</f>
        <v>17874310.545460001</v>
      </c>
      <c r="K19" s="42">
        <f>'Data Worksheet'!AH20</f>
        <v>2.9049221672123844E-3</v>
      </c>
      <c r="L19" s="7">
        <f>'Data Worksheet'!AI20</f>
        <v>0.24154190645180007</v>
      </c>
    </row>
    <row r="20" spans="1:12" x14ac:dyDescent="0.2">
      <c r="A20" s="70" t="s">
        <v>118</v>
      </c>
      <c r="B20" s="65">
        <f>'Data Worksheet'!D21</f>
        <v>16871753.829999998</v>
      </c>
      <c r="C20" s="67">
        <f>'Data Worksheet'!E21</f>
        <v>3068228.3600000003</v>
      </c>
      <c r="D20" s="67">
        <f>'Data Worksheet'!F21</f>
        <v>335561.04915347107</v>
      </c>
      <c r="E20" s="67">
        <f>'Data Worksheet'!G21</f>
        <v>20275543.239153467</v>
      </c>
      <c r="F20" s="15">
        <f>'Data Worksheet'!H21</f>
        <v>7.6255022451036459E-4</v>
      </c>
      <c r="G20" s="65">
        <f>'Data Worksheet'!AD21</f>
        <v>4486953.0156920003</v>
      </c>
      <c r="H20" s="42">
        <f>'Data Worksheet'!AE21</f>
        <v>1.5096570156156344E-3</v>
      </c>
      <c r="I20" s="39">
        <f>'Data Worksheet'!AF21</f>
        <v>0.26594467065502464</v>
      </c>
      <c r="J20" s="68">
        <f>'Data Worksheet'!AG21</f>
        <v>8599360.9756920002</v>
      </c>
      <c r="K20" s="42">
        <f>'Data Worksheet'!AH21</f>
        <v>1.3975629582251912E-3</v>
      </c>
      <c r="L20" s="7">
        <f>'Data Worksheet'!AI21</f>
        <v>0.42412481255180595</v>
      </c>
    </row>
    <row r="21" spans="1:12" x14ac:dyDescent="0.2">
      <c r="A21" s="6" t="s">
        <v>59</v>
      </c>
      <c r="B21" s="65">
        <f>'Data Worksheet'!D22</f>
        <v>5135901.13</v>
      </c>
      <c r="C21" s="67">
        <f>'Data Worksheet'!E22</f>
        <v>764963.76</v>
      </c>
      <c r="D21" s="67">
        <f>'Data Worksheet'!F22</f>
        <v>83661.322350199523</v>
      </c>
      <c r="E21" s="67">
        <f>'Data Worksheet'!G22</f>
        <v>5984526.212350199</v>
      </c>
      <c r="F21" s="15">
        <f>'Data Worksheet'!H22</f>
        <v>2.2507420654472877E-4</v>
      </c>
      <c r="G21" s="65">
        <f>'Data Worksheet'!AD22</f>
        <v>2965657.1121719996</v>
      </c>
      <c r="H21" s="42">
        <f>'Data Worksheet'!AE22</f>
        <v>9.9780966050752769E-4</v>
      </c>
      <c r="I21" s="39">
        <f>'Data Worksheet'!AF22</f>
        <v>0.57743656606800753</v>
      </c>
      <c r="J21" s="68">
        <f>'Data Worksheet'!AG22</f>
        <v>4011075.4621719997</v>
      </c>
      <c r="K21" s="42">
        <f>'Data Worksheet'!AH22</f>
        <v>6.5187756444035972E-4</v>
      </c>
      <c r="L21" s="7">
        <f>'Data Worksheet'!AI22</f>
        <v>0.67024110511779345</v>
      </c>
    </row>
    <row r="22" spans="1:12" x14ac:dyDescent="0.2">
      <c r="A22" s="6" t="s">
        <v>13</v>
      </c>
      <c r="B22" s="65">
        <f>'Data Worksheet'!D23</f>
        <v>1146763379.97</v>
      </c>
      <c r="C22" s="67">
        <f>'Data Worksheet'!E23</f>
        <v>158058598.46000001</v>
      </c>
      <c r="D22" s="67">
        <f>'Data Worksheet'!F23</f>
        <v>17286297.79269911</v>
      </c>
      <c r="E22" s="67">
        <f>'Data Worksheet'!G23</f>
        <v>1322108276.2226992</v>
      </c>
      <c r="F22" s="15">
        <f>'Data Worksheet'!H23</f>
        <v>4.9723647399679889E-2</v>
      </c>
      <c r="G22" s="65">
        <f>'Data Worksheet'!AD23</f>
        <v>149193115.54625201</v>
      </c>
      <c r="H22" s="42">
        <f>'Data Worksheet'!AE23</f>
        <v>5.0196744378259814E-2</v>
      </c>
      <c r="I22" s="39">
        <f>'Data Worksheet'!AF23</f>
        <v>0.13009930222061589</v>
      </c>
      <c r="J22" s="68">
        <f>'Data Worksheet'!AG23</f>
        <v>346496195.89625204</v>
      </c>
      <c r="K22" s="42">
        <f>'Data Worksheet'!AH23</f>
        <v>5.6312352734044079E-2</v>
      </c>
      <c r="L22" s="7">
        <f>'Data Worksheet'!AI23</f>
        <v>0.26207853178727653</v>
      </c>
    </row>
    <row r="23" spans="1:12" x14ac:dyDescent="0.2">
      <c r="A23" s="6" t="s">
        <v>18</v>
      </c>
      <c r="B23" s="65">
        <f>'Data Worksheet'!D24</f>
        <v>338802442.90999991</v>
      </c>
      <c r="C23" s="67">
        <f>'Data Worksheet'!E24</f>
        <v>69251309.590000004</v>
      </c>
      <c r="D23" s="67">
        <f>'Data Worksheet'!F24</f>
        <v>7573765.5007113731</v>
      </c>
      <c r="E23" s="67">
        <f>'Data Worksheet'!G24</f>
        <v>415627518.00071126</v>
      </c>
      <c r="F23" s="15">
        <f>'Data Worksheet'!H24</f>
        <v>1.5631485352861033E-2</v>
      </c>
      <c r="G23" s="65">
        <f>'Data Worksheet'!AD24</f>
        <v>40825988.204487994</v>
      </c>
      <c r="H23" s="42">
        <f>'Data Worksheet'!AE24</f>
        <v>1.3736100934598499E-2</v>
      </c>
      <c r="I23" s="39">
        <f>'Data Worksheet'!AF24</f>
        <v>0.12050086727188411</v>
      </c>
      <c r="J23" s="68">
        <f>'Data Worksheet'!AG24</f>
        <v>128340208.14448799</v>
      </c>
      <c r="K23" s="42">
        <f>'Data Worksheet'!AH24</f>
        <v>2.0857773206713635E-2</v>
      </c>
      <c r="L23" s="7">
        <f>'Data Worksheet'!AI24</f>
        <v>0.30878659998703062</v>
      </c>
    </row>
    <row r="24" spans="1:12" x14ac:dyDescent="0.2">
      <c r="A24" s="6" t="s">
        <v>42</v>
      </c>
      <c r="B24" s="65">
        <f>'Data Worksheet'!D25</f>
        <v>64969879.129999995</v>
      </c>
      <c r="C24" s="67">
        <f>'Data Worksheet'!E25</f>
        <v>9648138.8499999996</v>
      </c>
      <c r="D24" s="67">
        <f>'Data Worksheet'!F25</f>
        <v>1055182.083932098</v>
      </c>
      <c r="E24" s="67">
        <f>'Data Worksheet'!G25</f>
        <v>75673200.063932091</v>
      </c>
      <c r="F24" s="15">
        <f>'Data Worksheet'!H25</f>
        <v>2.8460206968332949E-3</v>
      </c>
      <c r="G24" s="65">
        <f>'Data Worksheet'!AD25</f>
        <v>9039365.9374679998</v>
      </c>
      <c r="H24" s="42">
        <f>'Data Worksheet'!AE25</f>
        <v>3.041338332826504E-3</v>
      </c>
      <c r="I24" s="39">
        <f>'Data Worksheet'!AF25</f>
        <v>0.13913164159318947</v>
      </c>
      <c r="J24" s="68">
        <f>'Data Worksheet'!AG25</f>
        <v>21716224.627468001</v>
      </c>
      <c r="K24" s="42">
        <f>'Data Worksheet'!AH25</f>
        <v>3.5293077261946957E-3</v>
      </c>
      <c r="L24" s="7">
        <f>'Data Worksheet'!AI25</f>
        <v>0.28697378476291696</v>
      </c>
    </row>
    <row r="25" spans="1:12" x14ac:dyDescent="0.2">
      <c r="A25" s="6" t="s">
        <v>61</v>
      </c>
      <c r="B25" s="65">
        <f>'Data Worksheet'!D26</f>
        <v>11628308.380000001</v>
      </c>
      <c r="C25" s="67">
        <f>'Data Worksheet'!E26</f>
        <v>1855536.43</v>
      </c>
      <c r="D25" s="67">
        <f>'Data Worksheet'!F26</f>
        <v>202933.31464848536</v>
      </c>
      <c r="E25" s="67">
        <f>'Data Worksheet'!G26</f>
        <v>13686778.124648485</v>
      </c>
      <c r="F25" s="15">
        <f>'Data Worksheet'!H26</f>
        <v>5.1475097898338743E-4</v>
      </c>
      <c r="G25" s="65">
        <f>'Data Worksheet'!AD26</f>
        <v>2046219.8306279997</v>
      </c>
      <c r="H25" s="42">
        <f>'Data Worksheet'!AE26</f>
        <v>6.8846054594199496E-4</v>
      </c>
      <c r="I25" s="39">
        <f>'Data Worksheet'!AF26</f>
        <v>0.17596883087030751</v>
      </c>
      <c r="J25" s="68">
        <f>'Data Worksheet'!AG26</f>
        <v>4469300.1806279998</v>
      </c>
      <c r="K25" s="42">
        <f>'Data Worksheet'!AH26</f>
        <v>7.2634796926084576E-4</v>
      </c>
      <c r="L25" s="7">
        <f>'Data Worksheet'!AI26</f>
        <v>0.3265414358240562</v>
      </c>
    </row>
    <row r="26" spans="1:12" x14ac:dyDescent="0.2">
      <c r="A26" s="6" t="s">
        <v>39</v>
      </c>
      <c r="B26" s="65">
        <f>'Data Worksheet'!D27</f>
        <v>21867853.57</v>
      </c>
      <c r="C26" s="67">
        <f>'Data Worksheet'!E27</f>
        <v>3815673.49</v>
      </c>
      <c r="D26" s="67">
        <f>'Data Worksheet'!F27</f>
        <v>417306.422241494</v>
      </c>
      <c r="E26" s="67">
        <f>'Data Worksheet'!G27</f>
        <v>26100833.482241496</v>
      </c>
      <c r="F26" s="15">
        <f>'Data Worksheet'!H27</f>
        <v>9.8163566800797014E-4</v>
      </c>
      <c r="G26" s="65">
        <f>'Data Worksheet'!AD27</f>
        <v>6839059.6820999999</v>
      </c>
      <c r="H26" s="42">
        <f>'Data Worksheet'!AE27</f>
        <v>2.3010346649916902E-3</v>
      </c>
      <c r="I26" s="39">
        <f>'Data Worksheet'!AF27</f>
        <v>0.31274490018912265</v>
      </c>
      <c r="J26" s="68">
        <f>'Data Worksheet'!AG27</f>
        <v>12197524.892099999</v>
      </c>
      <c r="K26" s="42">
        <f>'Data Worksheet'!AH27</f>
        <v>1.9823343873359039E-3</v>
      </c>
      <c r="L26" s="7">
        <f>'Data Worksheet'!AI27</f>
        <v>0.46732319488567137</v>
      </c>
    </row>
    <row r="27" spans="1:12" x14ac:dyDescent="0.2">
      <c r="A27" s="6" t="s">
        <v>60</v>
      </c>
      <c r="B27" s="65">
        <f>'Data Worksheet'!D28</f>
        <v>4780857.0500000007</v>
      </c>
      <c r="C27" s="67">
        <f>'Data Worksheet'!E28</f>
        <v>723664.00999999989</v>
      </c>
      <c r="D27" s="67">
        <f>'Data Worksheet'!F28</f>
        <v>79144.517923107895</v>
      </c>
      <c r="E27" s="67">
        <f>'Data Worksheet'!G28</f>
        <v>5583665.5779231088</v>
      </c>
      <c r="F27" s="15">
        <f>'Data Worksheet'!H28</f>
        <v>2.0999809424656539E-4</v>
      </c>
      <c r="G27" s="65">
        <f>'Data Worksheet'!AD28</f>
        <v>2962064.9882120001</v>
      </c>
      <c r="H27" s="42">
        <f>'Data Worksheet'!AE28</f>
        <v>9.9660107305002367E-4</v>
      </c>
      <c r="I27" s="39">
        <f>'Data Worksheet'!AF28</f>
        <v>0.61956777984231926</v>
      </c>
      <c r="J27" s="68">
        <f>'Data Worksheet'!AG28</f>
        <v>4003631.6682120003</v>
      </c>
      <c r="K27" s="42">
        <f>'Data Worksheet'!AH28</f>
        <v>6.5066780353643179E-4</v>
      </c>
      <c r="L27" s="7">
        <f>'Data Worksheet'!AI28</f>
        <v>0.71702569080098533</v>
      </c>
    </row>
    <row r="28" spans="1:12" x14ac:dyDescent="0.2">
      <c r="A28" s="6" t="s">
        <v>62</v>
      </c>
      <c r="B28" s="65">
        <f>'Data Worksheet'!D29</f>
        <v>3246159.3</v>
      </c>
      <c r="C28" s="67">
        <f>'Data Worksheet'!E29</f>
        <v>454317.82000000007</v>
      </c>
      <c r="D28" s="67">
        <f>'Data Worksheet'!F29</f>
        <v>49687.098364581259</v>
      </c>
      <c r="E28" s="67">
        <f>'Data Worksheet'!G29</f>
        <v>3750164.2183645815</v>
      </c>
      <c r="F28" s="15">
        <f>'Data Worksheet'!H29</f>
        <v>1.4104127977899959E-4</v>
      </c>
      <c r="G28" s="65">
        <f>'Data Worksheet'!AD29</f>
        <v>2237385.1148239998</v>
      </c>
      <c r="H28" s="42">
        <f>'Data Worksheet'!AE29</f>
        <v>7.5277902920209644E-4</v>
      </c>
      <c r="I28" s="39">
        <f>'Data Worksheet'!AF29</f>
        <v>0.6892407020271617</v>
      </c>
      <c r="J28" s="68">
        <f>'Data Worksheet'!AG29</f>
        <v>2937417.9148239996</v>
      </c>
      <c r="K28" s="42">
        <f>'Data Worksheet'!AH29</f>
        <v>4.7738738752675164E-4</v>
      </c>
      <c r="L28" s="7">
        <f>'Data Worksheet'!AI29</f>
        <v>0.78327714302201557</v>
      </c>
    </row>
    <row r="29" spans="1:12" x14ac:dyDescent="0.2">
      <c r="A29" s="6" t="s">
        <v>54</v>
      </c>
      <c r="B29" s="65">
        <f>'Data Worksheet'!D30</f>
        <v>10678779.709999997</v>
      </c>
      <c r="C29" s="67">
        <f>'Data Worksheet'!E30</f>
        <v>1665902.61</v>
      </c>
      <c r="D29" s="67">
        <f>'Data Worksheet'!F30</f>
        <v>182193.74896825012</v>
      </c>
      <c r="E29" s="67">
        <f>'Data Worksheet'!G30</f>
        <v>12526876.068968248</v>
      </c>
      <c r="F29" s="15">
        <f>'Data Worksheet'!H30</f>
        <v>4.71127803883398E-4</v>
      </c>
      <c r="G29" s="65">
        <f>'Data Worksheet'!AD30</f>
        <v>2495014.9878000002</v>
      </c>
      <c r="H29" s="42">
        <f>'Data Worksheet'!AE30</f>
        <v>8.3945984440345664E-4</v>
      </c>
      <c r="I29" s="39">
        <f>'Data Worksheet'!AF30</f>
        <v>0.23364233138582094</v>
      </c>
      <c r="J29" s="68">
        <f>'Data Worksheet'!AG30</f>
        <v>4681445.3078000005</v>
      </c>
      <c r="K29" s="42">
        <f>'Data Worksheet'!AH30</f>
        <v>7.6082566735279056E-4</v>
      </c>
      <c r="L29" s="7">
        <f>'Data Worksheet'!AI30</f>
        <v>0.3737121116250956</v>
      </c>
    </row>
    <row r="30" spans="1:12" x14ac:dyDescent="0.2">
      <c r="A30" s="6" t="s">
        <v>56</v>
      </c>
      <c r="B30" s="65">
        <f>'Data Worksheet'!D31</f>
        <v>6140453.8900000015</v>
      </c>
      <c r="C30" s="67">
        <f>'Data Worksheet'!E31</f>
        <v>866253.28</v>
      </c>
      <c r="D30" s="67">
        <f>'Data Worksheet'!F31</f>
        <v>94738.991158218603</v>
      </c>
      <c r="E30" s="67">
        <f>'Data Worksheet'!G31</f>
        <v>7101446.1611582208</v>
      </c>
      <c r="F30" s="15">
        <f>'Data Worksheet'!H31</f>
        <v>2.6708085207218158E-4</v>
      </c>
      <c r="G30" s="65">
        <f>'Data Worksheet'!AD31</f>
        <v>2538553.1496839998</v>
      </c>
      <c r="H30" s="42">
        <f>'Data Worksheet'!AE31</f>
        <v>8.5410846927323411E-4</v>
      </c>
      <c r="I30" s="39">
        <f>'Data Worksheet'!AF31</f>
        <v>0.41341457735203335</v>
      </c>
      <c r="J30" s="68">
        <f>'Data Worksheet'!AG31</f>
        <v>3784879.1596839996</v>
      </c>
      <c r="K30" s="42">
        <f>'Data Worksheet'!AH31</f>
        <v>6.1511627781239708E-4</v>
      </c>
      <c r="L30" s="7">
        <f>'Data Worksheet'!AI31</f>
        <v>0.53297301335404323</v>
      </c>
    </row>
    <row r="31" spans="1:12" x14ac:dyDescent="0.2">
      <c r="A31" s="6" t="s">
        <v>48</v>
      </c>
      <c r="B31" s="65">
        <f>'Data Worksheet'!D32</f>
        <v>11165517.34</v>
      </c>
      <c r="C31" s="67">
        <f>'Data Worksheet'!E32</f>
        <v>1610800.35</v>
      </c>
      <c r="D31" s="67">
        <f>'Data Worksheet'!F32</f>
        <v>176167.41389574352</v>
      </c>
      <c r="E31" s="67">
        <f>'Data Worksheet'!G32</f>
        <v>12952485.103895742</v>
      </c>
      <c r="F31" s="15">
        <f>'Data Worksheet'!H32</f>
        <v>4.8713468770936999E-4</v>
      </c>
      <c r="G31" s="65">
        <f>'Data Worksheet'!AD32</f>
        <v>4119376.3762679999</v>
      </c>
      <c r="H31" s="42">
        <f>'Data Worksheet'!AE32</f>
        <v>1.3859840797631339E-3</v>
      </c>
      <c r="I31" s="39">
        <f>'Data Worksheet'!AF32</f>
        <v>0.36893734977335141</v>
      </c>
      <c r="J31" s="68">
        <f>'Data Worksheet'!AG32</f>
        <v>6282153.5562679991</v>
      </c>
      <c r="K31" s="42">
        <f>'Data Worksheet'!AH32</f>
        <v>1.0209718062703255E-3</v>
      </c>
      <c r="L31" s="7">
        <f>'Data Worksheet'!AI32</f>
        <v>0.48501530832708734</v>
      </c>
    </row>
    <row r="32" spans="1:12" x14ac:dyDescent="0.2">
      <c r="A32" s="6" t="s">
        <v>46</v>
      </c>
      <c r="B32" s="65">
        <f>'Data Worksheet'!D33</f>
        <v>24385415.210000001</v>
      </c>
      <c r="C32" s="67">
        <f>'Data Worksheet'!E33</f>
        <v>3123393.2100000009</v>
      </c>
      <c r="D32" s="67">
        <f>'Data Worksheet'!F33</f>
        <v>341594.22946811828</v>
      </c>
      <c r="E32" s="67">
        <f>'Data Worksheet'!G33</f>
        <v>27850402.64946812</v>
      </c>
      <c r="F32" s="15">
        <f>'Data Worksheet'!H33</f>
        <v>1.0474358463572618E-3</v>
      </c>
      <c r="G32" s="65">
        <f>'Data Worksheet'!AD33</f>
        <v>5691325.4346319996</v>
      </c>
      <c r="H32" s="42">
        <f>'Data Worksheet'!AE33</f>
        <v>1.9148739334902095E-3</v>
      </c>
      <c r="I32" s="39">
        <f>'Data Worksheet'!AF33</f>
        <v>0.23339054863819148</v>
      </c>
      <c r="J32" s="68">
        <f>'Data Worksheet'!AG33</f>
        <v>9693130.6246319991</v>
      </c>
      <c r="K32" s="42">
        <f>'Data Worksheet'!AH33</f>
        <v>1.5753217417569531E-3</v>
      </c>
      <c r="L32" s="7">
        <f>'Data Worksheet'!AI33</f>
        <v>0.34804274633412224</v>
      </c>
    </row>
    <row r="33" spans="1:12" x14ac:dyDescent="0.2">
      <c r="A33" s="6" t="s">
        <v>29</v>
      </c>
      <c r="B33" s="65">
        <f>'Data Worksheet'!D34</f>
        <v>112567843.22</v>
      </c>
      <c r="C33" s="67">
        <f>'Data Worksheet'!E34</f>
        <v>8826391.0899999999</v>
      </c>
      <c r="D33" s="67">
        <f>'Data Worksheet'!F34</f>
        <v>965310.50068230554</v>
      </c>
      <c r="E33" s="67">
        <f>'Data Worksheet'!G34</f>
        <v>122359544.81068231</v>
      </c>
      <c r="F33" s="15">
        <f>'Data Worksheet'!H34</f>
        <v>4.6018642887058567E-3</v>
      </c>
      <c r="G33" s="65">
        <f>'Data Worksheet'!AD34</f>
        <v>15693989.099180002</v>
      </c>
      <c r="H33" s="42">
        <f>'Data Worksheet'!AE34</f>
        <v>5.2803184396434779E-3</v>
      </c>
      <c r="I33" s="39">
        <f>'Data Worksheet'!AF34</f>
        <v>0.13941804915377148</v>
      </c>
      <c r="J33" s="68">
        <f>'Data Worksheet'!AG34</f>
        <v>27172078.69918</v>
      </c>
      <c r="K33" s="42">
        <f>'Data Worksheet'!AH34</f>
        <v>4.4159898386981998E-3</v>
      </c>
      <c r="L33" s="7">
        <f>'Data Worksheet'!AI34</f>
        <v>0.22206750393866947</v>
      </c>
    </row>
    <row r="34" spans="1:12" x14ac:dyDescent="0.2">
      <c r="A34" s="6" t="s">
        <v>35</v>
      </c>
      <c r="B34" s="65">
        <f>'Data Worksheet'!D35</f>
        <v>70689309.049999982</v>
      </c>
      <c r="C34" s="67">
        <f>'Data Worksheet'!E35</f>
        <v>14545194.609999999</v>
      </c>
      <c r="D34" s="67">
        <f>'Data Worksheet'!F35</f>
        <v>1590755.377632</v>
      </c>
      <c r="E34" s="67">
        <f>'Data Worksheet'!G35</f>
        <v>86825259.037631989</v>
      </c>
      <c r="F34" s="15">
        <f>'Data Worksheet'!H35</f>
        <v>3.2654425083153108E-3</v>
      </c>
      <c r="G34" s="65">
        <f>'Data Worksheet'!AD35</f>
        <v>10635768.94808</v>
      </c>
      <c r="H34" s="42">
        <f>'Data Worksheet'!AE35</f>
        <v>3.5784558369081998E-3</v>
      </c>
      <c r="I34" s="39">
        <f>'Data Worksheet'!AF35</f>
        <v>0.15045795596271996</v>
      </c>
      <c r="J34" s="68">
        <f>'Data Worksheet'!AG35</f>
        <v>29399438.278079998</v>
      </c>
      <c r="K34" s="42">
        <f>'Data Worksheet'!AH35</f>
        <v>4.777978973811603E-3</v>
      </c>
      <c r="L34" s="7">
        <f>'Data Worksheet'!AI35</f>
        <v>0.33860467108238201</v>
      </c>
    </row>
    <row r="35" spans="1:12" x14ac:dyDescent="0.2">
      <c r="A35" s="6" t="s">
        <v>10</v>
      </c>
      <c r="B35" s="65">
        <f>'Data Worksheet'!D36</f>
        <v>1642712364.0900002</v>
      </c>
      <c r="C35" s="67">
        <f>'Data Worksheet'!E36</f>
        <v>225748330.62</v>
      </c>
      <c r="D35" s="67">
        <f>'Data Worksheet'!F36</f>
        <v>24689279.212415554</v>
      </c>
      <c r="E35" s="67">
        <f>'Data Worksheet'!G36</f>
        <v>1893149973.9224155</v>
      </c>
      <c r="F35" s="15">
        <f>'Data Worksheet'!H36</f>
        <v>7.1200160736438159E-2</v>
      </c>
      <c r="G35" s="65">
        <f>'Data Worksheet'!AD36</f>
        <v>194869355.60815203</v>
      </c>
      <c r="H35" s="42">
        <f>'Data Worksheet'!AE36</f>
        <v>6.5564735978625749E-2</v>
      </c>
      <c r="I35" s="39">
        <f>'Data Worksheet'!AF36</f>
        <v>0.11862658361136899</v>
      </c>
      <c r="J35" s="68">
        <f>'Data Worksheet'!AG36</f>
        <v>475934711.138152</v>
      </c>
      <c r="K35" s="42">
        <f>'Data Worksheet'!AH36</f>
        <v>7.7348622147677945E-2</v>
      </c>
      <c r="L35" s="7">
        <f>'Data Worksheet'!AI36</f>
        <v>0.25139831375961375</v>
      </c>
    </row>
    <row r="36" spans="1:12" x14ac:dyDescent="0.2">
      <c r="A36" s="6" t="s">
        <v>53</v>
      </c>
      <c r="B36" s="65">
        <f>'Data Worksheet'!D37</f>
        <v>5100607.9699999988</v>
      </c>
      <c r="C36" s="67">
        <f>'Data Worksheet'!E37</f>
        <v>751012.94000000006</v>
      </c>
      <c r="D36" s="67">
        <f>'Data Worksheet'!F37</f>
        <v>82135.571575980372</v>
      </c>
      <c r="E36" s="67">
        <f>'Data Worksheet'!G37</f>
        <v>5933756.4815759799</v>
      </c>
      <c r="F36" s="15">
        <f>'Data Worksheet'!H37</f>
        <v>2.2316478941377608E-4</v>
      </c>
      <c r="G36" s="65">
        <f>'Data Worksheet'!AD37</f>
        <v>3404202.706220001</v>
      </c>
      <c r="H36" s="42">
        <f>'Data Worksheet'!AE37</f>
        <v>1.1453604439470965E-3</v>
      </c>
      <c r="I36" s="39">
        <f>'Data Worksheet'!AF37</f>
        <v>0.66741116475571871</v>
      </c>
      <c r="J36" s="68">
        <f>'Data Worksheet'!AG37</f>
        <v>4519498.8962200005</v>
      </c>
      <c r="K36" s="42">
        <f>'Data Worksheet'!AH37</f>
        <v>7.3450623423660061E-4</v>
      </c>
      <c r="L36" s="7">
        <f>'Data Worksheet'!AI37</f>
        <v>0.76165897779135705</v>
      </c>
    </row>
    <row r="37" spans="1:12" x14ac:dyDescent="0.2">
      <c r="A37" s="6" t="s">
        <v>33</v>
      </c>
      <c r="B37" s="65">
        <f>'Data Worksheet'!D38</f>
        <v>152523483.25</v>
      </c>
      <c r="C37" s="67">
        <f>'Data Worksheet'!E38</f>
        <v>21860588.869999997</v>
      </c>
      <c r="D37" s="67">
        <f>'Data Worksheet'!F38</f>
        <v>2390813.6147760171</v>
      </c>
      <c r="E37" s="67">
        <f>'Data Worksheet'!G38</f>
        <v>176774885.73477602</v>
      </c>
      <c r="F37" s="15">
        <f>'Data Worksheet'!H38</f>
        <v>6.6483904877349953E-3</v>
      </c>
      <c r="G37" s="65">
        <f>'Data Worksheet'!AD38</f>
        <v>17592160.762292001</v>
      </c>
      <c r="H37" s="42">
        <f>'Data Worksheet'!AE38</f>
        <v>5.9189674645024736E-3</v>
      </c>
      <c r="I37" s="39">
        <f>'Data Worksheet'!AF38</f>
        <v>0.11534067008853209</v>
      </c>
      <c r="J37" s="68">
        <f>'Data Worksheet'!AG38</f>
        <v>44922387.402291998</v>
      </c>
      <c r="K37" s="42">
        <f>'Data Worksheet'!AH38</f>
        <v>7.3007593012960068E-3</v>
      </c>
      <c r="L37" s="7">
        <f>'Data Worksheet'!AI38</f>
        <v>0.25412199937547264</v>
      </c>
    </row>
    <row r="38" spans="1:12" x14ac:dyDescent="0.2">
      <c r="A38" s="6" t="s">
        <v>40</v>
      </c>
      <c r="B38" s="65">
        <f>'Data Worksheet'!D39</f>
        <v>29246714.059999999</v>
      </c>
      <c r="C38" s="67">
        <f>'Data Worksheet'!E39</f>
        <v>5899620.9100000001</v>
      </c>
      <c r="D38" s="67">
        <f>'Data Worksheet'!F39</f>
        <v>645220.22153766803</v>
      </c>
      <c r="E38" s="67">
        <f>'Data Worksheet'!G39</f>
        <v>35791555.191537663</v>
      </c>
      <c r="F38" s="15">
        <f>'Data Worksheet'!H39</f>
        <v>1.3460975188165497E-3</v>
      </c>
      <c r="G38" s="65">
        <f>'Data Worksheet'!AD39</f>
        <v>6804303.1792919999</v>
      </c>
      <c r="H38" s="42">
        <f>'Data Worksheet'!AE39</f>
        <v>2.2893406717363874E-3</v>
      </c>
      <c r="I38" s="39">
        <f>'Data Worksheet'!AF39</f>
        <v>0.23265188579246499</v>
      </c>
      <c r="J38" s="68">
        <f>'Data Worksheet'!AG39</f>
        <v>14554464.029292</v>
      </c>
      <c r="K38" s="42">
        <f>'Data Worksheet'!AH39</f>
        <v>2.3653827140943597E-3</v>
      </c>
      <c r="L38" s="7">
        <f>'Data Worksheet'!AI39</f>
        <v>0.40664519748874084</v>
      </c>
    </row>
    <row r="39" spans="1:12" x14ac:dyDescent="0.2">
      <c r="A39" s="6" t="s">
        <v>55</v>
      </c>
      <c r="B39" s="65">
        <f>'Data Worksheet'!D40</f>
        <v>17475728.759999998</v>
      </c>
      <c r="C39" s="67">
        <f>'Data Worksheet'!E40</f>
        <v>955678.17999999993</v>
      </c>
      <c r="D39" s="67">
        <f>'Data Worksheet'!F40</f>
        <v>104519.0693478499</v>
      </c>
      <c r="E39" s="67">
        <f>'Data Worksheet'!G40</f>
        <v>18535926.009347849</v>
      </c>
      <c r="F39" s="15">
        <f>'Data Worksheet'!H40</f>
        <v>6.9712433216787375E-4</v>
      </c>
      <c r="G39" s="65">
        <f>'Data Worksheet'!AD40</f>
        <v>2939782.4924920006</v>
      </c>
      <c r="H39" s="42">
        <f>'Data Worksheet'!AE40</f>
        <v>9.8910401973311161E-4</v>
      </c>
      <c r="I39" s="39">
        <f>'Data Worksheet'!AF40</f>
        <v>0.16822088124993312</v>
      </c>
      <c r="J39" s="68">
        <f>'Data Worksheet'!AG40</f>
        <v>4270180.5624920009</v>
      </c>
      <c r="K39" s="42">
        <f>'Data Worksheet'!AH40</f>
        <v>6.9398716903982421E-4</v>
      </c>
      <c r="L39" s="7">
        <f>'Data Worksheet'!AI40</f>
        <v>0.23037319853016824</v>
      </c>
    </row>
    <row r="40" spans="1:12" x14ac:dyDescent="0.2">
      <c r="A40" s="6" t="s">
        <v>64</v>
      </c>
      <c r="B40" s="65">
        <f>'Data Worksheet'!D41</f>
        <v>1904485.84</v>
      </c>
      <c r="C40" s="67">
        <f>'Data Worksheet'!E41</f>
        <v>292740.92999999993</v>
      </c>
      <c r="D40" s="67">
        <f>'Data Worksheet'!F41</f>
        <v>32016.017738967385</v>
      </c>
      <c r="E40" s="67">
        <f>'Data Worksheet'!G41</f>
        <v>2229242.7877389672</v>
      </c>
      <c r="F40" s="15">
        <f>'Data Worksheet'!H41</f>
        <v>8.3840396690127561E-5</v>
      </c>
      <c r="G40" s="65">
        <f>'Data Worksheet'!AD41</f>
        <v>1967449.103352</v>
      </c>
      <c r="H40" s="42">
        <f>'Data Worksheet'!AE41</f>
        <v>6.6195775426098626E-4</v>
      </c>
      <c r="I40" s="39">
        <f>'Data Worksheet'!AF41</f>
        <v>1.03306050485101</v>
      </c>
      <c r="J40" s="68">
        <f>'Data Worksheet'!AG41</f>
        <v>2394111.8233520002</v>
      </c>
      <c r="K40" s="42">
        <f>'Data Worksheet'!AH41</f>
        <v>3.8908960928884346E-4</v>
      </c>
      <c r="L40" s="7">
        <f>'Data Worksheet'!AI41</f>
        <v>1.0739574157287073</v>
      </c>
    </row>
    <row r="41" spans="1:12" x14ac:dyDescent="0.2">
      <c r="A41" s="6" t="s">
        <v>23</v>
      </c>
      <c r="B41" s="65">
        <f>'Data Worksheet'!D42</f>
        <v>297562617.73000002</v>
      </c>
      <c r="C41" s="67">
        <f>'Data Worksheet'!E42</f>
        <v>39994268.780000001</v>
      </c>
      <c r="D41" s="67">
        <f>'Data Worksheet'!F42</f>
        <v>4374028.6632194202</v>
      </c>
      <c r="E41" s="67">
        <f>'Data Worksheet'!G42</f>
        <v>341930915.17321938</v>
      </c>
      <c r="F41" s="15">
        <f>'Data Worksheet'!H42</f>
        <v>1.2859803214982028E-2</v>
      </c>
      <c r="G41" s="65">
        <f>'Data Worksheet'!AD42</f>
        <v>38009279.188988</v>
      </c>
      <c r="H41" s="42">
        <f>'Data Worksheet'!AE42</f>
        <v>1.2788405580685468E-2</v>
      </c>
      <c r="I41" s="39">
        <f>'Data Worksheet'!AF42</f>
        <v>0.12773539727183256</v>
      </c>
      <c r="J41" s="68">
        <f>'Data Worksheet'!AG42</f>
        <v>88745503.698987991</v>
      </c>
      <c r="K41" s="42">
        <f>'Data Worksheet'!AH42</f>
        <v>1.4422865725643257E-2</v>
      </c>
      <c r="L41" s="7">
        <f>'Data Worksheet'!AI42</f>
        <v>0.25954220505048586</v>
      </c>
    </row>
    <row r="42" spans="1:12" x14ac:dyDescent="0.2">
      <c r="A42" s="6" t="s">
        <v>2</v>
      </c>
      <c r="B42" s="65">
        <f>'Data Worksheet'!D43</f>
        <v>895435124.00999999</v>
      </c>
      <c r="C42" s="67">
        <f>'Data Worksheet'!E43</f>
        <v>3534543.02</v>
      </c>
      <c r="D42" s="67">
        <f>'Data Worksheet'!F43</f>
        <v>386560.19856008311</v>
      </c>
      <c r="E42" s="67">
        <f>'Data Worksheet'!G43</f>
        <v>899356227.22856009</v>
      </c>
      <c r="F42" s="15">
        <f>'Data Worksheet'!H43</f>
        <v>3.382421298895695E-2</v>
      </c>
      <c r="G42" s="65">
        <f>'Data Worksheet'!AD43</f>
        <v>105192120.38603199</v>
      </c>
      <c r="H42" s="42">
        <f>'Data Worksheet'!AE43</f>
        <v>3.5392397017058146E-2</v>
      </c>
      <c r="I42" s="39">
        <f>'Data Worksheet'!AF43</f>
        <v>0.11747598186114623</v>
      </c>
      <c r="J42" s="68">
        <f>'Data Worksheet'!AG43</f>
        <v>105192120.38603199</v>
      </c>
      <c r="K42" s="42">
        <f>'Data Worksheet'!AH43</f>
        <v>1.7095759948238833E-2</v>
      </c>
      <c r="L42" s="7">
        <f>'Data Worksheet'!AI43</f>
        <v>0.11696379832737705</v>
      </c>
    </row>
    <row r="43" spans="1:12" x14ac:dyDescent="0.2">
      <c r="A43" s="6" t="s">
        <v>21</v>
      </c>
      <c r="B43" s="65">
        <f>'Data Worksheet'!D44</f>
        <v>260987840.69999999</v>
      </c>
      <c r="C43" s="67">
        <f>'Data Worksheet'!E44</f>
        <v>55914488.799999997</v>
      </c>
      <c r="D43" s="67">
        <f>'Data Worksheet'!F44</f>
        <v>6115165.6014964962</v>
      </c>
      <c r="E43" s="67">
        <f>'Data Worksheet'!G44</f>
        <v>323017495.10149652</v>
      </c>
      <c r="F43" s="15">
        <f>'Data Worksheet'!H44</f>
        <v>1.214848157235889E-2</v>
      </c>
      <c r="G43" s="65">
        <f>'Data Worksheet'!AD44</f>
        <v>34015237.138599999</v>
      </c>
      <c r="H43" s="42">
        <f>'Data Worksheet'!AE44</f>
        <v>1.1444590840271437E-2</v>
      </c>
      <c r="I43" s="39">
        <f>'Data Worksheet'!AF44</f>
        <v>0.13033265092874496</v>
      </c>
      <c r="J43" s="68">
        <f>'Data Worksheet'!AG44</f>
        <v>104690929.76859999</v>
      </c>
      <c r="K43" s="42">
        <f>'Data Worksheet'!AH44</f>
        <v>1.7014306751435844E-2</v>
      </c>
      <c r="L43" s="7">
        <f>'Data Worksheet'!AI44</f>
        <v>0.32410297075613403</v>
      </c>
    </row>
    <row r="44" spans="1:12" x14ac:dyDescent="0.2">
      <c r="A44" s="6" t="s">
        <v>45</v>
      </c>
      <c r="B44" s="65">
        <f>'Data Worksheet'!D45</f>
        <v>22697804.760000002</v>
      </c>
      <c r="C44" s="67">
        <f>'Data Worksheet'!E45</f>
        <v>3164228.2</v>
      </c>
      <c r="D44" s="67">
        <f>'Data Worksheet'!F45</f>
        <v>346060.20477334986</v>
      </c>
      <c r="E44" s="67">
        <f>'Data Worksheet'!G45</f>
        <v>26208093.164773352</v>
      </c>
      <c r="F44" s="15">
        <f>'Data Worksheet'!H45</f>
        <v>9.8566963612565952E-4</v>
      </c>
      <c r="G44" s="65">
        <f>'Data Worksheet'!AD45</f>
        <v>5268124.8011840004</v>
      </c>
      <c r="H44" s="42">
        <f>'Data Worksheet'!AE45</f>
        <v>1.772486036165811E-3</v>
      </c>
      <c r="I44" s="39">
        <f>'Data Worksheet'!AF45</f>
        <v>0.23209842788267954</v>
      </c>
      <c r="J44" s="68">
        <f>'Data Worksheet'!AG45</f>
        <v>9465367.4811840001</v>
      </c>
      <c r="K44" s="42">
        <f>'Data Worksheet'!AH45</f>
        <v>1.5383058130813646E-3</v>
      </c>
      <c r="L44" s="7">
        <f>'Data Worksheet'!AI45</f>
        <v>0.36116200525059666</v>
      </c>
    </row>
    <row r="45" spans="1:12" x14ac:dyDescent="0.2">
      <c r="A45" s="6" t="s">
        <v>63</v>
      </c>
      <c r="B45" s="65">
        <f>'Data Worksheet'!D46</f>
        <v>1620495.17</v>
      </c>
      <c r="C45" s="67">
        <f>'Data Worksheet'!E46</f>
        <v>427282.67999999993</v>
      </c>
      <c r="D45" s="67">
        <f>'Data Worksheet'!F46</f>
        <v>46730.362790176034</v>
      </c>
      <c r="E45" s="67">
        <f>'Data Worksheet'!G46</f>
        <v>2094508.2127901758</v>
      </c>
      <c r="F45" s="15">
        <f>'Data Worksheet'!H46</f>
        <v>7.8773115425963559E-5</v>
      </c>
      <c r="G45" s="65">
        <f>'Data Worksheet'!AD46</f>
        <v>1886085.7616599998</v>
      </c>
      <c r="H45" s="42">
        <f>'Data Worksheet'!AE46</f>
        <v>6.3458266493651814E-4</v>
      </c>
      <c r="I45" s="39">
        <f>'Data Worksheet'!AF46</f>
        <v>1.1638947135275941</v>
      </c>
      <c r="J45" s="68">
        <f>'Data Worksheet'!AG46</f>
        <v>2560293.71166</v>
      </c>
      <c r="K45" s="42">
        <f>'Data Worksheet'!AH46</f>
        <v>4.1609738952782654E-4</v>
      </c>
      <c r="L45" s="7">
        <f>'Data Worksheet'!AI46</f>
        <v>1.2223841835641853</v>
      </c>
    </row>
    <row r="46" spans="1:12" x14ac:dyDescent="0.2">
      <c r="A46" s="6" t="s">
        <v>3</v>
      </c>
      <c r="B46" s="65">
        <f>'Data Worksheet'!D47</f>
        <v>6089655.7000000002</v>
      </c>
      <c r="C46" s="67">
        <f>'Data Worksheet'!E47</f>
        <v>1324042.98</v>
      </c>
      <c r="D46" s="67">
        <f>'Data Worksheet'!F47</f>
        <v>144805.79649328589</v>
      </c>
      <c r="E46" s="67">
        <f>'Data Worksheet'!G47</f>
        <v>7558504.476493286</v>
      </c>
      <c r="F46" s="15">
        <f>'Data Worksheet'!H47</f>
        <v>2.8427052323719618E-4</v>
      </c>
      <c r="G46" s="65">
        <f>'Data Worksheet'!AD47</f>
        <v>3266361.0762400003</v>
      </c>
      <c r="H46" s="42">
        <f>'Data Worksheet'!AE47</f>
        <v>1.0989829617190797E-3</v>
      </c>
      <c r="I46" s="39">
        <f>'Data Worksheet'!AF47</f>
        <v>0.53637861270876119</v>
      </c>
      <c r="J46" s="68">
        <f>'Data Worksheet'!AG47</f>
        <v>5158012.2862400003</v>
      </c>
      <c r="K46" s="42">
        <f>'Data Worksheet'!AH47</f>
        <v>8.3827704520095096E-4</v>
      </c>
      <c r="L46" s="7">
        <f>'Data Worksheet'!AI47</f>
        <v>0.68241175252078745</v>
      </c>
    </row>
    <row r="47" spans="1:12" x14ac:dyDescent="0.2">
      <c r="A47" s="6" t="s">
        <v>19</v>
      </c>
      <c r="B47" s="65">
        <f>'Data Worksheet'!D48</f>
        <v>359997029.69000006</v>
      </c>
      <c r="C47" s="67">
        <f>'Data Worksheet'!E48</f>
        <v>52028415.979999989</v>
      </c>
      <c r="D47" s="67">
        <f>'Data Worksheet'!F48</f>
        <v>5690159.8589102458</v>
      </c>
      <c r="E47" s="67">
        <f>'Data Worksheet'!G48</f>
        <v>417715605.52891034</v>
      </c>
      <c r="F47" s="15">
        <f>'Data Worksheet'!H48</f>
        <v>1.5710016990442548E-2</v>
      </c>
      <c r="G47" s="65">
        <f>'Data Worksheet'!AD48</f>
        <v>44408219.917783998</v>
      </c>
      <c r="H47" s="42">
        <f>'Data Worksheet'!AE48</f>
        <v>1.4941360097916056E-2</v>
      </c>
      <c r="I47" s="39">
        <f>'Data Worksheet'!AF48</f>
        <v>0.1233571842412831</v>
      </c>
      <c r="J47" s="68">
        <f>'Data Worksheet'!AG48</f>
        <v>109655083.00778399</v>
      </c>
      <c r="K47" s="42">
        <f>'Data Worksheet'!AH48</f>
        <v>1.782107794125427E-2</v>
      </c>
      <c r="L47" s="7">
        <f>'Data Worksheet'!AI48</f>
        <v>0.26251133918958819</v>
      </c>
    </row>
    <row r="48" spans="1:12" x14ac:dyDescent="0.2">
      <c r="A48" s="6" t="s">
        <v>20</v>
      </c>
      <c r="B48" s="65">
        <f>'Data Worksheet'!D49</f>
        <v>302633146.51000005</v>
      </c>
      <c r="C48" s="67">
        <f>'Data Worksheet'!E49</f>
        <v>40869236.530000001</v>
      </c>
      <c r="D48" s="67">
        <f>'Data Worksheet'!F49</f>
        <v>4469720.7244731179</v>
      </c>
      <c r="E48" s="67">
        <f>'Data Worksheet'!G49</f>
        <v>347972103.7644732</v>
      </c>
      <c r="F48" s="15">
        <f>'Data Worksheet'!H49</f>
        <v>1.3087008457388267E-2</v>
      </c>
      <c r="G48" s="65">
        <f>'Data Worksheet'!AD49</f>
        <v>38063878.342556</v>
      </c>
      <c r="H48" s="42">
        <f>'Data Worksheet'!AE49</f>
        <v>1.2806775729635622E-2</v>
      </c>
      <c r="I48" s="39">
        <f>'Data Worksheet'!AF49</f>
        <v>0.12577564216449183</v>
      </c>
      <c r="J48" s="68">
        <f>'Data Worksheet'!AG49</f>
        <v>89758109.512556002</v>
      </c>
      <c r="K48" s="42">
        <f>'Data Worksheet'!AH49</f>
        <v>1.4587433811612257E-2</v>
      </c>
      <c r="L48" s="7">
        <f>'Data Worksheet'!AI49</f>
        <v>0.25794627943310439</v>
      </c>
    </row>
    <row r="49" spans="1:12" x14ac:dyDescent="0.2">
      <c r="A49" s="6" t="s">
        <v>30</v>
      </c>
      <c r="B49" s="65">
        <f>'Data Worksheet'!D50</f>
        <v>204514493.45000005</v>
      </c>
      <c r="C49" s="67">
        <f>'Data Worksheet'!E50</f>
        <v>2199912.81</v>
      </c>
      <c r="D49" s="67">
        <f>'Data Worksheet'!F50</f>
        <v>240596.51497705362</v>
      </c>
      <c r="E49" s="67">
        <f>'Data Worksheet'!G50</f>
        <v>206955002.77497712</v>
      </c>
      <c r="F49" s="15">
        <f>'Data Worksheet'!H50</f>
        <v>7.7834454035664536E-3</v>
      </c>
      <c r="G49" s="65">
        <f>'Data Worksheet'!AD50</f>
        <v>23720352.816860005</v>
      </c>
      <c r="H49" s="42">
        <f>'Data Worksheet'!AE50</f>
        <v>7.9808272824822644E-3</v>
      </c>
      <c r="I49" s="39">
        <f>'Data Worksheet'!AF50</f>
        <v>0.11598372524468142</v>
      </c>
      <c r="J49" s="68">
        <f>'Data Worksheet'!AG50</f>
        <v>23720352.816860005</v>
      </c>
      <c r="K49" s="42">
        <f>'Data Worksheet'!AH50</f>
        <v>3.85501743054907E-3</v>
      </c>
      <c r="L49" s="7">
        <f>'Data Worksheet'!AI50</f>
        <v>0.11461599139331377</v>
      </c>
    </row>
    <row r="50" spans="1:12" x14ac:dyDescent="0.2">
      <c r="A50" s="6" t="s">
        <v>65</v>
      </c>
      <c r="B50" s="65">
        <f>'Data Worksheet'!D51</f>
        <v>3253305075.6499996</v>
      </c>
      <c r="C50" s="67">
        <f>'Data Worksheet'!E51</f>
        <v>472643600.51999998</v>
      </c>
      <c r="D50" s="67">
        <f>'Data Worksheet'!F51</f>
        <v>51691322.762613818</v>
      </c>
      <c r="E50" s="67">
        <f>'Data Worksheet'!G51</f>
        <v>3777639998.9326134</v>
      </c>
      <c r="F50" s="15">
        <f>'Data Worksheet'!H51</f>
        <v>0.14207462632826939</v>
      </c>
      <c r="G50" s="65">
        <f>'Data Worksheet'!AD51</f>
        <v>427039464.40500802</v>
      </c>
      <c r="H50" s="42">
        <f>'Data Worksheet'!AE51</f>
        <v>0.14367949054272347</v>
      </c>
      <c r="I50" s="39">
        <f>'Data Worksheet'!AF51</f>
        <v>0.13126327057405981</v>
      </c>
      <c r="J50" s="68">
        <f>'Data Worksheet'!AG51</f>
        <v>1010779133.0850081</v>
      </c>
      <c r="K50" s="42">
        <f>'Data Worksheet'!AH51</f>
        <v>0.16427121495884206</v>
      </c>
      <c r="L50" s="7">
        <f>'Data Worksheet'!AI51</f>
        <v>0.26756894075947091</v>
      </c>
    </row>
    <row r="51" spans="1:12" x14ac:dyDescent="0.2">
      <c r="A51" s="6" t="s">
        <v>34</v>
      </c>
      <c r="B51" s="65">
        <f>'Data Worksheet'!D52</f>
        <v>205393743.84</v>
      </c>
      <c r="C51" s="67">
        <f>'Data Worksheet'!E52</f>
        <v>48053284.100000001</v>
      </c>
      <c r="D51" s="67">
        <f>'Data Worksheet'!F52</f>
        <v>5255414.0487332605</v>
      </c>
      <c r="E51" s="67">
        <f>'Data Worksheet'!G52</f>
        <v>258702441.98873326</v>
      </c>
      <c r="F51" s="15">
        <f>'Data Worksheet'!H52</f>
        <v>9.7296335241434731E-3</v>
      </c>
      <c r="G51" s="65">
        <f>'Data Worksheet'!AD52</f>
        <v>22193322.187643997</v>
      </c>
      <c r="H51" s="42">
        <f>'Data Worksheet'!AE52</f>
        <v>7.4670504512130888E-3</v>
      </c>
      <c r="I51" s="39">
        <f>'Data Worksheet'!AF52</f>
        <v>0.10805257147916057</v>
      </c>
      <c r="J51" s="68">
        <f>'Data Worksheet'!AG52</f>
        <v>78622878.587643981</v>
      </c>
      <c r="K51" s="42">
        <f>'Data Worksheet'!AH52</f>
        <v>1.2777742798997406E-2</v>
      </c>
      <c r="L51" s="7">
        <f>'Data Worksheet'!AI52</f>
        <v>0.30391239442211404</v>
      </c>
    </row>
    <row r="52" spans="1:12" x14ac:dyDescent="0.2">
      <c r="A52" s="6" t="s">
        <v>38</v>
      </c>
      <c r="B52" s="65">
        <f>'Data Worksheet'!D53</f>
        <v>69640612.530000001</v>
      </c>
      <c r="C52" s="67">
        <f>'Data Worksheet'!E53</f>
        <v>10535486.27</v>
      </c>
      <c r="D52" s="67">
        <f>'Data Worksheet'!F53</f>
        <v>1152228.0649616281</v>
      </c>
      <c r="E52" s="67">
        <f>'Data Worksheet'!G53</f>
        <v>81328326.864961624</v>
      </c>
      <c r="F52" s="15">
        <f>'Data Worksheet'!H53</f>
        <v>3.0587064020149084E-3</v>
      </c>
      <c r="G52" s="65">
        <f>'Data Worksheet'!AD53</f>
        <v>9065724.4835759997</v>
      </c>
      <c r="H52" s="42">
        <f>'Data Worksheet'!AE53</f>
        <v>3.0502067929851478E-3</v>
      </c>
      <c r="I52" s="39">
        <f>'Data Worksheet'!AF53</f>
        <v>0.13017870110879107</v>
      </c>
      <c r="J52" s="68">
        <f>'Data Worksheet'!AG53</f>
        <v>22461875.383575998</v>
      </c>
      <c r="K52" s="42">
        <f>'Data Worksheet'!AH53</f>
        <v>3.6504904372653036E-3</v>
      </c>
      <c r="L52" s="7">
        <f>'Data Worksheet'!AI53</f>
        <v>0.27618759968924383</v>
      </c>
    </row>
    <row r="53" spans="1:12" x14ac:dyDescent="0.2">
      <c r="A53" s="6" t="s">
        <v>24</v>
      </c>
      <c r="B53" s="65">
        <f>'Data Worksheet'!D54</f>
        <v>269731731.61999995</v>
      </c>
      <c r="C53" s="67">
        <f>'Data Worksheet'!E54</f>
        <v>2198231.7400000002</v>
      </c>
      <c r="D53" s="67">
        <f>'Data Worksheet'!F54</f>
        <v>240412.66242544618</v>
      </c>
      <c r="E53" s="67">
        <f>'Data Worksheet'!G54</f>
        <v>272170376.02242541</v>
      </c>
      <c r="F53" s="15">
        <f>'Data Worksheet'!H54</f>
        <v>1.0236153916714298E-2</v>
      </c>
      <c r="G53" s="65">
        <f>'Data Worksheet'!AD54</f>
        <v>31941112.314328</v>
      </c>
      <c r="H53" s="42">
        <f>'Data Worksheet'!AE54</f>
        <v>1.0746741524427452E-2</v>
      </c>
      <c r="I53" s="39">
        <f>'Data Worksheet'!AF54</f>
        <v>0.11841807459022609</v>
      </c>
      <c r="J53" s="68">
        <f>'Data Worksheet'!AG54</f>
        <v>31941112.314328</v>
      </c>
      <c r="K53" s="42">
        <f>'Data Worksheet'!AH54</f>
        <v>5.1910503049237468E-3</v>
      </c>
      <c r="L53" s="7">
        <f>'Data Worksheet'!AI54</f>
        <v>0.11735704958461834</v>
      </c>
    </row>
    <row r="54" spans="1:12" x14ac:dyDescent="0.2">
      <c r="A54" s="6" t="s">
        <v>4</v>
      </c>
      <c r="B54" s="65">
        <f>'Data Worksheet'!D55</f>
        <v>33971638.110000007</v>
      </c>
      <c r="C54" s="67">
        <f>'Data Worksheet'!E55</f>
        <v>5016801.2</v>
      </c>
      <c r="D54" s="67">
        <f>'Data Worksheet'!F55</f>
        <v>548669.41979064187</v>
      </c>
      <c r="E54" s="67">
        <f>'Data Worksheet'!G55</f>
        <v>39537108.72979065</v>
      </c>
      <c r="F54" s="15">
        <f>'Data Worksheet'!H55</f>
        <v>1.4869653938629228E-3</v>
      </c>
      <c r="G54" s="65">
        <f>'Data Worksheet'!AD55</f>
        <v>5514171.6688319994</v>
      </c>
      <c r="H54" s="42">
        <f>'Data Worksheet'!AE55</f>
        <v>1.8552696932747693E-3</v>
      </c>
      <c r="I54" s="39">
        <f>'Data Worksheet'!AF55</f>
        <v>0.16231692010191376</v>
      </c>
      <c r="J54" s="68">
        <f>'Data Worksheet'!AG55</f>
        <v>11775569.368832</v>
      </c>
      <c r="K54" s="42">
        <f>'Data Worksheet'!AH55</f>
        <v>1.913758430238065E-3</v>
      </c>
      <c r="L54" s="7">
        <f>'Data Worksheet'!AI55</f>
        <v>0.29783587488174812</v>
      </c>
    </row>
    <row r="55" spans="1:12" x14ac:dyDescent="0.2">
      <c r="A55" s="6" t="s">
        <v>12</v>
      </c>
      <c r="B55" s="65">
        <f>'Data Worksheet'!D56</f>
        <v>2972222424.21</v>
      </c>
      <c r="C55" s="67">
        <f>'Data Worksheet'!E56</f>
        <v>241320442.96999997</v>
      </c>
      <c r="D55" s="67">
        <f>'Data Worksheet'!F56</f>
        <v>26392344.872659206</v>
      </c>
      <c r="E55" s="67">
        <f>'Data Worksheet'!G56</f>
        <v>3239935212.052659</v>
      </c>
      <c r="F55" s="15">
        <f>'Data Worksheet'!H56</f>
        <v>0.12185189290410069</v>
      </c>
      <c r="G55" s="65">
        <f>'Data Worksheet'!AD56</f>
        <v>321213396.28156805</v>
      </c>
      <c r="H55" s="42">
        <f>'Data Worksheet'!AE56</f>
        <v>0.1080737987472345</v>
      </c>
      <c r="I55" s="39">
        <f>'Data Worksheet'!AF56</f>
        <v>0.10807178953538268</v>
      </c>
      <c r="J55" s="68">
        <f>'Data Worksheet'!AG56</f>
        <v>609965069.16156805</v>
      </c>
      <c r="K55" s="42">
        <f>'Data Worksheet'!AH56</f>
        <v>9.9131155080145431E-2</v>
      </c>
      <c r="L55" s="7">
        <f>'Data Worksheet'!AI56</f>
        <v>0.18826458840673083</v>
      </c>
    </row>
    <row r="56" spans="1:12" x14ac:dyDescent="0.2">
      <c r="A56" s="6" t="s">
        <v>25</v>
      </c>
      <c r="B56" s="65">
        <f>'Data Worksheet'!D57</f>
        <v>345687462.22999996</v>
      </c>
      <c r="C56" s="67">
        <f>'Data Worksheet'!E57</f>
        <v>80028648.140000001</v>
      </c>
      <c r="D56" s="67">
        <f>'Data Worksheet'!F57</f>
        <v>8752444.0756399184</v>
      </c>
      <c r="E56" s="67">
        <f>'Data Worksheet'!G57</f>
        <v>434468554.44563985</v>
      </c>
      <c r="F56" s="15">
        <f>'Data Worksheet'!H57</f>
        <v>1.6340084693535869E-2</v>
      </c>
      <c r="G56" s="65">
        <f>'Data Worksheet'!AD57</f>
        <v>41982215.180703998</v>
      </c>
      <c r="H56" s="42">
        <f>'Data Worksheet'!AE57</f>
        <v>1.4125119085709971E-2</v>
      </c>
      <c r="I56" s="39">
        <f>'Data Worksheet'!AF57</f>
        <v>0.12144558240521758</v>
      </c>
      <c r="J56" s="68">
        <f>'Data Worksheet'!AG57</f>
        <v>140328065.490704</v>
      </c>
      <c r="K56" s="42">
        <f>'Data Worksheet'!AH57</f>
        <v>2.2806032550973927E-2</v>
      </c>
      <c r="L56" s="7">
        <f>'Data Worksheet'!AI57</f>
        <v>0.32298785275669856</v>
      </c>
    </row>
    <row r="57" spans="1:12" x14ac:dyDescent="0.2">
      <c r="A57" s="6" t="s">
        <v>5</v>
      </c>
      <c r="B57" s="65">
        <f>'Data Worksheet'!D58</f>
        <v>1714727691.6500006</v>
      </c>
      <c r="C57" s="67">
        <f>'Data Worksheet'!E58</f>
        <v>242570768.36000001</v>
      </c>
      <c r="D57" s="67">
        <f>'Data Worksheet'!F58</f>
        <v>26529088.442701578</v>
      </c>
      <c r="E57" s="67">
        <f>'Data Worksheet'!G58</f>
        <v>1983827548.4527023</v>
      </c>
      <c r="F57" s="15">
        <f>'Data Worksheet'!H58</f>
        <v>7.4610486368680631E-2</v>
      </c>
      <c r="G57" s="65">
        <f>'Data Worksheet'!AD58</f>
        <v>206955127.52469599</v>
      </c>
      <c r="H57" s="42">
        <f>'Data Worksheet'!AE58</f>
        <v>6.9631052318273698E-2</v>
      </c>
      <c r="I57" s="39">
        <f>'Data Worksheet'!AF58</f>
        <v>0.12069270737999976</v>
      </c>
      <c r="J57" s="68">
        <f>'Data Worksheet'!AG58</f>
        <v>506090341.91469598</v>
      </c>
      <c r="K57" s="42">
        <f>'Data Worksheet'!AH58</f>
        <v>8.2249497070168556E-2</v>
      </c>
      <c r="L57" s="7">
        <f>'Data Worksheet'!AI58</f>
        <v>0.25510803210159272</v>
      </c>
    </row>
    <row r="58" spans="1:12" x14ac:dyDescent="0.2">
      <c r="A58" s="6" t="s">
        <v>17</v>
      </c>
      <c r="B58" s="65">
        <f>'Data Worksheet'!D59</f>
        <v>386197227.27000004</v>
      </c>
      <c r="C58" s="67">
        <f>'Data Worksheet'!E59</f>
        <v>51338777.060000002</v>
      </c>
      <c r="D58" s="67">
        <f>'Data Worksheet'!F59</f>
        <v>5614736.5421359167</v>
      </c>
      <c r="E58" s="67">
        <f>'Data Worksheet'!G59</f>
        <v>443150740.87213594</v>
      </c>
      <c r="F58" s="15">
        <f>'Data Worksheet'!H59</f>
        <v>1.6666616176844319E-2</v>
      </c>
      <c r="G58" s="65">
        <f>'Data Worksheet'!AD59</f>
        <v>43074407.508652002</v>
      </c>
      <c r="H58" s="42">
        <f>'Data Worksheet'!AE59</f>
        <v>1.4492592470102872E-2</v>
      </c>
      <c r="I58" s="39">
        <f>'Data Worksheet'!AF59</f>
        <v>0.111534740456688</v>
      </c>
      <c r="J58" s="68">
        <f>'Data Worksheet'!AG59</f>
        <v>109241907.51865199</v>
      </c>
      <c r="K58" s="42">
        <f>'Data Worksheet'!AH59</f>
        <v>1.7753928910007679E-2</v>
      </c>
      <c r="L58" s="7">
        <f>'Data Worksheet'!AI59</f>
        <v>0.24651184674465432</v>
      </c>
    </row>
    <row r="59" spans="1:12" x14ac:dyDescent="0.2">
      <c r="A59" s="6" t="s">
        <v>11</v>
      </c>
      <c r="B59" s="65">
        <f>'Data Worksheet'!D60</f>
        <v>1005744947.3499999</v>
      </c>
      <c r="C59" s="67">
        <f>'Data Worksheet'!E60</f>
        <v>142197090.83000001</v>
      </c>
      <c r="D59" s="67">
        <f>'Data Worksheet'!F60</f>
        <v>15551582.016367983</v>
      </c>
      <c r="E59" s="67">
        <f>'Data Worksheet'!G60</f>
        <v>1163493620.1963677</v>
      </c>
      <c r="F59" s="15">
        <f>'Data Worksheet'!H60</f>
        <v>4.3758251546317628E-2</v>
      </c>
      <c r="G59" s="65">
        <f>'Data Worksheet'!AD60</f>
        <v>113446567.69542798</v>
      </c>
      <c r="H59" s="42">
        <f>'Data Worksheet'!AE60</f>
        <v>3.8169645686049927E-2</v>
      </c>
      <c r="I59" s="39">
        <f>'Data Worksheet'!AF60</f>
        <v>0.11279854598757283</v>
      </c>
      <c r="J59" s="68">
        <f>'Data Worksheet'!AG60</f>
        <v>292534310.955428</v>
      </c>
      <c r="K59" s="42">
        <f>'Data Worksheet'!AH60</f>
        <v>4.7542499745841467E-2</v>
      </c>
      <c r="L59" s="7">
        <f>'Data Worksheet'!AI60</f>
        <v>0.25142751612686604</v>
      </c>
    </row>
    <row r="60" spans="1:12" x14ac:dyDescent="0.2">
      <c r="A60" s="6" t="s">
        <v>14</v>
      </c>
      <c r="B60" s="65">
        <f>'Data Worksheet'!D61</f>
        <v>583356556.46000004</v>
      </c>
      <c r="C60" s="67">
        <f>'Data Worksheet'!E61</f>
        <v>76560271.819999993</v>
      </c>
      <c r="D60" s="67">
        <f>'Data Worksheet'!F61</f>
        <v>8373120.2899754578</v>
      </c>
      <c r="E60" s="67">
        <f>'Data Worksheet'!G61</f>
        <v>668289948.56997538</v>
      </c>
      <c r="F60" s="15">
        <f>'Data Worksheet'!H61</f>
        <v>2.5133957907276839E-2</v>
      </c>
      <c r="G60" s="65">
        <f>'Data Worksheet'!AD61</f>
        <v>73322165.978144005</v>
      </c>
      <c r="H60" s="42">
        <f>'Data Worksheet'!AE61</f>
        <v>2.4669596913968958E-2</v>
      </c>
      <c r="I60" s="39">
        <f>'Data Worksheet'!AF61</f>
        <v>0.12569013781740465</v>
      </c>
      <c r="J60" s="68">
        <f>'Data Worksheet'!AG61</f>
        <v>168529373.64814401</v>
      </c>
      <c r="K60" s="42">
        <f>'Data Worksheet'!AH61</f>
        <v>2.7389292140348295E-2</v>
      </c>
      <c r="L60" s="7">
        <f>'Data Worksheet'!AI61</f>
        <v>0.25218002157412012</v>
      </c>
    </row>
    <row r="61" spans="1:12" x14ac:dyDescent="0.2">
      <c r="A61" s="6" t="s">
        <v>36</v>
      </c>
      <c r="B61" s="65">
        <f>'Data Worksheet'!D62</f>
        <v>43822051.950000003</v>
      </c>
      <c r="C61" s="67">
        <f>'Data Worksheet'!E62</f>
        <v>5482136.4500000002</v>
      </c>
      <c r="D61" s="67">
        <f>'Data Worksheet'!F62</f>
        <v>599561.45466450392</v>
      </c>
      <c r="E61" s="67">
        <f>'Data Worksheet'!G62</f>
        <v>49903749.854664512</v>
      </c>
      <c r="F61" s="15">
        <f>'Data Worksheet'!H62</f>
        <v>1.8768481419574685E-3</v>
      </c>
      <c r="G61" s="65">
        <f>'Data Worksheet'!AD62</f>
        <v>6999463.8858040012</v>
      </c>
      <c r="H61" s="42">
        <f>'Data Worksheet'!AE62</f>
        <v>2.3550034341339359E-3</v>
      </c>
      <c r="I61" s="39">
        <f>'Data Worksheet'!AF62</f>
        <v>0.15972469508708162</v>
      </c>
      <c r="J61" s="68">
        <f>'Data Worksheet'!AG62</f>
        <v>14366296.785804</v>
      </c>
      <c r="K61" s="42">
        <f>'Data Worksheet'!AH62</f>
        <v>2.3348018871941368E-3</v>
      </c>
      <c r="L61" s="7">
        <f>'Data Worksheet'!AI62</f>
        <v>0.28788010575644507</v>
      </c>
    </row>
    <row r="62" spans="1:12" x14ac:dyDescent="0.2">
      <c r="A62" s="70" t="s">
        <v>115</v>
      </c>
      <c r="B62" s="65">
        <f>'Data Worksheet'!D63</f>
        <v>228109170.94999996</v>
      </c>
      <c r="C62" s="67">
        <f>'Data Worksheet'!E63</f>
        <v>17024521.5</v>
      </c>
      <c r="D62" s="67">
        <f>'Data Worksheet'!F63</f>
        <v>1861910.4009180807</v>
      </c>
      <c r="E62" s="67">
        <f>'Data Worksheet'!G63</f>
        <v>246995602.85091802</v>
      </c>
      <c r="F62" s="15">
        <f>'Data Worksheet'!H63</f>
        <v>9.2893467852111725E-3</v>
      </c>
      <c r="G62" s="65">
        <f>'Data Worksheet'!AD63</f>
        <v>27967249.359864004</v>
      </c>
      <c r="H62" s="42">
        <f>'Data Worksheet'!AE63</f>
        <v>9.4097161383088455E-3</v>
      </c>
      <c r="I62" s="39">
        <f>'Data Worksheet'!AF63</f>
        <v>0.12260466882321992</v>
      </c>
      <c r="J62" s="68">
        <f>'Data Worksheet'!AG63</f>
        <v>49175573.849864006</v>
      </c>
      <c r="K62" s="42">
        <f>'Data Worksheet'!AH63</f>
        <v>7.9919845970306928E-3</v>
      </c>
      <c r="L62" s="7">
        <f>'Data Worksheet'!AI63</f>
        <v>0.19909493643716999</v>
      </c>
    </row>
    <row r="63" spans="1:12" x14ac:dyDescent="0.2">
      <c r="A63" s="70" t="s">
        <v>116</v>
      </c>
      <c r="B63" s="65">
        <f>'Data Worksheet'!D64</f>
        <v>217835829.36000001</v>
      </c>
      <c r="C63" s="67">
        <f>'Data Worksheet'!E64</f>
        <v>15429388.42</v>
      </c>
      <c r="D63" s="67">
        <f>'Data Worksheet'!F64</f>
        <v>1687456.4597309234</v>
      </c>
      <c r="E63" s="67">
        <f>'Data Worksheet'!G64</f>
        <v>234952674.23973092</v>
      </c>
      <c r="F63" s="15">
        <f>'Data Worksheet'!H64</f>
        <v>8.8364199359571727E-3</v>
      </c>
      <c r="G63" s="65">
        <f>'Data Worksheet'!AD64</f>
        <v>29790808.750252001</v>
      </c>
      <c r="H63" s="42">
        <f>'Data Worksheet'!AE64</f>
        <v>1.002326150360758E-2</v>
      </c>
      <c r="I63" s="39">
        <f>'Data Worksheet'!AF64</f>
        <v>0.1367580752797975</v>
      </c>
      <c r="J63" s="68">
        <f>'Data Worksheet'!AG64</f>
        <v>49750631.760251999</v>
      </c>
      <c r="K63" s="42">
        <f>'Data Worksheet'!AH64</f>
        <v>8.0854426617246178E-3</v>
      </c>
      <c r="L63" s="7">
        <f>'Data Worksheet'!AI64</f>
        <v>0.21174745902014966</v>
      </c>
    </row>
    <row r="64" spans="1:12" x14ac:dyDescent="0.2">
      <c r="A64" s="6" t="s">
        <v>32</v>
      </c>
      <c r="B64" s="65">
        <f>'Data Worksheet'!D65</f>
        <v>98528556.840000018</v>
      </c>
      <c r="C64" s="67">
        <f>'Data Worksheet'!E65</f>
        <v>14633520.300000001</v>
      </c>
      <c r="D64" s="67">
        <f>'Data Worksheet'!F65</f>
        <v>1600415.2391957608</v>
      </c>
      <c r="E64" s="67">
        <f>'Data Worksheet'!G65</f>
        <v>114762492.37919578</v>
      </c>
      <c r="F64" s="15">
        <f>'Data Worksheet'!H65</f>
        <v>4.3161440015147285E-3</v>
      </c>
      <c r="G64" s="65">
        <f>'Data Worksheet'!AD65</f>
        <v>13907813.273963999</v>
      </c>
      <c r="H64" s="42">
        <f>'Data Worksheet'!AE65</f>
        <v>4.6793509554220025E-3</v>
      </c>
      <c r="I64" s="39">
        <f>'Data Worksheet'!AF65</f>
        <v>0.14115515054735675</v>
      </c>
      <c r="J64" s="68">
        <f>'Data Worksheet'!AG65</f>
        <v>32951714.743963998</v>
      </c>
      <c r="K64" s="42">
        <f>'Data Worksheet'!AH65</f>
        <v>5.3552928021446513E-3</v>
      </c>
      <c r="L64" s="7">
        <f>'Data Worksheet'!AI65</f>
        <v>0.28712965413025054</v>
      </c>
    </row>
    <row r="65" spans="1:12" x14ac:dyDescent="0.2">
      <c r="A65" s="6" t="s">
        <v>7</v>
      </c>
      <c r="B65" s="65">
        <f>'Data Worksheet'!D66</f>
        <v>515771382.50999999</v>
      </c>
      <c r="C65" s="67">
        <f>'Data Worksheet'!E66</f>
        <v>70008371.310000002</v>
      </c>
      <c r="D65" s="67">
        <f>'Data Worksheet'!F66</f>
        <v>7656562.6054996001</v>
      </c>
      <c r="E65" s="67">
        <f>'Data Worksheet'!G66</f>
        <v>593436316.42549956</v>
      </c>
      <c r="F65" s="15">
        <f>'Data Worksheet'!H66</f>
        <v>2.2318760636164441E-2</v>
      </c>
      <c r="G65" s="65">
        <f>'Data Worksheet'!AD66</f>
        <v>60641167.320968002</v>
      </c>
      <c r="H65" s="42">
        <f>'Data Worksheet'!AE66</f>
        <v>2.0403013662290824E-2</v>
      </c>
      <c r="I65" s="39">
        <f>'Data Worksheet'!AF66</f>
        <v>0.11757373397852733</v>
      </c>
      <c r="J65" s="68">
        <f>'Data Worksheet'!AG66</f>
        <v>146697437.62096801</v>
      </c>
      <c r="K65" s="42">
        <f>'Data Worksheet'!AH66</f>
        <v>2.3841179067275686E-2</v>
      </c>
      <c r="L65" s="7">
        <f>'Data Worksheet'!AI66</f>
        <v>0.24719996663598953</v>
      </c>
    </row>
    <row r="66" spans="1:12" x14ac:dyDescent="0.2">
      <c r="A66" s="6" t="s">
        <v>6</v>
      </c>
      <c r="B66" s="65">
        <f>'Data Worksheet'!D67</f>
        <v>469166884.03999996</v>
      </c>
      <c r="C66" s="67">
        <f>'Data Worksheet'!E67</f>
        <v>63975064.330000006</v>
      </c>
      <c r="D66" s="67">
        <f>'Data Worksheet'!F67</f>
        <v>6996721.6215404533</v>
      </c>
      <c r="E66" s="67">
        <f>'Data Worksheet'!G67</f>
        <v>540138669.99154043</v>
      </c>
      <c r="F66" s="15">
        <f>'Data Worksheet'!H67</f>
        <v>2.0314270212667091E-2</v>
      </c>
      <c r="G66" s="65">
        <f>'Data Worksheet'!AD67</f>
        <v>58502860.178547993</v>
      </c>
      <c r="H66" s="42">
        <f>'Data Worksheet'!AE67</f>
        <v>1.9683569895483845E-2</v>
      </c>
      <c r="I66" s="39">
        <f>'Data Worksheet'!AF67</f>
        <v>0.12469520370828259</v>
      </c>
      <c r="J66" s="68">
        <f>'Data Worksheet'!AG67</f>
        <v>139242004.598548</v>
      </c>
      <c r="K66" s="42">
        <f>'Data Worksheet'!AH67</f>
        <v>2.262952658994441E-2</v>
      </c>
      <c r="L66" s="7">
        <f>'Data Worksheet'!AI67</f>
        <v>0.25778936472133868</v>
      </c>
    </row>
    <row r="67" spans="1:12" x14ac:dyDescent="0.2">
      <c r="A67" s="6" t="s">
        <v>41</v>
      </c>
      <c r="B67" s="65">
        <f>'Data Worksheet'!D68</f>
        <v>89024581.609999999</v>
      </c>
      <c r="C67" s="67">
        <f>'Data Worksheet'!E68</f>
        <v>12392222.949999999</v>
      </c>
      <c r="D67" s="67">
        <f>'Data Worksheet'!F68</f>
        <v>1355292.6466156913</v>
      </c>
      <c r="E67" s="67">
        <f>'Data Worksheet'!G68</f>
        <v>102772097.20661569</v>
      </c>
      <c r="F67" s="15">
        <f>'Data Worksheet'!H68</f>
        <v>3.8651929013162078E-3</v>
      </c>
      <c r="G67" s="65">
        <f>'Data Worksheet'!AD68</f>
        <v>11222265.609680001</v>
      </c>
      <c r="H67" s="42">
        <f>'Data Worksheet'!AE68</f>
        <v>3.7757854716788546E-3</v>
      </c>
      <c r="I67" s="39">
        <f>'Data Worksheet'!AF68</f>
        <v>0.12605805505318343</v>
      </c>
      <c r="J67" s="68">
        <f>'Data Worksheet'!AG68</f>
        <v>26993105.80968</v>
      </c>
      <c r="K67" s="42">
        <f>'Data Worksheet'!AH68</f>
        <v>4.3869032726616339E-3</v>
      </c>
      <c r="L67" s="7">
        <f>'Data Worksheet'!AI68</f>
        <v>0.26265014087833938</v>
      </c>
    </row>
    <row r="68" spans="1:12" x14ac:dyDescent="0.2">
      <c r="A68" s="6" t="s">
        <v>44</v>
      </c>
      <c r="B68" s="65">
        <f>'Data Worksheet'!D69</f>
        <v>24669646.679999992</v>
      </c>
      <c r="C68" s="67">
        <f>'Data Worksheet'!E69</f>
        <v>3632348.06</v>
      </c>
      <c r="D68" s="67">
        <f>'Data Worksheet'!F69</f>
        <v>397256.78238114429</v>
      </c>
      <c r="E68" s="67">
        <f>'Data Worksheet'!G69</f>
        <v>28699251.522381134</v>
      </c>
      <c r="F68" s="15">
        <f>'Data Worksheet'!H69</f>
        <v>1.07936051002621E-3</v>
      </c>
      <c r="G68" s="65">
        <f>'Data Worksheet'!AD69</f>
        <v>6105256.7110839998</v>
      </c>
      <c r="H68" s="42">
        <f>'Data Worksheet'!AE69</f>
        <v>2.0541431108792047E-3</v>
      </c>
      <c r="I68" s="39">
        <f>'Data Worksheet'!AF69</f>
        <v>0.24748050875141281</v>
      </c>
      <c r="J68" s="68">
        <f>'Data Worksheet'!AG69</f>
        <v>10838454.371084001</v>
      </c>
      <c r="K68" s="42">
        <f>'Data Worksheet'!AH69</f>
        <v>1.7614590661164775E-3</v>
      </c>
      <c r="L68" s="7">
        <f>'Data Worksheet'!AI69</f>
        <v>0.37765634280154042</v>
      </c>
    </row>
    <row r="69" spans="1:12" x14ac:dyDescent="0.2">
      <c r="A69" s="6" t="s">
        <v>52</v>
      </c>
      <c r="B69" s="65">
        <f>'Data Worksheet'!D70</f>
        <v>15737641.360000001</v>
      </c>
      <c r="C69" s="67">
        <f>'Data Worksheet'!E70</f>
        <v>2014442.23</v>
      </c>
      <c r="D69" s="67">
        <f>'Data Worksheet'!F70</f>
        <v>220312.26781237946</v>
      </c>
      <c r="E69" s="67">
        <f>'Data Worksheet'!G70</f>
        <v>17972395.857812379</v>
      </c>
      <c r="F69" s="15">
        <f>'Data Worksheet'!H70</f>
        <v>6.7593032328223696E-4</v>
      </c>
      <c r="G69" s="65">
        <f>'Data Worksheet'!AD70</f>
        <v>3506432.9053480001</v>
      </c>
      <c r="H69" s="42">
        <f>'Data Worksheet'!AE70</f>
        <v>1.1797562882498178E-3</v>
      </c>
      <c r="I69" s="39">
        <f>'Data Worksheet'!AF70</f>
        <v>0.22280549067919539</v>
      </c>
      <c r="J69" s="68">
        <f>'Data Worksheet'!AG70</f>
        <v>6104466.495348</v>
      </c>
      <c r="K69" s="42">
        <f>'Data Worksheet'!AH70</f>
        <v>9.9209421231890855E-4</v>
      </c>
      <c r="L69" s="7">
        <f>'Data Worksheet'!AI70</f>
        <v>0.33965791448414284</v>
      </c>
    </row>
    <row r="70" spans="1:12" x14ac:dyDescent="0.2">
      <c r="A70" s="6" t="s">
        <v>58</v>
      </c>
      <c r="B70" s="65">
        <f>'Data Worksheet'!D71</f>
        <v>4101504.38</v>
      </c>
      <c r="C70" s="67">
        <f>'Data Worksheet'!E71</f>
        <v>542838.03</v>
      </c>
      <c r="D70" s="67">
        <f>'Data Worksheet'!F71</f>
        <v>59368.23387787323</v>
      </c>
      <c r="E70" s="67">
        <f>'Data Worksheet'!G71</f>
        <v>4703710.6438778732</v>
      </c>
      <c r="F70" s="15">
        <f>'Data Worksheet'!H71</f>
        <v>1.7690355149619256E-4</v>
      </c>
      <c r="G70" s="65">
        <f>'Data Worksheet'!AD71</f>
        <v>2966643.9491360001</v>
      </c>
      <c r="H70" s="42">
        <f>'Data Worksheet'!AE71</f>
        <v>9.9814168657081856E-4</v>
      </c>
      <c r="I70" s="39">
        <f>'Data Worksheet'!AF71</f>
        <v>0.72330629795304524</v>
      </c>
      <c r="J70" s="68">
        <f>'Data Worksheet'!AG71</f>
        <v>3748707.1591360001</v>
      </c>
      <c r="K70" s="42">
        <f>'Data Worksheet'!AH71</f>
        <v>6.0923762610401043E-4</v>
      </c>
      <c r="L70" s="7">
        <f>'Data Worksheet'!AI71</f>
        <v>0.79696806265392617</v>
      </c>
    </row>
    <row r="71" spans="1:12" x14ac:dyDescent="0.2">
      <c r="A71" s="6" t="s">
        <v>16</v>
      </c>
      <c r="B71" s="65">
        <f>'Data Worksheet'!D72</f>
        <v>499428802.76999992</v>
      </c>
      <c r="C71" s="67">
        <f>'Data Worksheet'!E72</f>
        <v>36543708.530000001</v>
      </c>
      <c r="D71" s="67">
        <f>'Data Worksheet'!F72</f>
        <v>3996653.3567551835</v>
      </c>
      <c r="E71" s="67">
        <f>'Data Worksheet'!G72</f>
        <v>539969164.65675509</v>
      </c>
      <c r="F71" s="15">
        <f>'Data Worksheet'!H72</f>
        <v>2.0307895225345089E-2</v>
      </c>
      <c r="G71" s="65">
        <f>'Data Worksheet'!AD72</f>
        <v>65282452.080063999</v>
      </c>
      <c r="H71" s="42">
        <f>'Data Worksheet'!AE72</f>
        <v>2.1964596338448751E-2</v>
      </c>
      <c r="I71" s="39">
        <f>'Data Worksheet'!AF72</f>
        <v>0.13071423137389271</v>
      </c>
      <c r="J71" s="68">
        <f>'Data Worksheet'!AG72</f>
        <v>111133432.110064</v>
      </c>
      <c r="K71" s="42">
        <f>'Data Worksheet'!AH72</f>
        <v>1.8061338345546199E-2</v>
      </c>
      <c r="L71" s="7">
        <f>'Data Worksheet'!AI72</f>
        <v>0.20581440457013642</v>
      </c>
    </row>
    <row r="72" spans="1:12" x14ac:dyDescent="0.2">
      <c r="A72" s="6" t="s">
        <v>51</v>
      </c>
      <c r="B72" s="65">
        <f>'Data Worksheet'!D73</f>
        <v>12513360.5</v>
      </c>
      <c r="C72" s="67">
        <f>'Data Worksheet'!E73</f>
        <v>1816005.4999999998</v>
      </c>
      <c r="D72" s="67">
        <f>'Data Worksheet'!F73</f>
        <v>198609.95967342981</v>
      </c>
      <c r="E72" s="67">
        <f>'Data Worksheet'!G73</f>
        <v>14527975.959673429</v>
      </c>
      <c r="F72" s="15">
        <f>'Data Worksheet'!H73</f>
        <v>5.4638789200662065E-4</v>
      </c>
      <c r="G72" s="65">
        <f>'Data Worksheet'!AD73</f>
        <v>4286586.1479679998</v>
      </c>
      <c r="H72" s="42">
        <f>'Data Worksheet'!AE73</f>
        <v>1.4422426151308066E-3</v>
      </c>
      <c r="I72" s="39">
        <f>'Data Worksheet'!AF73</f>
        <v>0.34256074920625834</v>
      </c>
      <c r="J72" s="68">
        <f>'Data Worksheet'!AG73</f>
        <v>6859235.7879680004</v>
      </c>
      <c r="K72" s="42">
        <f>'Data Worksheet'!AH73</f>
        <v>1.1147588624427114E-3</v>
      </c>
      <c r="L72" s="7">
        <f>'Data Worksheet'!AI73</f>
        <v>0.47213980853270821</v>
      </c>
    </row>
    <row r="73" spans="1:12" x14ac:dyDescent="0.2">
      <c r="A73" s="6" t="s">
        <v>43</v>
      </c>
      <c r="B73" s="65">
        <f>'Data Worksheet'!D74</f>
        <v>139750148.28000003</v>
      </c>
      <c r="C73" s="67">
        <f>'Data Worksheet'!E74</f>
        <v>21662507.919999998</v>
      </c>
      <c r="D73" s="67">
        <f>'Data Worksheet'!F74</f>
        <v>2369150.2170101106</v>
      </c>
      <c r="E73" s="67">
        <f>'Data Worksheet'!G74</f>
        <v>163781806.41701013</v>
      </c>
      <c r="F73" s="15">
        <f>'Data Worksheet'!H74</f>
        <v>6.1597290775829575E-3</v>
      </c>
      <c r="G73" s="65">
        <f>'Data Worksheet'!AD74</f>
        <v>15276104.385792</v>
      </c>
      <c r="H73" s="42">
        <f>'Data Worksheet'!AE74</f>
        <v>5.1397191093009408E-3</v>
      </c>
      <c r="I73" s="39">
        <f>'Data Worksheet'!AF74</f>
        <v>0.10931011218095572</v>
      </c>
      <c r="J73" s="68">
        <f>'Data Worksheet'!AG74</f>
        <v>42161992.285791993</v>
      </c>
      <c r="K73" s="42">
        <f>'Data Worksheet'!AH74</f>
        <v>6.8521415521642839E-3</v>
      </c>
      <c r="L73" s="7">
        <f>'Data Worksheet'!AI74</f>
        <v>0.25742781330938547</v>
      </c>
    </row>
    <row r="74" spans="1:12" x14ac:dyDescent="0.2">
      <c r="A74" s="6" t="s">
        <v>49</v>
      </c>
      <c r="B74" s="65">
        <f>'Data Worksheet'!D75</f>
        <v>10844017.219999999</v>
      </c>
      <c r="C74" s="67">
        <f>'Data Worksheet'!E75</f>
        <v>1505492.02</v>
      </c>
      <c r="D74" s="67">
        <f>'Data Worksheet'!F75</f>
        <v>164650.22235938738</v>
      </c>
      <c r="E74" s="67">
        <f>'Data Worksheet'!G75</f>
        <v>12514159.462359386</v>
      </c>
      <c r="F74" s="15">
        <f>'Data Worksheet'!H75</f>
        <v>4.7064954043515302E-4</v>
      </c>
      <c r="G74" s="65">
        <f>'Data Worksheet'!AD75</f>
        <v>3474993.5995759997</v>
      </c>
      <c r="H74" s="42">
        <f>'Data Worksheet'!AE75</f>
        <v>1.1691783819604501E-3</v>
      </c>
      <c r="I74" s="39">
        <f>'Data Worksheet'!AF75</f>
        <v>0.32045260802121817</v>
      </c>
      <c r="J74" s="68">
        <f>'Data Worksheet'!AG75</f>
        <v>5525002.2095759995</v>
      </c>
      <c r="K74" s="42">
        <f>'Data Worksheet'!AH75</f>
        <v>8.9792002615570994E-4</v>
      </c>
      <c r="L74" s="7">
        <f>'Data Worksheet'!AI75</f>
        <v>0.44150006448250345</v>
      </c>
    </row>
    <row r="75" spans="1:12" x14ac:dyDescent="0.2">
      <c r="A75" s="18" t="s">
        <v>72</v>
      </c>
      <c r="B75" s="19">
        <f>'Data Worksheet'!D76</f>
        <v>23708810227.540012</v>
      </c>
      <c r="C75" s="20">
        <f>'Data Worksheet'!E76</f>
        <v>2596360236.1300001</v>
      </c>
      <c r="D75" s="20">
        <f>'Data Worksheet'!F76</f>
        <v>283954537.47000003</v>
      </c>
      <c r="E75" s="20">
        <f>'Data Worksheet'!G76</f>
        <v>26589125001.140015</v>
      </c>
      <c r="F75" s="21">
        <f>'Data Worksheet'!H76</f>
        <v>1</v>
      </c>
      <c r="G75" s="19">
        <f>'Data Worksheet'!AD76</f>
        <v>2972167167.2967596</v>
      </c>
      <c r="H75" s="43">
        <f>'Data Worksheet'!AE76</f>
        <v>1</v>
      </c>
      <c r="I75" s="40">
        <f>'Data Worksheet'!AF76</f>
        <v>0.1253612956015949</v>
      </c>
      <c r="J75" s="22">
        <f>'Data Worksheet'!AG76</f>
        <v>6153111689.9467602</v>
      </c>
      <c r="K75" s="43">
        <f>'Data Worksheet'!AH76</f>
        <v>1</v>
      </c>
      <c r="L75" s="23">
        <f>'Data Worksheet'!AI76</f>
        <v>0.23141459862567662</v>
      </c>
    </row>
    <row r="76" spans="1:12" x14ac:dyDescent="0.2">
      <c r="A76" s="8"/>
      <c r="B76" s="11"/>
      <c r="C76" s="11"/>
      <c r="D76" s="11"/>
      <c r="E76" s="11"/>
      <c r="F76" s="11"/>
      <c r="G76" s="11"/>
      <c r="H76" s="11"/>
      <c r="I76" s="11"/>
      <c r="J76" s="11"/>
      <c r="K76" s="11"/>
      <c r="L76" s="12"/>
    </row>
    <row r="77" spans="1:12" x14ac:dyDescent="0.2">
      <c r="A77" s="104" t="s">
        <v>96</v>
      </c>
      <c r="B77" s="99"/>
      <c r="C77" s="99"/>
      <c r="D77" s="99"/>
      <c r="E77" s="99"/>
      <c r="F77" s="99"/>
      <c r="G77" s="99"/>
      <c r="H77" s="99"/>
      <c r="I77" s="99"/>
      <c r="J77" s="99"/>
      <c r="K77" s="99"/>
      <c r="L77" s="100"/>
    </row>
    <row r="78" spans="1:12" ht="25.5" customHeight="1" x14ac:dyDescent="0.2">
      <c r="A78" s="101" t="s">
        <v>126</v>
      </c>
      <c r="B78" s="102"/>
      <c r="C78" s="102"/>
      <c r="D78" s="102"/>
      <c r="E78" s="102"/>
      <c r="F78" s="102"/>
      <c r="G78" s="102"/>
      <c r="H78" s="102"/>
      <c r="I78" s="102"/>
      <c r="J78" s="102"/>
      <c r="K78" s="102"/>
      <c r="L78" s="103"/>
    </row>
    <row r="79" spans="1:12" ht="25.5" customHeight="1" x14ac:dyDescent="0.2">
      <c r="A79" s="98" t="s">
        <v>121</v>
      </c>
      <c r="B79" s="99"/>
      <c r="C79" s="99"/>
      <c r="D79" s="99"/>
      <c r="E79" s="99"/>
      <c r="F79" s="99"/>
      <c r="G79" s="99"/>
      <c r="H79" s="99"/>
      <c r="I79" s="99"/>
      <c r="J79" s="99"/>
      <c r="K79" s="99"/>
      <c r="L79" s="100"/>
    </row>
    <row r="80" spans="1:12" ht="25.5" customHeight="1" x14ac:dyDescent="0.2">
      <c r="A80" s="98" t="s">
        <v>120</v>
      </c>
      <c r="B80" s="99"/>
      <c r="C80" s="99"/>
      <c r="D80" s="99"/>
      <c r="E80" s="99"/>
      <c r="F80" s="99"/>
      <c r="G80" s="99"/>
      <c r="H80" s="99"/>
      <c r="I80" s="99"/>
      <c r="J80" s="99"/>
      <c r="K80" s="99"/>
      <c r="L80" s="100"/>
    </row>
    <row r="81" spans="1:12" ht="13.5" thickBot="1" x14ac:dyDescent="0.25">
      <c r="A81" s="95" t="s">
        <v>114</v>
      </c>
      <c r="B81" s="96"/>
      <c r="C81" s="96"/>
      <c r="D81" s="96"/>
      <c r="E81" s="96"/>
      <c r="F81" s="96"/>
      <c r="G81" s="96"/>
      <c r="H81" s="96"/>
      <c r="I81" s="96"/>
      <c r="J81" s="96"/>
      <c r="K81" s="96"/>
      <c r="L81" s="97"/>
    </row>
  </sheetData>
  <mergeCells count="11">
    <mergeCell ref="A81:L81"/>
    <mergeCell ref="A80:L80"/>
    <mergeCell ref="A79:L79"/>
    <mergeCell ref="A78:L78"/>
    <mergeCell ref="A77:L77"/>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sqref="A1:AI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24"/>
      <c r="B3" s="92" t="s">
        <v>100</v>
      </c>
      <c r="C3" s="94"/>
      <c r="D3" s="92" t="s">
        <v>93</v>
      </c>
      <c r="E3" s="93"/>
      <c r="F3" s="93"/>
      <c r="G3" s="93"/>
      <c r="H3" s="94"/>
      <c r="I3" s="92" t="s">
        <v>111</v>
      </c>
      <c r="J3" s="93"/>
      <c r="K3" s="93"/>
      <c r="L3" s="93"/>
      <c r="M3" s="93"/>
      <c r="N3" s="93"/>
      <c r="O3" s="93"/>
      <c r="P3" s="93"/>
      <c r="Q3" s="93"/>
      <c r="R3" s="93"/>
      <c r="S3" s="94"/>
      <c r="T3" s="92" t="s">
        <v>112</v>
      </c>
      <c r="U3" s="93"/>
      <c r="V3" s="93"/>
      <c r="W3" s="93"/>
      <c r="X3" s="93"/>
      <c r="Y3" s="94"/>
      <c r="Z3" s="92" t="s">
        <v>103</v>
      </c>
      <c r="AA3" s="94"/>
      <c r="AB3" s="92" t="s">
        <v>113</v>
      </c>
      <c r="AC3" s="94"/>
      <c r="AD3" s="92" t="s">
        <v>95</v>
      </c>
      <c r="AE3" s="93"/>
      <c r="AF3" s="93"/>
      <c r="AG3" s="93"/>
      <c r="AH3" s="93"/>
      <c r="AI3" s="94"/>
    </row>
    <row r="4" spans="1:35" ht="15.75" x14ac:dyDescent="0.25">
      <c r="A4" s="25"/>
      <c r="B4" s="105" t="s">
        <v>110</v>
      </c>
      <c r="C4" s="106"/>
      <c r="D4" s="53"/>
      <c r="E4" s="55"/>
      <c r="F4" s="55"/>
      <c r="G4" s="55"/>
      <c r="H4" s="54"/>
      <c r="I4" s="55"/>
      <c r="J4" s="55"/>
      <c r="K4" s="55"/>
      <c r="L4" s="55"/>
      <c r="M4" s="55"/>
      <c r="N4" s="55"/>
      <c r="O4" s="55"/>
      <c r="P4" s="55"/>
      <c r="Q4" s="55"/>
      <c r="R4" s="55"/>
      <c r="S4" s="54"/>
      <c r="T4" s="55"/>
      <c r="U4" s="55"/>
      <c r="V4" s="55"/>
      <c r="W4" s="55"/>
      <c r="X4" s="55"/>
      <c r="Y4" s="54"/>
      <c r="Z4" s="105" t="s">
        <v>122</v>
      </c>
      <c r="AA4" s="106"/>
      <c r="AB4" s="105" t="s">
        <v>94</v>
      </c>
      <c r="AC4" s="106"/>
      <c r="AD4" s="55"/>
      <c r="AE4" s="56"/>
      <c r="AF4" s="56"/>
      <c r="AG4" s="56"/>
      <c r="AH4" s="56"/>
      <c r="AI4" s="57"/>
    </row>
    <row r="5" spans="1:35" x14ac:dyDescent="0.2">
      <c r="A5" s="29"/>
      <c r="B5" s="58"/>
      <c r="C5" s="59"/>
      <c r="D5" s="30"/>
      <c r="E5" s="60"/>
      <c r="F5" s="60"/>
      <c r="G5" s="60"/>
      <c r="H5" s="32"/>
      <c r="I5" s="71"/>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2"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2"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3"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8022421203.46</v>
      </c>
      <c r="C9" s="48">
        <v>4127305072.73</v>
      </c>
      <c r="D9" s="13">
        <v>251265283.02999997</v>
      </c>
      <c r="E9" s="16">
        <v>18899355.75</v>
      </c>
      <c r="F9" s="17">
        <f t="shared" ref="F9:F40" si="0">(E9/E$76)*F$76</f>
        <v>2066954.2484102084</v>
      </c>
      <c r="G9" s="16">
        <f>SUM(D9:F9)</f>
        <v>272231593.0284102</v>
      </c>
      <c r="H9" s="14">
        <f t="shared" ref="H9:H40" si="1">(G9/G$76)</f>
        <v>1.023845624918978E-2</v>
      </c>
      <c r="I9" s="74">
        <v>12424213.27</v>
      </c>
      <c r="J9" s="2">
        <v>-3436803.7200000007</v>
      </c>
      <c r="K9" s="16">
        <v>9351410.5999999996</v>
      </c>
      <c r="L9" s="17">
        <f>SUM(I9:K9)</f>
        <v>18338820.149999999</v>
      </c>
      <c r="M9" s="16">
        <v>0</v>
      </c>
      <c r="N9" s="16">
        <v>0</v>
      </c>
      <c r="O9" s="16">
        <v>0</v>
      </c>
      <c r="P9" s="16">
        <f>(I9+J9+M9+N9+O9)</f>
        <v>8987409.5499999989</v>
      </c>
      <c r="Q9" s="16">
        <f>K9</f>
        <v>9351410.5999999996</v>
      </c>
      <c r="R9" s="16">
        <f>SUM(P9:Q9)</f>
        <v>18338820.149999999</v>
      </c>
      <c r="S9" s="14">
        <f t="shared" ref="S9:S40" si="2">(R9/R$76)</f>
        <v>8.5419782430578711E-3</v>
      </c>
      <c r="T9" s="2">
        <v>5172540.93</v>
      </c>
      <c r="U9" s="16">
        <f>(T9*0.9856)</f>
        <v>5098056.3406079998</v>
      </c>
      <c r="V9" s="16">
        <v>5668767.4799999995</v>
      </c>
      <c r="W9" s="16">
        <f>(V9*0.762)</f>
        <v>4319600.8197599994</v>
      </c>
      <c r="X9" s="16">
        <f>(U9+W9)</f>
        <v>9417657.1603679992</v>
      </c>
      <c r="Y9" s="14">
        <f t="shared" ref="Y9:Y40" si="3">(X9/X$76)</f>
        <v>1.1840953860410458E-2</v>
      </c>
      <c r="Z9" s="13">
        <v>446500</v>
      </c>
      <c r="AA9" s="49">
        <f t="shared" ref="AA9:AA40" si="4">(Z9/Z$76)</f>
        <v>1.4925373134328358E-2</v>
      </c>
      <c r="AB9" s="13">
        <v>23453492.659999996</v>
      </c>
      <c r="AC9" s="49">
        <f t="shared" ref="AC9:AC40" si="5">(AB9/AB$76)</f>
        <v>7.3731221946811004E-3</v>
      </c>
      <c r="AD9" s="2">
        <f t="shared" ref="AD9:AD40" si="6">(R9+X9+Z9)</f>
        <v>28202977.310367998</v>
      </c>
      <c r="AE9" s="41">
        <f t="shared" ref="AE9:AE40" si="7">(AD9/AD$76)</f>
        <v>9.4890279459008773E-3</v>
      </c>
      <c r="AF9" s="14">
        <f t="shared" ref="AF9:AF40" si="8">(AD9/D9)</f>
        <v>0.1122438283963037</v>
      </c>
      <c r="AG9" s="2">
        <f t="shared" ref="AG9:AG40" si="9">(R9+X9+Z9+AB9)</f>
        <v>51656469.970367998</v>
      </c>
      <c r="AH9" s="41">
        <f t="shared" ref="AH9:AH40" si="10">(AG9/AG$76)</f>
        <v>8.3951783379402553E-3</v>
      </c>
      <c r="AI9" s="45">
        <f t="shared" ref="AI9:AI40" si="11">(AG9/G9)</f>
        <v>0.18975192921483255</v>
      </c>
    </row>
    <row r="10" spans="1:35" x14ac:dyDescent="0.2">
      <c r="A10" s="6" t="s">
        <v>50</v>
      </c>
      <c r="B10" s="65">
        <v>557592320.26999998</v>
      </c>
      <c r="C10" s="66">
        <v>210895299.50000003</v>
      </c>
      <c r="D10" s="65">
        <v>13395780.879999999</v>
      </c>
      <c r="E10" s="67">
        <v>1832026.4200000002</v>
      </c>
      <c r="F10" s="67">
        <f t="shared" si="0"/>
        <v>200362.1098046554</v>
      </c>
      <c r="G10" s="67">
        <f>SUM(D10:F10)</f>
        <v>15428169.409804653</v>
      </c>
      <c r="H10" s="15">
        <f t="shared" si="1"/>
        <v>5.8024359241393489E-4</v>
      </c>
      <c r="I10" s="75">
        <v>901209.49999999988</v>
      </c>
      <c r="J10" s="68">
        <v>-404730.59999999992</v>
      </c>
      <c r="K10" s="67">
        <v>276691.75</v>
      </c>
      <c r="L10" s="67">
        <f>SUM(I10:K10)</f>
        <v>773170.64999999991</v>
      </c>
      <c r="M10" s="67">
        <v>1057449.93</v>
      </c>
      <c r="N10" s="67">
        <v>29471.730000000003</v>
      </c>
      <c r="O10" s="67">
        <v>647969.48</v>
      </c>
      <c r="P10" s="67">
        <f>(I10+J10+M10+N10+O10)</f>
        <v>2231370.04</v>
      </c>
      <c r="Q10" s="67">
        <f>K10</f>
        <v>276691.75</v>
      </c>
      <c r="R10" s="67">
        <f>SUM(P10:Q10)</f>
        <v>2508061.79</v>
      </c>
      <c r="S10" s="15">
        <f t="shared" si="2"/>
        <v>1.1682217867448133E-3</v>
      </c>
      <c r="T10" s="68">
        <v>566196.41999999993</v>
      </c>
      <c r="U10" s="67">
        <f>(T10*0.9856)</f>
        <v>558043.19155199989</v>
      </c>
      <c r="V10" s="67">
        <v>235657.70999999996</v>
      </c>
      <c r="W10" s="67">
        <f>(V10*0.762)</f>
        <v>179571.17501999997</v>
      </c>
      <c r="X10" s="67">
        <f>(U10+W10)</f>
        <v>737614.36657199985</v>
      </c>
      <c r="Y10" s="15">
        <f t="shared" si="3"/>
        <v>9.2741300013661249E-4</v>
      </c>
      <c r="Z10" s="65">
        <v>446500</v>
      </c>
      <c r="AA10" s="50">
        <f t="shared" si="4"/>
        <v>1.4925373134328358E-2</v>
      </c>
      <c r="AB10" s="65">
        <v>2384259.39</v>
      </c>
      <c r="AC10" s="50">
        <f t="shared" si="5"/>
        <v>7.495444742977494E-4</v>
      </c>
      <c r="AD10" s="68">
        <f t="shared" si="6"/>
        <v>3692176.1565720001</v>
      </c>
      <c r="AE10" s="42">
        <f t="shared" si="7"/>
        <v>1.2422505023262545E-3</v>
      </c>
      <c r="AF10" s="15">
        <f t="shared" si="8"/>
        <v>0.27562231643281404</v>
      </c>
      <c r="AG10" s="68">
        <f t="shared" si="9"/>
        <v>6076435.5465719998</v>
      </c>
      <c r="AH10" s="42">
        <f t="shared" si="10"/>
        <v>9.8753863943343702E-4</v>
      </c>
      <c r="AI10" s="46">
        <f t="shared" si="11"/>
        <v>0.39385330723101891</v>
      </c>
    </row>
    <row r="11" spans="1:35" x14ac:dyDescent="0.2">
      <c r="A11" s="6" t="s">
        <v>26</v>
      </c>
      <c r="B11" s="65">
        <v>7454121322.7600002</v>
      </c>
      <c r="C11" s="66">
        <v>4145794258.980001</v>
      </c>
      <c r="D11" s="65">
        <v>254202697.20999998</v>
      </c>
      <c r="E11" s="67">
        <v>38235654.969999999</v>
      </c>
      <c r="F11" s="67">
        <f t="shared" si="0"/>
        <v>4181695.4253050871</v>
      </c>
      <c r="G11" s="67">
        <f t="shared" ref="G11:G74" si="12">SUM(D11:F11)</f>
        <v>296620047.60530502</v>
      </c>
      <c r="H11" s="15">
        <f t="shared" si="1"/>
        <v>1.1155690440832007E-2</v>
      </c>
      <c r="I11" s="75">
        <v>13274000.549999999</v>
      </c>
      <c r="J11" s="68">
        <v>0</v>
      </c>
      <c r="K11" s="67">
        <v>9327079.8900000006</v>
      </c>
      <c r="L11" s="67">
        <f t="shared" ref="L11:L74" si="13">SUM(I11:K11)</f>
        <v>22601080.439999998</v>
      </c>
      <c r="M11" s="67">
        <v>0</v>
      </c>
      <c r="N11" s="67">
        <v>0</v>
      </c>
      <c r="O11" s="67">
        <v>0</v>
      </c>
      <c r="P11" s="67">
        <f t="shared" ref="P11:P74" si="14">(I11+J11+M11+N11+O11)</f>
        <v>13274000.549999999</v>
      </c>
      <c r="Q11" s="67">
        <f t="shared" ref="Q11:Q74" si="15">K11</f>
        <v>9327079.8900000006</v>
      </c>
      <c r="R11" s="67">
        <f t="shared" ref="R11:R74" si="16">SUM(P11:Q11)</f>
        <v>22601080.439999998</v>
      </c>
      <c r="S11" s="15">
        <f t="shared" si="2"/>
        <v>1.0527282333813653E-2</v>
      </c>
      <c r="T11" s="68">
        <v>4395324.26</v>
      </c>
      <c r="U11" s="67">
        <f t="shared" ref="U11:U74" si="17">(T11*0.9856)</f>
        <v>4332031.5906560002</v>
      </c>
      <c r="V11" s="67">
        <v>4348894.8899999997</v>
      </c>
      <c r="W11" s="67">
        <f t="shared" ref="W11:W74" si="18">(V11*0.762)</f>
        <v>3313857.9061799999</v>
      </c>
      <c r="X11" s="67">
        <f t="shared" ref="X11:X74" si="19">(U11+W11)</f>
        <v>7645889.4968360001</v>
      </c>
      <c r="Y11" s="15">
        <f t="shared" si="3"/>
        <v>9.6132852589735102E-3</v>
      </c>
      <c r="Z11" s="65">
        <v>446500</v>
      </c>
      <c r="AA11" s="50">
        <f t="shared" si="4"/>
        <v>1.4925373134328358E-2</v>
      </c>
      <c r="AB11" s="65">
        <v>47654093.330000013</v>
      </c>
      <c r="AC11" s="50">
        <f t="shared" si="5"/>
        <v>1.498111425417129E-2</v>
      </c>
      <c r="AD11" s="68">
        <f t="shared" si="6"/>
        <v>30693469.936835997</v>
      </c>
      <c r="AE11" s="42">
        <f t="shared" si="7"/>
        <v>1.0326966219989662E-2</v>
      </c>
      <c r="AF11" s="15">
        <f t="shared" si="8"/>
        <v>0.12074407657240452</v>
      </c>
      <c r="AG11" s="68">
        <f t="shared" si="9"/>
        <v>78347563.266836017</v>
      </c>
      <c r="AH11" s="42">
        <f t="shared" si="10"/>
        <v>1.2732998719143017E-2</v>
      </c>
      <c r="AI11" s="46">
        <f t="shared" si="11"/>
        <v>0.26413441673736276</v>
      </c>
    </row>
    <row r="12" spans="1:35" x14ac:dyDescent="0.2">
      <c r="A12" s="6" t="s">
        <v>47</v>
      </c>
      <c r="B12" s="65">
        <v>621757660.33000004</v>
      </c>
      <c r="C12" s="66">
        <v>272748591.42999995</v>
      </c>
      <c r="D12" s="65">
        <v>16840664.830000002</v>
      </c>
      <c r="E12" s="67">
        <v>2518512.9100000006</v>
      </c>
      <c r="F12" s="67">
        <f t="shared" si="0"/>
        <v>275440.6567007163</v>
      </c>
      <c r="G12" s="67">
        <f t="shared" si="12"/>
        <v>19634618.396700718</v>
      </c>
      <c r="H12" s="15">
        <f t="shared" si="1"/>
        <v>7.384454507569873E-4</v>
      </c>
      <c r="I12" s="75">
        <v>1130732.47</v>
      </c>
      <c r="J12" s="68">
        <v>0</v>
      </c>
      <c r="K12" s="67">
        <v>357394.1</v>
      </c>
      <c r="L12" s="67">
        <f t="shared" si="13"/>
        <v>1488126.5699999998</v>
      </c>
      <c r="M12" s="67">
        <v>783998.94000000006</v>
      </c>
      <c r="N12" s="67">
        <v>37041.479999999996</v>
      </c>
      <c r="O12" s="67">
        <v>748024.93</v>
      </c>
      <c r="P12" s="67">
        <f t="shared" si="14"/>
        <v>2699797.8200000003</v>
      </c>
      <c r="Q12" s="67">
        <f t="shared" si="15"/>
        <v>357394.1</v>
      </c>
      <c r="R12" s="67">
        <f t="shared" si="16"/>
        <v>3057191.9200000004</v>
      </c>
      <c r="S12" s="15">
        <f t="shared" si="2"/>
        <v>1.4239992895885578E-3</v>
      </c>
      <c r="T12" s="68">
        <v>592643.42999999993</v>
      </c>
      <c r="U12" s="67">
        <f t="shared" si="17"/>
        <v>584109.36460799992</v>
      </c>
      <c r="V12" s="67">
        <v>289273.7</v>
      </c>
      <c r="W12" s="67">
        <f t="shared" si="18"/>
        <v>220426.5594</v>
      </c>
      <c r="X12" s="67">
        <f t="shared" si="19"/>
        <v>804535.92400799994</v>
      </c>
      <c r="Y12" s="15">
        <f t="shared" si="3"/>
        <v>1.0115544230375414E-3</v>
      </c>
      <c r="Z12" s="65">
        <v>446500</v>
      </c>
      <c r="AA12" s="50">
        <f t="shared" si="4"/>
        <v>1.4925373134328358E-2</v>
      </c>
      <c r="AB12" s="65">
        <v>3324445.4</v>
      </c>
      <c r="AC12" s="50">
        <f t="shared" si="5"/>
        <v>1.0451126627101471E-3</v>
      </c>
      <c r="AD12" s="68">
        <f t="shared" si="6"/>
        <v>4308227.8440080006</v>
      </c>
      <c r="AE12" s="42">
        <f t="shared" si="7"/>
        <v>1.449524068300106E-3</v>
      </c>
      <c r="AF12" s="15">
        <f t="shared" si="8"/>
        <v>0.25582290767602672</v>
      </c>
      <c r="AG12" s="68">
        <f t="shared" si="9"/>
        <v>7632673.2440080009</v>
      </c>
      <c r="AH12" s="42">
        <f t="shared" si="10"/>
        <v>1.2404574512240071E-3</v>
      </c>
      <c r="AI12" s="46">
        <f t="shared" si="11"/>
        <v>0.38873550225404679</v>
      </c>
    </row>
    <row r="13" spans="1:35" x14ac:dyDescent="0.2">
      <c r="A13" s="6" t="s">
        <v>15</v>
      </c>
      <c r="B13" s="65">
        <v>20708372574.400002</v>
      </c>
      <c r="C13" s="66">
        <v>8933866252.960001</v>
      </c>
      <c r="D13" s="65">
        <v>545501969.63999999</v>
      </c>
      <c r="E13" s="67">
        <v>77501435.159999996</v>
      </c>
      <c r="F13" s="67">
        <f t="shared" si="0"/>
        <v>8476051.9237196911</v>
      </c>
      <c r="G13" s="67">
        <f t="shared" si="12"/>
        <v>631479456.7237196</v>
      </c>
      <c r="H13" s="15">
        <f t="shared" si="1"/>
        <v>2.3749538832009132E-2</v>
      </c>
      <c r="I13" s="75">
        <v>27327222.890000001</v>
      </c>
      <c r="J13" s="68">
        <v>-6881463</v>
      </c>
      <c r="K13" s="67">
        <v>21622132.16</v>
      </c>
      <c r="L13" s="67">
        <f t="shared" si="13"/>
        <v>42067892.049999997</v>
      </c>
      <c r="M13" s="67">
        <v>0</v>
      </c>
      <c r="N13" s="67">
        <v>0</v>
      </c>
      <c r="O13" s="67">
        <v>0</v>
      </c>
      <c r="P13" s="67">
        <f t="shared" si="14"/>
        <v>20445759.890000001</v>
      </c>
      <c r="Q13" s="67">
        <f t="shared" si="15"/>
        <v>21622132.16</v>
      </c>
      <c r="R13" s="67">
        <f t="shared" si="16"/>
        <v>42067892.049999997</v>
      </c>
      <c r="S13" s="15">
        <f t="shared" si="2"/>
        <v>1.9594663979645779E-2</v>
      </c>
      <c r="T13" s="68">
        <v>11603651.049999999</v>
      </c>
      <c r="U13" s="67">
        <f t="shared" si="17"/>
        <v>11436558.474879999</v>
      </c>
      <c r="V13" s="67">
        <v>13178262.600000001</v>
      </c>
      <c r="W13" s="67">
        <f t="shared" si="18"/>
        <v>10041836.101200001</v>
      </c>
      <c r="X13" s="67">
        <f t="shared" si="19"/>
        <v>21478394.576080002</v>
      </c>
      <c r="Y13" s="15">
        <f t="shared" si="3"/>
        <v>2.7005089996407949E-2</v>
      </c>
      <c r="Z13" s="65">
        <v>446500</v>
      </c>
      <c r="AA13" s="50">
        <f t="shared" si="4"/>
        <v>1.4925373134328358E-2</v>
      </c>
      <c r="AB13" s="65">
        <v>97551601.38000001</v>
      </c>
      <c r="AC13" s="50">
        <f t="shared" si="5"/>
        <v>3.0667495357237833E-2</v>
      </c>
      <c r="AD13" s="68">
        <f t="shared" si="6"/>
        <v>63992786.626079999</v>
      </c>
      <c r="AE13" s="42">
        <f t="shared" si="7"/>
        <v>2.153068216693969E-2</v>
      </c>
      <c r="AF13" s="15">
        <f t="shared" si="8"/>
        <v>0.11730990938183333</v>
      </c>
      <c r="AG13" s="68">
        <f t="shared" si="9"/>
        <v>161544388.00608</v>
      </c>
      <c r="AH13" s="42">
        <f t="shared" si="10"/>
        <v>2.6254096487476203E-2</v>
      </c>
      <c r="AI13" s="46">
        <f t="shared" si="11"/>
        <v>0.25581891269149831</v>
      </c>
    </row>
    <row r="14" spans="1:35" x14ac:dyDescent="0.2">
      <c r="A14" s="6" t="s">
        <v>9</v>
      </c>
      <c r="B14" s="65">
        <v>114835059452.83998</v>
      </c>
      <c r="C14" s="66">
        <v>38946956626.5</v>
      </c>
      <c r="D14" s="65">
        <v>2331907992.0799999</v>
      </c>
      <c r="E14" s="67">
        <v>28926967.420000002</v>
      </c>
      <c r="F14" s="67">
        <f t="shared" si="0"/>
        <v>3163637.9034979902</v>
      </c>
      <c r="G14" s="67">
        <f t="shared" si="12"/>
        <v>2363998597.4034982</v>
      </c>
      <c r="H14" s="15">
        <f t="shared" si="1"/>
        <v>8.8908476578380871E-2</v>
      </c>
      <c r="I14" s="75">
        <v>83791999.599999994</v>
      </c>
      <c r="J14" s="68">
        <v>0</v>
      </c>
      <c r="K14" s="67">
        <v>124201894.42999999</v>
      </c>
      <c r="L14" s="67">
        <f t="shared" si="13"/>
        <v>207993894.02999997</v>
      </c>
      <c r="M14" s="67">
        <v>0</v>
      </c>
      <c r="N14" s="67">
        <v>0</v>
      </c>
      <c r="O14" s="67">
        <v>0</v>
      </c>
      <c r="P14" s="67">
        <f t="shared" si="14"/>
        <v>83791999.599999994</v>
      </c>
      <c r="Q14" s="67">
        <f t="shared" si="15"/>
        <v>124201894.42999999</v>
      </c>
      <c r="R14" s="67">
        <f t="shared" si="16"/>
        <v>207993894.02999997</v>
      </c>
      <c r="S14" s="15">
        <f t="shared" si="2"/>
        <v>9.6880786384348966E-2</v>
      </c>
      <c r="T14" s="68">
        <v>31606915.920000002</v>
      </c>
      <c r="U14" s="67">
        <f t="shared" si="17"/>
        <v>31151776.330752004</v>
      </c>
      <c r="V14" s="67">
        <v>64420681.730000012</v>
      </c>
      <c r="W14" s="67">
        <f t="shared" si="18"/>
        <v>49088559.47826001</v>
      </c>
      <c r="X14" s="67">
        <f t="shared" si="19"/>
        <v>80240335.809012011</v>
      </c>
      <c r="Y14" s="15">
        <f t="shared" si="3"/>
        <v>0.10088731176759315</v>
      </c>
      <c r="Z14" s="65">
        <v>446500</v>
      </c>
      <c r="AA14" s="50">
        <f t="shared" si="4"/>
        <v>1.4925373134328358E-2</v>
      </c>
      <c r="AB14" s="65">
        <v>0</v>
      </c>
      <c r="AC14" s="50">
        <f t="shared" si="5"/>
        <v>0</v>
      </c>
      <c r="AD14" s="68">
        <f t="shared" si="6"/>
        <v>288680729.83901197</v>
      </c>
      <c r="AE14" s="42">
        <f t="shared" si="7"/>
        <v>9.7128025978960114E-2</v>
      </c>
      <c r="AF14" s="15">
        <f t="shared" si="8"/>
        <v>0.12379593483940009</v>
      </c>
      <c r="AG14" s="68">
        <f t="shared" si="9"/>
        <v>288680729.83901197</v>
      </c>
      <c r="AH14" s="42">
        <f t="shared" si="10"/>
        <v>4.6916218067465272E-2</v>
      </c>
      <c r="AI14" s="46">
        <f t="shared" si="11"/>
        <v>0.12211544040511908</v>
      </c>
    </row>
    <row r="15" spans="1:35" x14ac:dyDescent="0.2">
      <c r="A15" s="6" t="s">
        <v>57</v>
      </c>
      <c r="B15" s="65">
        <v>158270778.18999997</v>
      </c>
      <c r="C15" s="66">
        <v>69527426.939999998</v>
      </c>
      <c r="D15" s="65">
        <v>4404822.84</v>
      </c>
      <c r="E15" s="67">
        <v>1025266.01</v>
      </c>
      <c r="F15" s="67">
        <f t="shared" si="0"/>
        <v>112129.6388698373</v>
      </c>
      <c r="G15" s="67">
        <f t="shared" si="12"/>
        <v>5542218.4888698366</v>
      </c>
      <c r="H15" s="15">
        <f t="shared" si="1"/>
        <v>2.0843929571327422E-4</v>
      </c>
      <c r="I15" s="75">
        <v>313432.2</v>
      </c>
      <c r="J15" s="68">
        <v>0</v>
      </c>
      <c r="K15" s="67">
        <v>79313.53</v>
      </c>
      <c r="L15" s="67">
        <f t="shared" si="13"/>
        <v>392745.73</v>
      </c>
      <c r="M15" s="67">
        <v>684241.35000000009</v>
      </c>
      <c r="N15" s="67">
        <v>20249.82</v>
      </c>
      <c r="O15" s="67">
        <v>789883.46000000008</v>
      </c>
      <c r="P15" s="67">
        <f t="shared" si="14"/>
        <v>1807806.83</v>
      </c>
      <c r="Q15" s="67">
        <f t="shared" si="15"/>
        <v>79313.53</v>
      </c>
      <c r="R15" s="67">
        <f t="shared" si="16"/>
        <v>1887120.36</v>
      </c>
      <c r="S15" s="15">
        <f t="shared" si="2"/>
        <v>8.7899553653409605E-4</v>
      </c>
      <c r="T15" s="68">
        <v>292804.32</v>
      </c>
      <c r="U15" s="67">
        <f t="shared" si="17"/>
        <v>288587.93779200001</v>
      </c>
      <c r="V15" s="67">
        <v>130159.2</v>
      </c>
      <c r="W15" s="67">
        <f t="shared" si="18"/>
        <v>99181.310400000002</v>
      </c>
      <c r="X15" s="67">
        <f t="shared" si="19"/>
        <v>387769.24819200003</v>
      </c>
      <c r="Y15" s="15">
        <f t="shared" si="3"/>
        <v>4.8754777309690329E-4</v>
      </c>
      <c r="Z15" s="65">
        <v>446500</v>
      </c>
      <c r="AA15" s="50">
        <f t="shared" si="4"/>
        <v>1.4925373134328358E-2</v>
      </c>
      <c r="AB15" s="65">
        <v>1450810.1800000002</v>
      </c>
      <c r="AC15" s="50">
        <f t="shared" si="5"/>
        <v>4.560941474047936E-4</v>
      </c>
      <c r="AD15" s="68">
        <f t="shared" si="6"/>
        <v>2721389.6081920001</v>
      </c>
      <c r="AE15" s="42">
        <f t="shared" si="7"/>
        <v>9.1562467889959016E-4</v>
      </c>
      <c r="AF15" s="15">
        <f t="shared" si="8"/>
        <v>0.617820445235432</v>
      </c>
      <c r="AG15" s="68">
        <f t="shared" si="9"/>
        <v>4172199.7881920002</v>
      </c>
      <c r="AH15" s="42">
        <f t="shared" si="10"/>
        <v>6.7806339270725963E-4</v>
      </c>
      <c r="AI15" s="46">
        <f t="shared" si="11"/>
        <v>0.75280319542992091</v>
      </c>
    </row>
    <row r="16" spans="1:35" x14ac:dyDescent="0.2">
      <c r="A16" s="6" t="s">
        <v>28</v>
      </c>
      <c r="B16" s="65">
        <v>5314622139.6599998</v>
      </c>
      <c r="C16" s="66">
        <v>2998406419.2599993</v>
      </c>
      <c r="D16" s="65">
        <v>184520557.17999998</v>
      </c>
      <c r="E16" s="67">
        <v>25406381.419999998</v>
      </c>
      <c r="F16" s="67">
        <f t="shared" si="0"/>
        <v>2778604.1337837232</v>
      </c>
      <c r="G16" s="67">
        <f t="shared" si="12"/>
        <v>212705542.73378369</v>
      </c>
      <c r="H16" s="15">
        <f t="shared" si="1"/>
        <v>7.9997195366400316E-3</v>
      </c>
      <c r="I16" s="75">
        <v>14641311.690000001</v>
      </c>
      <c r="J16" s="68">
        <v>0</v>
      </c>
      <c r="K16" s="67">
        <v>1648451.33</v>
      </c>
      <c r="L16" s="67">
        <f t="shared" si="13"/>
        <v>16289763.020000001</v>
      </c>
      <c r="M16" s="67">
        <v>0</v>
      </c>
      <c r="N16" s="67">
        <v>0</v>
      </c>
      <c r="O16" s="67">
        <v>0</v>
      </c>
      <c r="P16" s="67">
        <f t="shared" si="14"/>
        <v>14641311.690000001</v>
      </c>
      <c r="Q16" s="67">
        <f t="shared" si="15"/>
        <v>1648451.33</v>
      </c>
      <c r="R16" s="67">
        <f t="shared" si="16"/>
        <v>16289763.020000001</v>
      </c>
      <c r="S16" s="15">
        <f t="shared" si="2"/>
        <v>7.5875547152584252E-3</v>
      </c>
      <c r="T16" s="68">
        <v>4984980.59</v>
      </c>
      <c r="U16" s="67">
        <f t="shared" si="17"/>
        <v>4913196.8695040001</v>
      </c>
      <c r="V16" s="67">
        <v>588168.32999999996</v>
      </c>
      <c r="W16" s="67">
        <f t="shared" si="18"/>
        <v>448184.26746</v>
      </c>
      <c r="X16" s="67">
        <f t="shared" si="19"/>
        <v>5361381.1369639998</v>
      </c>
      <c r="Y16" s="15">
        <f t="shared" si="3"/>
        <v>6.7409405109821411E-3</v>
      </c>
      <c r="Z16" s="65">
        <v>446500</v>
      </c>
      <c r="AA16" s="50">
        <f t="shared" si="4"/>
        <v>1.4925373134328358E-2</v>
      </c>
      <c r="AB16" s="65">
        <v>31333975.909999993</v>
      </c>
      <c r="AC16" s="50">
        <f t="shared" si="5"/>
        <v>9.8505257438114939E-3</v>
      </c>
      <c r="AD16" s="68">
        <f t="shared" si="6"/>
        <v>22097644.156964</v>
      </c>
      <c r="AE16" s="42">
        <f t="shared" si="7"/>
        <v>7.4348591156338665E-3</v>
      </c>
      <c r="AF16" s="15">
        <f t="shared" si="8"/>
        <v>0.11975708557723315</v>
      </c>
      <c r="AG16" s="68">
        <f t="shared" si="9"/>
        <v>53431620.066963993</v>
      </c>
      <c r="AH16" s="42">
        <f t="shared" si="10"/>
        <v>8.6836746607839178E-3</v>
      </c>
      <c r="AI16" s="46">
        <f t="shared" si="11"/>
        <v>0.25119994232513965</v>
      </c>
    </row>
    <row r="17" spans="1:35" x14ac:dyDescent="0.2">
      <c r="A17" s="6" t="s">
        <v>31</v>
      </c>
      <c r="B17" s="65">
        <v>3112962779.7799997</v>
      </c>
      <c r="C17" s="66">
        <v>1693102252.3899999</v>
      </c>
      <c r="D17" s="65">
        <v>103859273.33999999</v>
      </c>
      <c r="E17" s="67">
        <v>709909.54999999993</v>
      </c>
      <c r="F17" s="67">
        <f t="shared" si="0"/>
        <v>77640.242332571535</v>
      </c>
      <c r="G17" s="67">
        <f t="shared" si="12"/>
        <v>104646823.13233256</v>
      </c>
      <c r="H17" s="15">
        <f t="shared" si="1"/>
        <v>3.935700145373186E-3</v>
      </c>
      <c r="I17" s="75">
        <v>8693642.1899999995</v>
      </c>
      <c r="J17" s="68">
        <v>-1968613.6800000006</v>
      </c>
      <c r="K17" s="67">
        <v>648947.15999999992</v>
      </c>
      <c r="L17" s="67">
        <f t="shared" si="13"/>
        <v>7373975.669999999</v>
      </c>
      <c r="M17" s="67">
        <v>0</v>
      </c>
      <c r="N17" s="67">
        <v>0</v>
      </c>
      <c r="O17" s="67">
        <v>0</v>
      </c>
      <c r="P17" s="67">
        <f t="shared" si="14"/>
        <v>6725028.5099999988</v>
      </c>
      <c r="Q17" s="67">
        <f t="shared" si="15"/>
        <v>648947.15999999992</v>
      </c>
      <c r="R17" s="67">
        <f t="shared" si="16"/>
        <v>7373975.669999999</v>
      </c>
      <c r="S17" s="15">
        <f t="shared" si="2"/>
        <v>3.4346996820282406E-3</v>
      </c>
      <c r="T17" s="68">
        <v>3955882.58</v>
      </c>
      <c r="U17" s="67">
        <f t="shared" si="17"/>
        <v>3898917.870848</v>
      </c>
      <c r="V17" s="67">
        <v>511744.05000000005</v>
      </c>
      <c r="W17" s="67">
        <f t="shared" si="18"/>
        <v>389948.96610000002</v>
      </c>
      <c r="X17" s="67">
        <f t="shared" si="19"/>
        <v>4288866.8369479999</v>
      </c>
      <c r="Y17" s="15">
        <f t="shared" si="3"/>
        <v>5.3924530767014449E-3</v>
      </c>
      <c r="Z17" s="65">
        <v>446500</v>
      </c>
      <c r="AA17" s="50">
        <f t="shared" si="4"/>
        <v>1.4925373134328358E-2</v>
      </c>
      <c r="AB17" s="65">
        <v>0</v>
      </c>
      <c r="AC17" s="50">
        <f t="shared" si="5"/>
        <v>0</v>
      </c>
      <c r="AD17" s="68">
        <f t="shared" si="6"/>
        <v>12109342.506947998</v>
      </c>
      <c r="AE17" s="42">
        <f t="shared" si="7"/>
        <v>4.0742467786432307E-3</v>
      </c>
      <c r="AF17" s="15">
        <f t="shared" si="8"/>
        <v>0.11659375342735283</v>
      </c>
      <c r="AG17" s="68">
        <f t="shared" si="9"/>
        <v>12109342.506947998</v>
      </c>
      <c r="AH17" s="42">
        <f t="shared" si="10"/>
        <v>1.968003039296817E-3</v>
      </c>
      <c r="AI17" s="46">
        <f t="shared" si="11"/>
        <v>0.11571629357190294</v>
      </c>
    </row>
    <row r="18" spans="1:35" x14ac:dyDescent="0.2">
      <c r="A18" s="6" t="s">
        <v>27</v>
      </c>
      <c r="B18" s="65">
        <v>5071142665.75</v>
      </c>
      <c r="C18" s="66">
        <v>2183360842.98</v>
      </c>
      <c r="D18" s="65">
        <v>134240380.59</v>
      </c>
      <c r="E18" s="67">
        <v>19175267.890000004</v>
      </c>
      <c r="F18" s="67">
        <f t="shared" si="0"/>
        <v>2097129.7621951669</v>
      </c>
      <c r="G18" s="67">
        <f t="shared" si="12"/>
        <v>155512778.24219519</v>
      </c>
      <c r="H18" s="15">
        <f t="shared" si="1"/>
        <v>5.8487362120990269E-3</v>
      </c>
      <c r="I18" s="75">
        <v>11043398.27</v>
      </c>
      <c r="J18" s="68">
        <v>-2111249.16</v>
      </c>
      <c r="K18" s="67">
        <v>1005293.1200000001</v>
      </c>
      <c r="L18" s="67">
        <f t="shared" si="13"/>
        <v>9937442.2300000004</v>
      </c>
      <c r="M18" s="67">
        <v>0</v>
      </c>
      <c r="N18" s="67">
        <v>0</v>
      </c>
      <c r="O18" s="67">
        <v>0</v>
      </c>
      <c r="P18" s="67">
        <f t="shared" si="14"/>
        <v>8932149.1099999994</v>
      </c>
      <c r="Q18" s="67">
        <f t="shared" si="15"/>
        <v>1005293.1200000001</v>
      </c>
      <c r="R18" s="67">
        <f t="shared" si="16"/>
        <v>9937442.2300000004</v>
      </c>
      <c r="S18" s="15">
        <f t="shared" si="2"/>
        <v>4.6287282729202467E-3</v>
      </c>
      <c r="T18" s="68">
        <v>5492294.04</v>
      </c>
      <c r="U18" s="67">
        <f t="shared" si="17"/>
        <v>5413205.0058240006</v>
      </c>
      <c r="V18" s="67">
        <v>703677.29999999993</v>
      </c>
      <c r="W18" s="67">
        <f t="shared" si="18"/>
        <v>536202.10259999998</v>
      </c>
      <c r="X18" s="67">
        <f t="shared" si="19"/>
        <v>5949407.1084240004</v>
      </c>
      <c r="Y18" s="15">
        <f t="shared" si="3"/>
        <v>7.4802739012527243E-3</v>
      </c>
      <c r="Z18" s="65">
        <v>446500</v>
      </c>
      <c r="AA18" s="50">
        <f t="shared" si="4"/>
        <v>1.4925373134328358E-2</v>
      </c>
      <c r="AB18" s="65">
        <v>25204621.509999998</v>
      </c>
      <c r="AC18" s="50">
        <f t="shared" si="5"/>
        <v>7.923628133257218E-3</v>
      </c>
      <c r="AD18" s="68">
        <f t="shared" si="6"/>
        <v>16333349.338424001</v>
      </c>
      <c r="AE18" s="42">
        <f t="shared" si="7"/>
        <v>5.4954342804612441E-3</v>
      </c>
      <c r="AF18" s="15">
        <f t="shared" si="8"/>
        <v>0.12167240041064607</v>
      </c>
      <c r="AG18" s="68">
        <f t="shared" si="9"/>
        <v>41537970.848424003</v>
      </c>
      <c r="AH18" s="42">
        <f t="shared" si="10"/>
        <v>6.7507259646027015E-3</v>
      </c>
      <c r="AI18" s="46">
        <f t="shared" si="11"/>
        <v>0.26710326519749311</v>
      </c>
    </row>
    <row r="19" spans="1:35" x14ac:dyDescent="0.2">
      <c r="A19" s="6" t="s">
        <v>22</v>
      </c>
      <c r="B19" s="65">
        <v>15788392571.580002</v>
      </c>
      <c r="C19" s="66">
        <v>8950638862.75</v>
      </c>
      <c r="D19" s="65">
        <v>544160536.45000005</v>
      </c>
      <c r="E19" s="67">
        <v>1676175.89</v>
      </c>
      <c r="F19" s="67">
        <f t="shared" si="0"/>
        <v>183317.30048090458</v>
      </c>
      <c r="G19" s="67">
        <f t="shared" si="12"/>
        <v>546020029.640481</v>
      </c>
      <c r="H19" s="15">
        <f t="shared" si="1"/>
        <v>2.0535464390688686E-2</v>
      </c>
      <c r="I19" s="75">
        <v>43145385.879999995</v>
      </c>
      <c r="J19" s="68">
        <v>0</v>
      </c>
      <c r="K19" s="67">
        <v>4745613.2699999996</v>
      </c>
      <c r="L19" s="67">
        <f t="shared" si="13"/>
        <v>47890999.149999991</v>
      </c>
      <c r="M19" s="67">
        <v>0</v>
      </c>
      <c r="N19" s="67">
        <v>0</v>
      </c>
      <c r="O19" s="67">
        <v>0</v>
      </c>
      <c r="P19" s="67">
        <f t="shared" si="14"/>
        <v>43145385.879999995</v>
      </c>
      <c r="Q19" s="67">
        <f t="shared" si="15"/>
        <v>4745613.2699999996</v>
      </c>
      <c r="R19" s="67">
        <f t="shared" si="16"/>
        <v>47890999.149999991</v>
      </c>
      <c r="S19" s="15">
        <f t="shared" si="2"/>
        <v>2.230698973170327E-2</v>
      </c>
      <c r="T19" s="68">
        <v>11528136.640000001</v>
      </c>
      <c r="U19" s="67">
        <f t="shared" si="17"/>
        <v>11362131.472384</v>
      </c>
      <c r="V19" s="67">
        <v>1496971.8499999999</v>
      </c>
      <c r="W19" s="67">
        <f t="shared" si="18"/>
        <v>1140692.5496999999</v>
      </c>
      <c r="X19" s="67">
        <f t="shared" si="19"/>
        <v>12502824.022084</v>
      </c>
      <c r="Y19" s="15">
        <f t="shared" si="3"/>
        <v>1.571997789358295E-2</v>
      </c>
      <c r="Z19" s="65">
        <v>446500</v>
      </c>
      <c r="AA19" s="50">
        <f t="shared" si="4"/>
        <v>1.4925373134328358E-2</v>
      </c>
      <c r="AB19" s="65">
        <v>0</v>
      </c>
      <c r="AC19" s="50">
        <f t="shared" si="5"/>
        <v>0</v>
      </c>
      <c r="AD19" s="68">
        <f t="shared" si="6"/>
        <v>60840323.172083989</v>
      </c>
      <c r="AE19" s="42">
        <f t="shared" si="7"/>
        <v>2.047002061038827E-2</v>
      </c>
      <c r="AF19" s="15">
        <f t="shared" si="8"/>
        <v>0.11180583503720189</v>
      </c>
      <c r="AG19" s="68">
        <f t="shared" si="9"/>
        <v>60840323.172083989</v>
      </c>
      <c r="AH19" s="42">
        <f t="shared" si="10"/>
        <v>9.8877326201453064E-3</v>
      </c>
      <c r="AI19" s="46">
        <f t="shared" si="11"/>
        <v>0.11142507576534037</v>
      </c>
    </row>
    <row r="20" spans="1:35" x14ac:dyDescent="0.2">
      <c r="A20" s="6" t="s">
        <v>37</v>
      </c>
      <c r="B20" s="65">
        <v>2938192833.0700002</v>
      </c>
      <c r="C20" s="66">
        <v>1067322752.37</v>
      </c>
      <c r="D20" s="65">
        <v>65032134.719999991</v>
      </c>
      <c r="E20" s="67">
        <v>8084554.0300000003</v>
      </c>
      <c r="F20" s="67">
        <f t="shared" si="0"/>
        <v>884178.46194626892</v>
      </c>
      <c r="G20" s="67">
        <f t="shared" si="12"/>
        <v>74000867.211946249</v>
      </c>
      <c r="H20" s="15">
        <f t="shared" si="1"/>
        <v>2.7831253269437577E-3</v>
      </c>
      <c r="I20" s="75">
        <v>4764572.7700000005</v>
      </c>
      <c r="J20" s="68">
        <v>-1408743.24</v>
      </c>
      <c r="K20" s="67">
        <v>974687.91999999993</v>
      </c>
      <c r="L20" s="67">
        <f t="shared" si="13"/>
        <v>4330517.45</v>
      </c>
      <c r="M20" s="67">
        <v>0</v>
      </c>
      <c r="N20" s="67">
        <v>0</v>
      </c>
      <c r="O20" s="67">
        <v>689955.24</v>
      </c>
      <c r="P20" s="67">
        <f t="shared" si="14"/>
        <v>4045784.7700000005</v>
      </c>
      <c r="Q20" s="67">
        <f t="shared" si="15"/>
        <v>974687.91999999993</v>
      </c>
      <c r="R20" s="67">
        <f t="shared" si="16"/>
        <v>5020472.6900000004</v>
      </c>
      <c r="S20" s="15">
        <f t="shared" si="2"/>
        <v>2.33846933101889E-3</v>
      </c>
      <c r="T20" s="68">
        <v>1786486.4500000002</v>
      </c>
      <c r="U20" s="67">
        <f t="shared" si="17"/>
        <v>1760761.0451200001</v>
      </c>
      <c r="V20" s="67">
        <v>456318.57000000007</v>
      </c>
      <c r="W20" s="67">
        <f t="shared" si="18"/>
        <v>347714.75034000003</v>
      </c>
      <c r="X20" s="67">
        <f t="shared" si="19"/>
        <v>2108475.7954600002</v>
      </c>
      <c r="Y20" s="15">
        <f t="shared" si="3"/>
        <v>2.651016509169519E-3</v>
      </c>
      <c r="Z20" s="65">
        <v>446500</v>
      </c>
      <c r="AA20" s="50">
        <f t="shared" si="4"/>
        <v>1.4925373134328358E-2</v>
      </c>
      <c r="AB20" s="65">
        <v>10298862.059999999</v>
      </c>
      <c r="AC20" s="50">
        <f t="shared" si="5"/>
        <v>3.2376742148964486E-3</v>
      </c>
      <c r="AD20" s="68">
        <f t="shared" si="6"/>
        <v>7575448.4854600001</v>
      </c>
      <c r="AE20" s="42">
        <f t="shared" si="7"/>
        <v>2.5487962348867505E-3</v>
      </c>
      <c r="AF20" s="15">
        <f t="shared" si="8"/>
        <v>0.11648777205417871</v>
      </c>
      <c r="AG20" s="68">
        <f t="shared" si="9"/>
        <v>17874310.545460001</v>
      </c>
      <c r="AH20" s="42">
        <f t="shared" si="10"/>
        <v>2.9049221672123844E-3</v>
      </c>
      <c r="AI20" s="46">
        <f t="shared" si="11"/>
        <v>0.24154190645180007</v>
      </c>
    </row>
    <row r="21" spans="1:35" x14ac:dyDescent="0.2">
      <c r="A21" s="70" t="s">
        <v>118</v>
      </c>
      <c r="B21" s="65">
        <v>614664407.34000003</v>
      </c>
      <c r="C21" s="66">
        <v>271375502.31</v>
      </c>
      <c r="D21" s="65">
        <v>16871753.829999998</v>
      </c>
      <c r="E21" s="67">
        <v>3068228.3600000003</v>
      </c>
      <c r="F21" s="67">
        <f t="shared" si="0"/>
        <v>335561.04915347107</v>
      </c>
      <c r="G21" s="67">
        <f t="shared" si="12"/>
        <v>20275543.239153467</v>
      </c>
      <c r="H21" s="15">
        <f t="shared" si="1"/>
        <v>7.6255022451036459E-4</v>
      </c>
      <c r="I21" s="75">
        <v>1192011.4200000002</v>
      </c>
      <c r="J21" s="68">
        <v>-543026.15999999992</v>
      </c>
      <c r="K21" s="67">
        <v>302479.51</v>
      </c>
      <c r="L21" s="67">
        <f t="shared" si="13"/>
        <v>951464.77000000025</v>
      </c>
      <c r="M21" s="67">
        <v>1350411.5</v>
      </c>
      <c r="N21" s="67">
        <v>31572.34</v>
      </c>
      <c r="O21" s="67">
        <v>715984.28999999992</v>
      </c>
      <c r="P21" s="67">
        <f t="shared" si="14"/>
        <v>2746953.39</v>
      </c>
      <c r="Q21" s="67">
        <f t="shared" si="15"/>
        <v>302479.51</v>
      </c>
      <c r="R21" s="67">
        <f t="shared" si="16"/>
        <v>3049432.9000000004</v>
      </c>
      <c r="S21" s="15">
        <f t="shared" si="2"/>
        <v>1.4203852413845106E-3</v>
      </c>
      <c r="T21" s="68">
        <v>774437.07</v>
      </c>
      <c r="U21" s="67">
        <f t="shared" si="17"/>
        <v>763285.17619199993</v>
      </c>
      <c r="V21" s="67">
        <v>298864.75</v>
      </c>
      <c r="W21" s="67">
        <f t="shared" si="18"/>
        <v>227734.93950000001</v>
      </c>
      <c r="X21" s="67">
        <f t="shared" si="19"/>
        <v>991020.1156919999</v>
      </c>
      <c r="Y21" s="15">
        <f t="shared" si="3"/>
        <v>1.2460236409995913E-3</v>
      </c>
      <c r="Z21" s="65">
        <v>446500</v>
      </c>
      <c r="AA21" s="50">
        <f t="shared" si="4"/>
        <v>1.4925373134328358E-2</v>
      </c>
      <c r="AB21" s="65">
        <v>4112407.96</v>
      </c>
      <c r="AC21" s="50">
        <f t="shared" si="5"/>
        <v>1.2928260555056805E-3</v>
      </c>
      <c r="AD21" s="68">
        <f t="shared" si="6"/>
        <v>4486953.0156920003</v>
      </c>
      <c r="AE21" s="42">
        <f t="shared" si="7"/>
        <v>1.5096570156156344E-3</v>
      </c>
      <c r="AF21" s="15">
        <f t="shared" si="8"/>
        <v>0.26594467065502464</v>
      </c>
      <c r="AG21" s="68">
        <f t="shared" si="9"/>
        <v>8599360.9756920002</v>
      </c>
      <c r="AH21" s="42">
        <f t="shared" si="10"/>
        <v>1.3975629582251912E-3</v>
      </c>
      <c r="AI21" s="46">
        <f t="shared" si="11"/>
        <v>0.42412481255180595</v>
      </c>
    </row>
    <row r="22" spans="1:35" x14ac:dyDescent="0.2">
      <c r="A22" s="6" t="s">
        <v>59</v>
      </c>
      <c r="B22" s="65">
        <v>269623542.20999998</v>
      </c>
      <c r="C22" s="66">
        <v>81917837.910000011</v>
      </c>
      <c r="D22" s="65">
        <v>5135901.13</v>
      </c>
      <c r="E22" s="67">
        <v>764963.76</v>
      </c>
      <c r="F22" s="67">
        <f t="shared" si="0"/>
        <v>83661.322350199523</v>
      </c>
      <c r="G22" s="67">
        <f t="shared" si="12"/>
        <v>5984526.212350199</v>
      </c>
      <c r="H22" s="15">
        <f t="shared" si="1"/>
        <v>2.2507420654472877E-4</v>
      </c>
      <c r="I22" s="75">
        <v>395823.97</v>
      </c>
      <c r="J22" s="68">
        <v>0</v>
      </c>
      <c r="K22" s="67">
        <v>51518.619999999995</v>
      </c>
      <c r="L22" s="67">
        <f t="shared" si="13"/>
        <v>447342.58999999997</v>
      </c>
      <c r="M22" s="67">
        <v>784779.87000000011</v>
      </c>
      <c r="N22" s="67">
        <v>21543.43</v>
      </c>
      <c r="O22" s="67">
        <v>795184.67999999993</v>
      </c>
      <c r="P22" s="67">
        <f t="shared" si="14"/>
        <v>1997331.95</v>
      </c>
      <c r="Q22" s="67">
        <f t="shared" si="15"/>
        <v>51518.619999999995</v>
      </c>
      <c r="R22" s="67">
        <f t="shared" si="16"/>
        <v>2048850.5699999998</v>
      </c>
      <c r="S22" s="15">
        <f t="shared" si="2"/>
        <v>9.5432731490181061E-4</v>
      </c>
      <c r="T22" s="68">
        <v>362775.91999999993</v>
      </c>
      <c r="U22" s="67">
        <f t="shared" si="17"/>
        <v>357551.94675199996</v>
      </c>
      <c r="V22" s="67">
        <v>147971.90999999997</v>
      </c>
      <c r="W22" s="67">
        <f t="shared" si="18"/>
        <v>112754.59541999998</v>
      </c>
      <c r="X22" s="67">
        <f t="shared" si="19"/>
        <v>470306.54217199993</v>
      </c>
      <c r="Y22" s="15">
        <f t="shared" si="3"/>
        <v>5.9132308293650287E-4</v>
      </c>
      <c r="Z22" s="65">
        <v>446500</v>
      </c>
      <c r="AA22" s="50">
        <f t="shared" si="4"/>
        <v>1.4925373134328358E-2</v>
      </c>
      <c r="AB22" s="65">
        <v>1045418.3499999999</v>
      </c>
      <c r="AC22" s="50">
        <f t="shared" si="5"/>
        <v>3.2865029319312878E-4</v>
      </c>
      <c r="AD22" s="68">
        <f t="shared" si="6"/>
        <v>2965657.1121719996</v>
      </c>
      <c r="AE22" s="42">
        <f t="shared" si="7"/>
        <v>9.9780966050752769E-4</v>
      </c>
      <c r="AF22" s="15">
        <f t="shared" si="8"/>
        <v>0.57743656606800753</v>
      </c>
      <c r="AG22" s="68">
        <f t="shared" si="9"/>
        <v>4011075.4621719997</v>
      </c>
      <c r="AH22" s="42">
        <f t="shared" si="10"/>
        <v>6.5187756444035972E-4</v>
      </c>
      <c r="AI22" s="46">
        <f t="shared" si="11"/>
        <v>0.67024110511779345</v>
      </c>
    </row>
    <row r="23" spans="1:35" x14ac:dyDescent="0.2">
      <c r="A23" s="6" t="s">
        <v>13</v>
      </c>
      <c r="B23" s="65">
        <v>56372333621.060013</v>
      </c>
      <c r="C23" s="66">
        <v>18984547562.599998</v>
      </c>
      <c r="D23" s="65">
        <v>1146763379.97</v>
      </c>
      <c r="E23" s="67">
        <v>158058598.46000001</v>
      </c>
      <c r="F23" s="67">
        <f t="shared" si="0"/>
        <v>17286297.79269911</v>
      </c>
      <c r="G23" s="67">
        <f t="shared" si="12"/>
        <v>1322108276.2226992</v>
      </c>
      <c r="H23" s="15">
        <f t="shared" si="1"/>
        <v>4.9723647399679889E-2</v>
      </c>
      <c r="I23" s="75">
        <v>96800169.600000009</v>
      </c>
      <c r="J23" s="68">
        <v>0</v>
      </c>
      <c r="K23" s="67">
        <v>4818515.8399999989</v>
      </c>
      <c r="L23" s="67">
        <f t="shared" si="13"/>
        <v>101618685.44000001</v>
      </c>
      <c r="M23" s="67">
        <v>0</v>
      </c>
      <c r="N23" s="67">
        <v>0</v>
      </c>
      <c r="O23" s="67">
        <v>0</v>
      </c>
      <c r="P23" s="67">
        <f t="shared" si="14"/>
        <v>96800169.600000009</v>
      </c>
      <c r="Q23" s="67">
        <f t="shared" si="15"/>
        <v>4818515.8399999989</v>
      </c>
      <c r="R23" s="67">
        <f t="shared" si="16"/>
        <v>101618685.44000001</v>
      </c>
      <c r="S23" s="15">
        <f t="shared" si="2"/>
        <v>4.7332630617276758E-2</v>
      </c>
      <c r="T23" s="68">
        <v>24604315.720000006</v>
      </c>
      <c r="U23" s="67">
        <f t="shared" si="17"/>
        <v>24250013.573632006</v>
      </c>
      <c r="V23" s="67">
        <v>30023512.509999998</v>
      </c>
      <c r="W23" s="67">
        <f t="shared" si="18"/>
        <v>22877916.532619998</v>
      </c>
      <c r="X23" s="67">
        <f t="shared" si="19"/>
        <v>47127930.106252</v>
      </c>
      <c r="Y23" s="15">
        <f t="shared" si="3"/>
        <v>5.9254614648020718E-2</v>
      </c>
      <c r="Z23" s="65">
        <v>446500</v>
      </c>
      <c r="AA23" s="50">
        <f t="shared" si="4"/>
        <v>1.4925373134328358E-2</v>
      </c>
      <c r="AB23" s="65">
        <v>197303080.35000002</v>
      </c>
      <c r="AC23" s="50">
        <f t="shared" si="5"/>
        <v>6.2026570707253197E-2</v>
      </c>
      <c r="AD23" s="68">
        <f t="shared" si="6"/>
        <v>149193115.54625201</v>
      </c>
      <c r="AE23" s="42">
        <f t="shared" si="7"/>
        <v>5.0196744378259814E-2</v>
      </c>
      <c r="AF23" s="15">
        <f t="shared" si="8"/>
        <v>0.13009930222061589</v>
      </c>
      <c r="AG23" s="68">
        <f t="shared" si="9"/>
        <v>346496195.89625204</v>
      </c>
      <c r="AH23" s="42">
        <f t="shared" si="10"/>
        <v>5.6312352734044079E-2</v>
      </c>
      <c r="AI23" s="46">
        <f t="shared" si="11"/>
        <v>0.26207853178727653</v>
      </c>
    </row>
    <row r="24" spans="1:35" x14ac:dyDescent="0.2">
      <c r="A24" s="6" t="s">
        <v>18</v>
      </c>
      <c r="B24" s="65">
        <v>10443957512.969999</v>
      </c>
      <c r="C24" s="66">
        <v>5543657709.6000004</v>
      </c>
      <c r="D24" s="65">
        <v>338802442.90999991</v>
      </c>
      <c r="E24" s="67">
        <v>69251309.590000004</v>
      </c>
      <c r="F24" s="67">
        <f t="shared" si="0"/>
        <v>7573765.5007113731</v>
      </c>
      <c r="G24" s="67">
        <f t="shared" si="12"/>
        <v>415627518.00071126</v>
      </c>
      <c r="H24" s="15">
        <f t="shared" si="1"/>
        <v>1.5631485352861033E-2</v>
      </c>
      <c r="I24" s="75">
        <v>25330550.649999995</v>
      </c>
      <c r="J24" s="68">
        <v>0</v>
      </c>
      <c r="K24" s="67">
        <v>4835839.17</v>
      </c>
      <c r="L24" s="67">
        <f t="shared" si="13"/>
        <v>30166389.819999993</v>
      </c>
      <c r="M24" s="67">
        <v>0</v>
      </c>
      <c r="N24" s="67">
        <v>0</v>
      </c>
      <c r="O24" s="67">
        <v>0</v>
      </c>
      <c r="P24" s="67">
        <f t="shared" si="14"/>
        <v>25330550.649999995</v>
      </c>
      <c r="Q24" s="67">
        <f t="shared" si="15"/>
        <v>4835839.17</v>
      </c>
      <c r="R24" s="67">
        <f t="shared" si="16"/>
        <v>30166389.819999993</v>
      </c>
      <c r="S24" s="15">
        <f t="shared" si="2"/>
        <v>1.4051102710336707E-2</v>
      </c>
      <c r="T24" s="68">
        <v>8630232.3800000008</v>
      </c>
      <c r="U24" s="67">
        <f t="shared" si="17"/>
        <v>8505957.0337280016</v>
      </c>
      <c r="V24" s="67">
        <v>2240342.9800000004</v>
      </c>
      <c r="W24" s="67">
        <f t="shared" si="18"/>
        <v>1707141.3507600003</v>
      </c>
      <c r="X24" s="67">
        <f t="shared" si="19"/>
        <v>10213098.384488001</v>
      </c>
      <c r="Y24" s="15">
        <f t="shared" si="3"/>
        <v>1.2841073388344657E-2</v>
      </c>
      <c r="Z24" s="65">
        <v>446500</v>
      </c>
      <c r="AA24" s="50">
        <f t="shared" si="4"/>
        <v>1.4925373134328358E-2</v>
      </c>
      <c r="AB24" s="65">
        <v>87514219.939999998</v>
      </c>
      <c r="AC24" s="50">
        <f t="shared" si="5"/>
        <v>2.7512023336733055E-2</v>
      </c>
      <c r="AD24" s="68">
        <f t="shared" si="6"/>
        <v>40825988.204487994</v>
      </c>
      <c r="AE24" s="42">
        <f t="shared" si="7"/>
        <v>1.3736100934598499E-2</v>
      </c>
      <c r="AF24" s="15">
        <f t="shared" si="8"/>
        <v>0.12050086727188411</v>
      </c>
      <c r="AG24" s="68">
        <f t="shared" si="9"/>
        <v>128340208.14448799</v>
      </c>
      <c r="AH24" s="42">
        <f t="shared" si="10"/>
        <v>2.0857773206713635E-2</v>
      </c>
      <c r="AI24" s="46">
        <f t="shared" si="11"/>
        <v>0.30878659998703062</v>
      </c>
    </row>
    <row r="25" spans="1:35" x14ac:dyDescent="0.2">
      <c r="A25" s="6" t="s">
        <v>42</v>
      </c>
      <c r="B25" s="65">
        <v>2046305441.95</v>
      </c>
      <c r="C25" s="66">
        <v>1050788212.35</v>
      </c>
      <c r="D25" s="65">
        <v>64969879.129999995</v>
      </c>
      <c r="E25" s="67">
        <v>9648138.8499999996</v>
      </c>
      <c r="F25" s="67">
        <f t="shared" si="0"/>
        <v>1055182.083932098</v>
      </c>
      <c r="G25" s="67">
        <f t="shared" si="12"/>
        <v>75673200.063932091</v>
      </c>
      <c r="H25" s="15">
        <f t="shared" si="1"/>
        <v>2.8460206968332949E-3</v>
      </c>
      <c r="I25" s="75">
        <v>2618661.8300000005</v>
      </c>
      <c r="J25" s="68">
        <v>-100613.54999999999</v>
      </c>
      <c r="K25" s="67">
        <v>3176728.23</v>
      </c>
      <c r="L25" s="67">
        <f t="shared" si="13"/>
        <v>5694776.5100000007</v>
      </c>
      <c r="M25" s="67">
        <v>0</v>
      </c>
      <c r="N25" s="67">
        <v>0</v>
      </c>
      <c r="O25" s="67">
        <v>0</v>
      </c>
      <c r="P25" s="67">
        <f t="shared" si="14"/>
        <v>2518048.2800000007</v>
      </c>
      <c r="Q25" s="67">
        <f t="shared" si="15"/>
        <v>3176728.23</v>
      </c>
      <c r="R25" s="67">
        <f t="shared" si="16"/>
        <v>5694776.5100000007</v>
      </c>
      <c r="S25" s="15">
        <f t="shared" si="2"/>
        <v>2.6525510719672472E-3</v>
      </c>
      <c r="T25" s="68">
        <v>1471959.03</v>
      </c>
      <c r="U25" s="67">
        <f t="shared" si="17"/>
        <v>1450762.8199680001</v>
      </c>
      <c r="V25" s="67">
        <v>1899378.75</v>
      </c>
      <c r="W25" s="67">
        <f t="shared" si="18"/>
        <v>1447326.6074999999</v>
      </c>
      <c r="X25" s="67">
        <f t="shared" si="19"/>
        <v>2898089.427468</v>
      </c>
      <c r="Y25" s="15">
        <f t="shared" si="3"/>
        <v>3.6438089229244176E-3</v>
      </c>
      <c r="Z25" s="65">
        <v>446500</v>
      </c>
      <c r="AA25" s="50">
        <f t="shared" si="4"/>
        <v>1.4925373134328358E-2</v>
      </c>
      <c r="AB25" s="65">
        <v>12676858.690000001</v>
      </c>
      <c r="AC25" s="50">
        <f t="shared" si="5"/>
        <v>3.9852498525938095E-3</v>
      </c>
      <c r="AD25" s="68">
        <f t="shared" si="6"/>
        <v>9039365.9374679998</v>
      </c>
      <c r="AE25" s="42">
        <f t="shared" si="7"/>
        <v>3.041338332826504E-3</v>
      </c>
      <c r="AF25" s="15">
        <f t="shared" si="8"/>
        <v>0.13913164159318947</v>
      </c>
      <c r="AG25" s="68">
        <f t="shared" si="9"/>
        <v>21716224.627468001</v>
      </c>
      <c r="AH25" s="42">
        <f t="shared" si="10"/>
        <v>3.5293077261946957E-3</v>
      </c>
      <c r="AI25" s="46">
        <f t="shared" si="11"/>
        <v>0.28697378476291696</v>
      </c>
    </row>
    <row r="26" spans="1:35" x14ac:dyDescent="0.2">
      <c r="A26" s="6" t="s">
        <v>61</v>
      </c>
      <c r="B26" s="65">
        <v>313334503.33000004</v>
      </c>
      <c r="C26" s="66">
        <v>188777985.94000003</v>
      </c>
      <c r="D26" s="65">
        <v>11628308.380000001</v>
      </c>
      <c r="E26" s="67">
        <v>1855536.43</v>
      </c>
      <c r="F26" s="67">
        <f t="shared" si="0"/>
        <v>202933.31464848536</v>
      </c>
      <c r="G26" s="67">
        <f t="shared" si="12"/>
        <v>13686778.124648485</v>
      </c>
      <c r="H26" s="15">
        <f t="shared" si="1"/>
        <v>5.1475097898338743E-4</v>
      </c>
      <c r="I26" s="75">
        <v>744072.48999999987</v>
      </c>
      <c r="J26" s="68">
        <v>-183273.71999999997</v>
      </c>
      <c r="K26" s="67">
        <v>309631.11</v>
      </c>
      <c r="L26" s="67">
        <f t="shared" si="13"/>
        <v>870429.87999999989</v>
      </c>
      <c r="M26" s="67">
        <v>0</v>
      </c>
      <c r="N26" s="67">
        <v>21761.23</v>
      </c>
      <c r="O26" s="67">
        <v>334322.15000000002</v>
      </c>
      <c r="P26" s="67">
        <f t="shared" si="14"/>
        <v>916882.14999999991</v>
      </c>
      <c r="Q26" s="67">
        <f t="shared" si="15"/>
        <v>309631.11</v>
      </c>
      <c r="R26" s="67">
        <f t="shared" si="16"/>
        <v>1226513.2599999998</v>
      </c>
      <c r="S26" s="15">
        <f t="shared" si="2"/>
        <v>5.7129354538885003E-4</v>
      </c>
      <c r="T26" s="68">
        <v>265807.18</v>
      </c>
      <c r="U26" s="67">
        <f t="shared" si="17"/>
        <v>261979.55660800001</v>
      </c>
      <c r="V26" s="67">
        <v>145967.20999999996</v>
      </c>
      <c r="W26" s="67">
        <f t="shared" si="18"/>
        <v>111227.01401999997</v>
      </c>
      <c r="X26" s="67">
        <f t="shared" si="19"/>
        <v>373206.57062799996</v>
      </c>
      <c r="Y26" s="15">
        <f t="shared" si="3"/>
        <v>4.6923791214284184E-4</v>
      </c>
      <c r="Z26" s="65">
        <v>446500</v>
      </c>
      <c r="AA26" s="50">
        <f t="shared" si="4"/>
        <v>1.4925373134328358E-2</v>
      </c>
      <c r="AB26" s="65">
        <v>2423080.3499999996</v>
      </c>
      <c r="AC26" s="50">
        <f t="shared" si="5"/>
        <v>7.6174869845933846E-4</v>
      </c>
      <c r="AD26" s="68">
        <f t="shared" si="6"/>
        <v>2046219.8306279997</v>
      </c>
      <c r="AE26" s="42">
        <f t="shared" si="7"/>
        <v>6.8846054594199496E-4</v>
      </c>
      <c r="AF26" s="15">
        <f t="shared" si="8"/>
        <v>0.17596883087030751</v>
      </c>
      <c r="AG26" s="68">
        <f t="shared" si="9"/>
        <v>4469300.1806279998</v>
      </c>
      <c r="AH26" s="42">
        <f t="shared" si="10"/>
        <v>7.2634796926084576E-4</v>
      </c>
      <c r="AI26" s="46">
        <f t="shared" si="11"/>
        <v>0.3265414358240562</v>
      </c>
    </row>
    <row r="27" spans="1:35" x14ac:dyDescent="0.2">
      <c r="A27" s="6" t="s">
        <v>39</v>
      </c>
      <c r="B27" s="65">
        <v>1574300989.1699998</v>
      </c>
      <c r="C27" s="66">
        <v>345301031.52000004</v>
      </c>
      <c r="D27" s="65">
        <v>21867853.57</v>
      </c>
      <c r="E27" s="67">
        <v>3815673.49</v>
      </c>
      <c r="F27" s="67">
        <f t="shared" si="0"/>
        <v>417306.422241494</v>
      </c>
      <c r="G27" s="67">
        <f t="shared" si="12"/>
        <v>26100833.482241496</v>
      </c>
      <c r="H27" s="15">
        <f t="shared" si="1"/>
        <v>9.8163566800797014E-4</v>
      </c>
      <c r="I27" s="75">
        <v>1370463.06</v>
      </c>
      <c r="J27" s="68">
        <v>0</v>
      </c>
      <c r="K27" s="67">
        <v>600283.51</v>
      </c>
      <c r="L27" s="67">
        <f t="shared" si="13"/>
        <v>1970746.57</v>
      </c>
      <c r="M27" s="67">
        <v>2117498.61</v>
      </c>
      <c r="N27" s="67">
        <v>0</v>
      </c>
      <c r="O27" s="67">
        <v>737210.43000000017</v>
      </c>
      <c r="P27" s="67">
        <f t="shared" si="14"/>
        <v>4225172.0999999996</v>
      </c>
      <c r="Q27" s="67">
        <f t="shared" si="15"/>
        <v>600283.51</v>
      </c>
      <c r="R27" s="67">
        <f t="shared" si="16"/>
        <v>4825455.6099999994</v>
      </c>
      <c r="S27" s="15">
        <f t="shared" si="2"/>
        <v>2.2476329718224292E-3</v>
      </c>
      <c r="T27" s="68">
        <v>956199.70000000007</v>
      </c>
      <c r="U27" s="67">
        <f t="shared" si="17"/>
        <v>942430.42432000011</v>
      </c>
      <c r="V27" s="67">
        <v>819781.69</v>
      </c>
      <c r="W27" s="67">
        <f t="shared" si="18"/>
        <v>624673.64778</v>
      </c>
      <c r="X27" s="67">
        <f t="shared" si="19"/>
        <v>1567104.0721</v>
      </c>
      <c r="Y27" s="15">
        <f t="shared" si="3"/>
        <v>1.9703421664451796E-3</v>
      </c>
      <c r="Z27" s="65">
        <v>446500</v>
      </c>
      <c r="AA27" s="50">
        <f t="shared" si="4"/>
        <v>1.4925373134328358E-2</v>
      </c>
      <c r="AB27" s="65">
        <v>5358465.21</v>
      </c>
      <c r="AC27" s="50">
        <f t="shared" si="5"/>
        <v>1.6845516078148818E-3</v>
      </c>
      <c r="AD27" s="68">
        <f t="shared" si="6"/>
        <v>6839059.6820999999</v>
      </c>
      <c r="AE27" s="42">
        <f t="shared" si="7"/>
        <v>2.3010346649916902E-3</v>
      </c>
      <c r="AF27" s="15">
        <f t="shared" si="8"/>
        <v>0.31274490018912265</v>
      </c>
      <c r="AG27" s="68">
        <f t="shared" si="9"/>
        <v>12197524.892099999</v>
      </c>
      <c r="AH27" s="42">
        <f t="shared" si="10"/>
        <v>1.9823343873359039E-3</v>
      </c>
      <c r="AI27" s="46">
        <f t="shared" si="11"/>
        <v>0.46732319488567137</v>
      </c>
    </row>
    <row r="28" spans="1:35" x14ac:dyDescent="0.2">
      <c r="A28" s="6" t="s">
        <v>60</v>
      </c>
      <c r="B28" s="65">
        <v>243026248.54999998</v>
      </c>
      <c r="C28" s="66">
        <v>73507658.900000006</v>
      </c>
      <c r="D28" s="65">
        <v>4780857.0500000007</v>
      </c>
      <c r="E28" s="67">
        <v>723664.00999999989</v>
      </c>
      <c r="F28" s="67">
        <f t="shared" si="0"/>
        <v>79144.517923107895</v>
      </c>
      <c r="G28" s="67">
        <f t="shared" si="12"/>
        <v>5583665.5779231088</v>
      </c>
      <c r="H28" s="15">
        <f t="shared" si="1"/>
        <v>2.0999809424656539E-4</v>
      </c>
      <c r="I28" s="75">
        <v>360875.62</v>
      </c>
      <c r="J28" s="68">
        <v>0</v>
      </c>
      <c r="K28" s="67">
        <v>67123.650000000009</v>
      </c>
      <c r="L28" s="67">
        <f t="shared" si="13"/>
        <v>427999.27</v>
      </c>
      <c r="M28" s="67">
        <v>883819.45000000007</v>
      </c>
      <c r="N28" s="67">
        <v>0</v>
      </c>
      <c r="O28" s="67">
        <v>768678.55</v>
      </c>
      <c r="P28" s="67">
        <f t="shared" si="14"/>
        <v>2013373.62</v>
      </c>
      <c r="Q28" s="67">
        <f t="shared" si="15"/>
        <v>67123.650000000009</v>
      </c>
      <c r="R28" s="67">
        <f t="shared" si="16"/>
        <v>2080497.27</v>
      </c>
      <c r="S28" s="15">
        <f t="shared" si="2"/>
        <v>9.6906792638354658E-4</v>
      </c>
      <c r="T28" s="68">
        <v>378468.66999999993</v>
      </c>
      <c r="U28" s="67">
        <f t="shared" si="17"/>
        <v>373018.72115199995</v>
      </c>
      <c r="V28" s="67">
        <v>81429.12999999999</v>
      </c>
      <c r="W28" s="67">
        <f t="shared" si="18"/>
        <v>62048.997059999994</v>
      </c>
      <c r="X28" s="67">
        <f t="shared" si="19"/>
        <v>435067.71821199998</v>
      </c>
      <c r="Y28" s="15">
        <f t="shared" si="3"/>
        <v>5.470168099961975E-4</v>
      </c>
      <c r="Z28" s="65">
        <v>446500</v>
      </c>
      <c r="AA28" s="50">
        <f t="shared" si="4"/>
        <v>1.4925373134328358E-2</v>
      </c>
      <c r="AB28" s="65">
        <v>1041566.6799999999</v>
      </c>
      <c r="AC28" s="50">
        <f t="shared" si="5"/>
        <v>3.2743943586047999E-4</v>
      </c>
      <c r="AD28" s="68">
        <f t="shared" si="6"/>
        <v>2962064.9882120001</v>
      </c>
      <c r="AE28" s="42">
        <f t="shared" si="7"/>
        <v>9.9660107305002367E-4</v>
      </c>
      <c r="AF28" s="15">
        <f t="shared" si="8"/>
        <v>0.61956777984231926</v>
      </c>
      <c r="AG28" s="68">
        <f t="shared" si="9"/>
        <v>4003631.6682120003</v>
      </c>
      <c r="AH28" s="42">
        <f t="shared" si="10"/>
        <v>6.5066780353643179E-4</v>
      </c>
      <c r="AI28" s="46">
        <f t="shared" si="11"/>
        <v>0.71702569080098533</v>
      </c>
    </row>
    <row r="29" spans="1:35" x14ac:dyDescent="0.2">
      <c r="A29" s="6" t="s">
        <v>62</v>
      </c>
      <c r="B29" s="65">
        <v>217845870.63999999</v>
      </c>
      <c r="C29" s="66">
        <v>52050238.75</v>
      </c>
      <c r="D29" s="65">
        <v>3246159.3</v>
      </c>
      <c r="E29" s="67">
        <v>454317.82000000007</v>
      </c>
      <c r="F29" s="67">
        <f t="shared" si="0"/>
        <v>49687.098364581259</v>
      </c>
      <c r="G29" s="67">
        <f t="shared" si="12"/>
        <v>3750164.2183645815</v>
      </c>
      <c r="H29" s="15">
        <f t="shared" si="1"/>
        <v>1.4104127977899959E-4</v>
      </c>
      <c r="I29" s="75">
        <v>251999.28999999998</v>
      </c>
      <c r="J29" s="68">
        <v>0</v>
      </c>
      <c r="K29" s="67">
        <v>36637.869999999995</v>
      </c>
      <c r="L29" s="67">
        <f t="shared" si="13"/>
        <v>288637.15999999997</v>
      </c>
      <c r="M29" s="67">
        <v>681415.80999999994</v>
      </c>
      <c r="N29" s="67">
        <v>12603.280000000002</v>
      </c>
      <c r="O29" s="67">
        <v>484357.58999999991</v>
      </c>
      <c r="P29" s="67">
        <f t="shared" si="14"/>
        <v>1430375.9699999997</v>
      </c>
      <c r="Q29" s="67">
        <f t="shared" si="15"/>
        <v>36637.869999999995</v>
      </c>
      <c r="R29" s="67">
        <f t="shared" si="16"/>
        <v>1467013.8399999999</v>
      </c>
      <c r="S29" s="15">
        <f t="shared" si="2"/>
        <v>6.8331551326898101E-4</v>
      </c>
      <c r="T29" s="68">
        <v>278313.99</v>
      </c>
      <c r="U29" s="67">
        <f t="shared" si="17"/>
        <v>274306.26854399999</v>
      </c>
      <c r="V29" s="67">
        <v>65045.939999999995</v>
      </c>
      <c r="W29" s="67">
        <f t="shared" si="18"/>
        <v>49565.006279999994</v>
      </c>
      <c r="X29" s="67">
        <f t="shared" si="19"/>
        <v>323871.27482399996</v>
      </c>
      <c r="Y29" s="15">
        <f t="shared" si="3"/>
        <v>4.0720794530955793E-4</v>
      </c>
      <c r="Z29" s="65">
        <v>446500</v>
      </c>
      <c r="AA29" s="50">
        <f t="shared" si="4"/>
        <v>1.4925373134328358E-2</v>
      </c>
      <c r="AB29" s="65">
        <v>700032.79999999993</v>
      </c>
      <c r="AC29" s="50">
        <f t="shared" si="5"/>
        <v>2.2007073528488083E-4</v>
      </c>
      <c r="AD29" s="68">
        <f t="shared" si="6"/>
        <v>2237385.1148239998</v>
      </c>
      <c r="AE29" s="42">
        <f t="shared" si="7"/>
        <v>7.5277902920209644E-4</v>
      </c>
      <c r="AF29" s="15">
        <f t="shared" si="8"/>
        <v>0.6892407020271617</v>
      </c>
      <c r="AG29" s="68">
        <f t="shared" si="9"/>
        <v>2937417.9148239996</v>
      </c>
      <c r="AH29" s="42">
        <f t="shared" si="10"/>
        <v>4.7738738752675164E-4</v>
      </c>
      <c r="AI29" s="46">
        <f t="shared" si="11"/>
        <v>0.78327714302201557</v>
      </c>
    </row>
    <row r="30" spans="1:35" x14ac:dyDescent="0.2">
      <c r="A30" s="6" t="s">
        <v>54</v>
      </c>
      <c r="B30" s="65">
        <v>305143318.87</v>
      </c>
      <c r="C30" s="66">
        <v>169885369.46000001</v>
      </c>
      <c r="D30" s="65">
        <v>10678779.709999997</v>
      </c>
      <c r="E30" s="67">
        <v>1665902.61</v>
      </c>
      <c r="F30" s="67">
        <f t="shared" si="0"/>
        <v>182193.74896825012</v>
      </c>
      <c r="G30" s="67">
        <f t="shared" si="12"/>
        <v>12526876.068968248</v>
      </c>
      <c r="H30" s="15">
        <f t="shared" si="1"/>
        <v>4.71127803883398E-4</v>
      </c>
      <c r="I30" s="75">
        <v>638607.84</v>
      </c>
      <c r="J30" s="68">
        <v>-225404.15999999995</v>
      </c>
      <c r="K30" s="67">
        <v>315926.66000000003</v>
      </c>
      <c r="L30" s="67">
        <f t="shared" si="13"/>
        <v>729130.34000000008</v>
      </c>
      <c r="M30" s="67">
        <v>457011.01</v>
      </c>
      <c r="N30" s="67">
        <v>40666.210000000006</v>
      </c>
      <c r="O30" s="67">
        <v>384031.81</v>
      </c>
      <c r="P30" s="67">
        <f t="shared" si="14"/>
        <v>1294912.71</v>
      </c>
      <c r="Q30" s="67">
        <f t="shared" si="15"/>
        <v>315926.66000000003</v>
      </c>
      <c r="R30" s="67">
        <f t="shared" si="16"/>
        <v>1610839.37</v>
      </c>
      <c r="S30" s="15">
        <f t="shared" si="2"/>
        <v>7.5030753009489829E-4</v>
      </c>
      <c r="T30" s="68">
        <v>301191.75</v>
      </c>
      <c r="U30" s="67">
        <f t="shared" si="17"/>
        <v>296854.58880000003</v>
      </c>
      <c r="V30" s="67">
        <v>184804.50000000006</v>
      </c>
      <c r="W30" s="67">
        <f t="shared" si="18"/>
        <v>140821.02900000004</v>
      </c>
      <c r="X30" s="67">
        <f t="shared" si="19"/>
        <v>437675.61780000007</v>
      </c>
      <c r="Y30" s="15">
        <f t="shared" si="3"/>
        <v>5.5029575911998206E-4</v>
      </c>
      <c r="Z30" s="65">
        <v>446500</v>
      </c>
      <c r="AA30" s="50">
        <f t="shared" si="4"/>
        <v>1.4925373134328358E-2</v>
      </c>
      <c r="AB30" s="65">
        <v>2186430.3200000003</v>
      </c>
      <c r="AC30" s="50">
        <f t="shared" si="5"/>
        <v>6.8735254715430105E-4</v>
      </c>
      <c r="AD30" s="68">
        <f t="shared" si="6"/>
        <v>2495014.9878000002</v>
      </c>
      <c r="AE30" s="42">
        <f t="shared" si="7"/>
        <v>8.3945984440345664E-4</v>
      </c>
      <c r="AF30" s="15">
        <f t="shared" si="8"/>
        <v>0.23364233138582094</v>
      </c>
      <c r="AG30" s="68">
        <f t="shared" si="9"/>
        <v>4681445.3078000005</v>
      </c>
      <c r="AH30" s="42">
        <f t="shared" si="10"/>
        <v>7.6082566735279056E-4</v>
      </c>
      <c r="AI30" s="46">
        <f t="shared" si="11"/>
        <v>0.3737121116250956</v>
      </c>
    </row>
    <row r="31" spans="1:35" x14ac:dyDescent="0.2">
      <c r="A31" s="6" t="s">
        <v>56</v>
      </c>
      <c r="B31" s="65">
        <v>246287456.03999999</v>
      </c>
      <c r="C31" s="66">
        <v>90629386.030000001</v>
      </c>
      <c r="D31" s="65">
        <v>6140453.8900000015</v>
      </c>
      <c r="E31" s="67">
        <v>866253.28</v>
      </c>
      <c r="F31" s="67">
        <f t="shared" si="0"/>
        <v>94738.991158218603</v>
      </c>
      <c r="G31" s="67">
        <f t="shared" si="12"/>
        <v>7101446.1611582208</v>
      </c>
      <c r="H31" s="15">
        <f t="shared" si="1"/>
        <v>2.6708085207218158E-4</v>
      </c>
      <c r="I31" s="75">
        <v>442578.62</v>
      </c>
      <c r="J31" s="68">
        <v>0</v>
      </c>
      <c r="K31" s="67">
        <v>134057.66</v>
      </c>
      <c r="L31" s="67">
        <f t="shared" si="13"/>
        <v>576636.28</v>
      </c>
      <c r="M31" s="67">
        <v>553972.16</v>
      </c>
      <c r="N31" s="67">
        <v>32264.019999999997</v>
      </c>
      <c r="O31" s="67">
        <v>530123.12</v>
      </c>
      <c r="P31" s="67">
        <f t="shared" si="14"/>
        <v>1558937.92</v>
      </c>
      <c r="Q31" s="67">
        <f t="shared" si="15"/>
        <v>134057.66</v>
      </c>
      <c r="R31" s="67">
        <f t="shared" si="16"/>
        <v>1692995.5799999998</v>
      </c>
      <c r="S31" s="15">
        <f t="shared" si="2"/>
        <v>7.8857479879659235E-4</v>
      </c>
      <c r="T31" s="68">
        <v>276462.58999999997</v>
      </c>
      <c r="U31" s="67">
        <f t="shared" si="17"/>
        <v>272481.528704</v>
      </c>
      <c r="V31" s="67">
        <v>166110.29</v>
      </c>
      <c r="W31" s="67">
        <f t="shared" si="18"/>
        <v>126576.04098000001</v>
      </c>
      <c r="X31" s="67">
        <f t="shared" si="19"/>
        <v>399057.56968399999</v>
      </c>
      <c r="Y31" s="15">
        <f t="shared" si="3"/>
        <v>5.0174073974159565E-4</v>
      </c>
      <c r="Z31" s="65">
        <v>446500</v>
      </c>
      <c r="AA31" s="50">
        <f t="shared" si="4"/>
        <v>1.4925373134328358E-2</v>
      </c>
      <c r="AB31" s="65">
        <v>1246326.01</v>
      </c>
      <c r="AC31" s="50">
        <f t="shared" si="5"/>
        <v>3.9181004293709065E-4</v>
      </c>
      <c r="AD31" s="68">
        <f t="shared" si="6"/>
        <v>2538553.1496839998</v>
      </c>
      <c r="AE31" s="42">
        <f t="shared" si="7"/>
        <v>8.5410846927323411E-4</v>
      </c>
      <c r="AF31" s="15">
        <f t="shared" si="8"/>
        <v>0.41341457735203335</v>
      </c>
      <c r="AG31" s="68">
        <f t="shared" si="9"/>
        <v>3784879.1596839996</v>
      </c>
      <c r="AH31" s="42">
        <f t="shared" si="10"/>
        <v>6.1511627781239708E-4</v>
      </c>
      <c r="AI31" s="46">
        <f t="shared" si="11"/>
        <v>0.53297301335404323</v>
      </c>
    </row>
    <row r="32" spans="1:35" x14ac:dyDescent="0.2">
      <c r="A32" s="6" t="s">
        <v>48</v>
      </c>
      <c r="B32" s="65">
        <v>564608821.17999995</v>
      </c>
      <c r="C32" s="66">
        <v>175050200.28</v>
      </c>
      <c r="D32" s="65">
        <v>11165517.34</v>
      </c>
      <c r="E32" s="67">
        <v>1610800.35</v>
      </c>
      <c r="F32" s="67">
        <f t="shared" si="0"/>
        <v>176167.41389574352</v>
      </c>
      <c r="G32" s="67">
        <f t="shared" si="12"/>
        <v>12952485.103895742</v>
      </c>
      <c r="H32" s="15">
        <f t="shared" si="1"/>
        <v>4.8713468770936999E-4</v>
      </c>
      <c r="I32" s="75">
        <v>685906.71</v>
      </c>
      <c r="J32" s="68">
        <v>0</v>
      </c>
      <c r="K32" s="67">
        <v>298570.65000000002</v>
      </c>
      <c r="L32" s="67">
        <f t="shared" si="13"/>
        <v>984477.36</v>
      </c>
      <c r="M32" s="67">
        <v>1305841.98</v>
      </c>
      <c r="N32" s="67">
        <v>0</v>
      </c>
      <c r="O32" s="67">
        <v>471761.87</v>
      </c>
      <c r="P32" s="67">
        <f t="shared" si="14"/>
        <v>2463510.56</v>
      </c>
      <c r="Q32" s="67">
        <f t="shared" si="15"/>
        <v>298570.65000000002</v>
      </c>
      <c r="R32" s="67">
        <f t="shared" si="16"/>
        <v>2762081.21</v>
      </c>
      <c r="S32" s="15">
        <f t="shared" si="2"/>
        <v>1.2865406502925415E-3</v>
      </c>
      <c r="T32" s="68">
        <v>535726.68000000005</v>
      </c>
      <c r="U32" s="67">
        <f t="shared" si="17"/>
        <v>528012.21580800007</v>
      </c>
      <c r="V32" s="67">
        <v>502339.8299999999</v>
      </c>
      <c r="W32" s="67">
        <f t="shared" si="18"/>
        <v>382782.95045999991</v>
      </c>
      <c r="X32" s="67">
        <f t="shared" si="19"/>
        <v>910795.16626799991</v>
      </c>
      <c r="Y32" s="15">
        <f t="shared" si="3"/>
        <v>1.145155674752004E-3</v>
      </c>
      <c r="Z32" s="65">
        <v>446500</v>
      </c>
      <c r="AA32" s="50">
        <f t="shared" si="4"/>
        <v>1.4925373134328358E-2</v>
      </c>
      <c r="AB32" s="65">
        <v>2162777.1799999997</v>
      </c>
      <c r="AC32" s="50">
        <f t="shared" si="5"/>
        <v>6.7991666141923787E-4</v>
      </c>
      <c r="AD32" s="68">
        <f t="shared" si="6"/>
        <v>4119376.3762679999</v>
      </c>
      <c r="AE32" s="42">
        <f t="shared" si="7"/>
        <v>1.3859840797631339E-3</v>
      </c>
      <c r="AF32" s="15">
        <f t="shared" si="8"/>
        <v>0.36893734977335141</v>
      </c>
      <c r="AG32" s="68">
        <f t="shared" si="9"/>
        <v>6282153.5562679991</v>
      </c>
      <c r="AH32" s="42">
        <f t="shared" si="10"/>
        <v>1.0209718062703255E-3</v>
      </c>
      <c r="AI32" s="46">
        <f t="shared" si="11"/>
        <v>0.48501530832708734</v>
      </c>
    </row>
    <row r="33" spans="1:35" x14ac:dyDescent="0.2">
      <c r="A33" s="6" t="s">
        <v>46</v>
      </c>
      <c r="B33" s="65">
        <v>1245582985.9200001</v>
      </c>
      <c r="C33" s="66">
        <v>390368461.96999991</v>
      </c>
      <c r="D33" s="65">
        <v>24385415.210000001</v>
      </c>
      <c r="E33" s="67">
        <v>3123393.2100000009</v>
      </c>
      <c r="F33" s="67">
        <f t="shared" si="0"/>
        <v>341594.22946811828</v>
      </c>
      <c r="G33" s="67">
        <f t="shared" si="12"/>
        <v>27850402.64946812</v>
      </c>
      <c r="H33" s="15">
        <f t="shared" si="1"/>
        <v>1.0474358463572618E-3</v>
      </c>
      <c r="I33" s="75">
        <v>1601567.2799999998</v>
      </c>
      <c r="J33" s="68">
        <v>0</v>
      </c>
      <c r="K33" s="67">
        <v>576044.84</v>
      </c>
      <c r="L33" s="67">
        <f t="shared" si="13"/>
        <v>2177612.1199999996</v>
      </c>
      <c r="M33" s="67">
        <v>1399341.04</v>
      </c>
      <c r="N33" s="67">
        <v>0</v>
      </c>
      <c r="O33" s="67">
        <v>450122.23</v>
      </c>
      <c r="P33" s="67">
        <f t="shared" si="14"/>
        <v>3451030.55</v>
      </c>
      <c r="Q33" s="67">
        <f t="shared" si="15"/>
        <v>576044.84</v>
      </c>
      <c r="R33" s="67">
        <f t="shared" si="16"/>
        <v>4027075.3899999997</v>
      </c>
      <c r="S33" s="15">
        <f t="shared" si="2"/>
        <v>1.8757580958409582E-3</v>
      </c>
      <c r="T33" s="68">
        <v>887770.32000000007</v>
      </c>
      <c r="U33" s="67">
        <f t="shared" si="17"/>
        <v>874986.4273920001</v>
      </c>
      <c r="V33" s="67">
        <v>449821.0199999999</v>
      </c>
      <c r="W33" s="67">
        <f t="shared" si="18"/>
        <v>342763.61723999993</v>
      </c>
      <c r="X33" s="67">
        <f t="shared" si="19"/>
        <v>1217750.0446319999</v>
      </c>
      <c r="Y33" s="15">
        <f t="shared" si="3"/>
        <v>1.5310943949712484E-3</v>
      </c>
      <c r="Z33" s="65">
        <v>446500</v>
      </c>
      <c r="AA33" s="50">
        <f t="shared" si="4"/>
        <v>1.4925373134328358E-2</v>
      </c>
      <c r="AB33" s="65">
        <v>4001805.19</v>
      </c>
      <c r="AC33" s="50">
        <f t="shared" si="5"/>
        <v>1.2580556377217644E-3</v>
      </c>
      <c r="AD33" s="68">
        <f t="shared" si="6"/>
        <v>5691325.4346319996</v>
      </c>
      <c r="AE33" s="42">
        <f t="shared" si="7"/>
        <v>1.9148739334902095E-3</v>
      </c>
      <c r="AF33" s="15">
        <f t="shared" si="8"/>
        <v>0.23339054863819148</v>
      </c>
      <c r="AG33" s="68">
        <f t="shared" si="9"/>
        <v>9693130.6246319991</v>
      </c>
      <c r="AH33" s="42">
        <f t="shared" si="10"/>
        <v>1.5753217417569531E-3</v>
      </c>
      <c r="AI33" s="46">
        <f t="shared" si="11"/>
        <v>0.34804274633412224</v>
      </c>
    </row>
    <row r="34" spans="1:35" x14ac:dyDescent="0.2">
      <c r="A34" s="6" t="s">
        <v>29</v>
      </c>
      <c r="B34" s="65">
        <v>3778008942.0999999</v>
      </c>
      <c r="C34" s="66">
        <v>1841302931.6400001</v>
      </c>
      <c r="D34" s="65">
        <v>112567843.22</v>
      </c>
      <c r="E34" s="67">
        <v>8826391.0899999999</v>
      </c>
      <c r="F34" s="67">
        <f t="shared" si="0"/>
        <v>965310.50068230554</v>
      </c>
      <c r="G34" s="67">
        <f t="shared" si="12"/>
        <v>122359544.81068231</v>
      </c>
      <c r="H34" s="15">
        <f t="shared" si="1"/>
        <v>4.6018642887058567E-3</v>
      </c>
      <c r="I34" s="75">
        <v>9651339.6400000006</v>
      </c>
      <c r="J34" s="68">
        <v>0</v>
      </c>
      <c r="K34" s="67">
        <v>439047.90000000008</v>
      </c>
      <c r="L34" s="67">
        <f t="shared" si="13"/>
        <v>10090387.540000001</v>
      </c>
      <c r="M34" s="67">
        <v>0</v>
      </c>
      <c r="N34" s="67">
        <v>0</v>
      </c>
      <c r="O34" s="67">
        <v>0</v>
      </c>
      <c r="P34" s="67">
        <f t="shared" si="14"/>
        <v>9651339.6400000006</v>
      </c>
      <c r="Q34" s="67">
        <f t="shared" si="15"/>
        <v>439047.90000000008</v>
      </c>
      <c r="R34" s="67">
        <f t="shared" si="16"/>
        <v>10090387.540000001</v>
      </c>
      <c r="S34" s="15">
        <f t="shared" si="2"/>
        <v>4.6999681618395857E-3</v>
      </c>
      <c r="T34" s="68">
        <v>4910625.1500000004</v>
      </c>
      <c r="U34" s="67">
        <f t="shared" si="17"/>
        <v>4839912.1478400007</v>
      </c>
      <c r="V34" s="67">
        <v>416259.06999999995</v>
      </c>
      <c r="W34" s="67">
        <f t="shared" si="18"/>
        <v>317189.41133999999</v>
      </c>
      <c r="X34" s="67">
        <f t="shared" si="19"/>
        <v>5157101.5591800008</v>
      </c>
      <c r="Y34" s="15">
        <f t="shared" si="3"/>
        <v>6.4840969017941064E-3</v>
      </c>
      <c r="Z34" s="65">
        <v>446500</v>
      </c>
      <c r="AA34" s="50">
        <f t="shared" si="4"/>
        <v>1.4925373134328358E-2</v>
      </c>
      <c r="AB34" s="65">
        <v>11478089.599999998</v>
      </c>
      <c r="AC34" s="50">
        <f t="shared" si="5"/>
        <v>3.6083903753334752E-3</v>
      </c>
      <c r="AD34" s="68">
        <f t="shared" si="6"/>
        <v>15693989.099180002</v>
      </c>
      <c r="AE34" s="42">
        <f t="shared" si="7"/>
        <v>5.2803184396434779E-3</v>
      </c>
      <c r="AF34" s="15">
        <f t="shared" si="8"/>
        <v>0.13941804915377148</v>
      </c>
      <c r="AG34" s="68">
        <f t="shared" si="9"/>
        <v>27172078.69918</v>
      </c>
      <c r="AH34" s="42">
        <f t="shared" si="10"/>
        <v>4.4159898386981998E-3</v>
      </c>
      <c r="AI34" s="46">
        <f t="shared" si="11"/>
        <v>0.22206750393866947</v>
      </c>
    </row>
    <row r="35" spans="1:35" x14ac:dyDescent="0.2">
      <c r="A35" s="6" t="s">
        <v>35</v>
      </c>
      <c r="B35" s="65">
        <v>2334703695.3700004</v>
      </c>
      <c r="C35" s="66">
        <v>1155129944.45</v>
      </c>
      <c r="D35" s="65">
        <v>70689309.049999982</v>
      </c>
      <c r="E35" s="67">
        <v>14545194.609999999</v>
      </c>
      <c r="F35" s="67">
        <f t="shared" si="0"/>
        <v>1590755.377632</v>
      </c>
      <c r="G35" s="67">
        <f t="shared" si="12"/>
        <v>86825259.037631989</v>
      </c>
      <c r="H35" s="15">
        <f t="shared" si="1"/>
        <v>3.2654425083153108E-3</v>
      </c>
      <c r="I35" s="75">
        <v>4959622.0199999996</v>
      </c>
      <c r="J35" s="68">
        <v>0</v>
      </c>
      <c r="K35" s="67">
        <v>1301117.9900000002</v>
      </c>
      <c r="L35" s="67">
        <f t="shared" si="13"/>
        <v>6260740.0099999998</v>
      </c>
      <c r="M35" s="67">
        <v>0</v>
      </c>
      <c r="N35" s="67">
        <v>0</v>
      </c>
      <c r="O35" s="67">
        <v>718316.81</v>
      </c>
      <c r="P35" s="67">
        <f t="shared" si="14"/>
        <v>5677938.8300000001</v>
      </c>
      <c r="Q35" s="67">
        <f t="shared" si="15"/>
        <v>1301117.9900000002</v>
      </c>
      <c r="R35" s="67">
        <f t="shared" si="16"/>
        <v>6979056.8200000003</v>
      </c>
      <c r="S35" s="15">
        <f t="shared" si="2"/>
        <v>3.2507517400733473E-3</v>
      </c>
      <c r="T35" s="68">
        <v>2498621.8499999996</v>
      </c>
      <c r="U35" s="67">
        <f t="shared" si="17"/>
        <v>2462641.6953599998</v>
      </c>
      <c r="V35" s="67">
        <v>981063.55999999994</v>
      </c>
      <c r="W35" s="67">
        <f t="shared" si="18"/>
        <v>747570.43271999992</v>
      </c>
      <c r="X35" s="67">
        <f t="shared" si="19"/>
        <v>3210212.1280799997</v>
      </c>
      <c r="Y35" s="15">
        <f t="shared" si="3"/>
        <v>4.0362452193194948E-3</v>
      </c>
      <c r="Z35" s="65">
        <v>446500</v>
      </c>
      <c r="AA35" s="50">
        <f t="shared" si="4"/>
        <v>1.4925373134328358E-2</v>
      </c>
      <c r="AB35" s="65">
        <v>18763669.329999998</v>
      </c>
      <c r="AC35" s="50">
        <f t="shared" si="5"/>
        <v>5.8987728947778838E-3</v>
      </c>
      <c r="AD35" s="68">
        <f t="shared" si="6"/>
        <v>10635768.94808</v>
      </c>
      <c r="AE35" s="42">
        <f t="shared" si="7"/>
        <v>3.5784558369081998E-3</v>
      </c>
      <c r="AF35" s="15">
        <f t="shared" si="8"/>
        <v>0.15045795596271996</v>
      </c>
      <c r="AG35" s="68">
        <f t="shared" si="9"/>
        <v>29399438.278079998</v>
      </c>
      <c r="AH35" s="42">
        <f t="shared" si="10"/>
        <v>4.777978973811603E-3</v>
      </c>
      <c r="AI35" s="46">
        <f t="shared" si="11"/>
        <v>0.33860467108238201</v>
      </c>
    </row>
    <row r="36" spans="1:35" x14ac:dyDescent="0.2">
      <c r="A36" s="6" t="s">
        <v>10</v>
      </c>
      <c r="B36" s="65">
        <v>79073436660.070007</v>
      </c>
      <c r="C36" s="66">
        <v>27165249984.880001</v>
      </c>
      <c r="D36" s="65">
        <v>1642712364.0900002</v>
      </c>
      <c r="E36" s="67">
        <v>225748330.62</v>
      </c>
      <c r="F36" s="67">
        <f t="shared" si="0"/>
        <v>24689279.212415554</v>
      </c>
      <c r="G36" s="67">
        <f t="shared" si="12"/>
        <v>1893149973.9224155</v>
      </c>
      <c r="H36" s="15">
        <f t="shared" si="1"/>
        <v>7.1200160736438159E-2</v>
      </c>
      <c r="I36" s="75">
        <v>107663904.83000001</v>
      </c>
      <c r="J36" s="68">
        <v>0</v>
      </c>
      <c r="K36" s="67">
        <v>38129103.5</v>
      </c>
      <c r="L36" s="67">
        <f t="shared" si="13"/>
        <v>145793008.33000001</v>
      </c>
      <c r="M36" s="67">
        <v>0</v>
      </c>
      <c r="N36" s="67">
        <v>0</v>
      </c>
      <c r="O36" s="67">
        <v>0</v>
      </c>
      <c r="P36" s="67">
        <f t="shared" si="14"/>
        <v>107663904.83000001</v>
      </c>
      <c r="Q36" s="67">
        <f t="shared" si="15"/>
        <v>38129103.5</v>
      </c>
      <c r="R36" s="67">
        <f t="shared" si="16"/>
        <v>145793008.33000001</v>
      </c>
      <c r="S36" s="15">
        <f t="shared" si="2"/>
        <v>6.7908442034904593E-2</v>
      </c>
      <c r="T36" s="68">
        <v>36806532.520000003</v>
      </c>
      <c r="U36" s="67">
        <f t="shared" si="17"/>
        <v>36276518.451712005</v>
      </c>
      <c r="V36" s="67">
        <v>16211717.620000001</v>
      </c>
      <c r="W36" s="67">
        <f t="shared" si="18"/>
        <v>12353328.826440001</v>
      </c>
      <c r="X36" s="67">
        <f t="shared" si="19"/>
        <v>48629847.278152004</v>
      </c>
      <c r="Y36" s="15">
        <f t="shared" si="3"/>
        <v>6.114299640069977E-2</v>
      </c>
      <c r="Z36" s="65">
        <v>446500</v>
      </c>
      <c r="AA36" s="50">
        <f t="shared" si="4"/>
        <v>1.4925373134328358E-2</v>
      </c>
      <c r="AB36" s="65">
        <v>281065355.52999997</v>
      </c>
      <c r="AC36" s="50">
        <f t="shared" si="5"/>
        <v>8.8359087537889014E-2</v>
      </c>
      <c r="AD36" s="68">
        <f t="shared" si="6"/>
        <v>194869355.60815203</v>
      </c>
      <c r="AE36" s="42">
        <f t="shared" si="7"/>
        <v>6.5564735978625749E-2</v>
      </c>
      <c r="AF36" s="15">
        <f t="shared" si="8"/>
        <v>0.11862658361136899</v>
      </c>
      <c r="AG36" s="68">
        <f t="shared" si="9"/>
        <v>475934711.138152</v>
      </c>
      <c r="AH36" s="42">
        <f t="shared" si="10"/>
        <v>7.7348622147677945E-2</v>
      </c>
      <c r="AI36" s="46">
        <f t="shared" si="11"/>
        <v>0.25139831375961375</v>
      </c>
    </row>
    <row r="37" spans="1:35" x14ac:dyDescent="0.2">
      <c r="A37" s="6" t="s">
        <v>53</v>
      </c>
      <c r="B37" s="65">
        <v>160616682.44999999</v>
      </c>
      <c r="C37" s="66">
        <v>72325311.680000007</v>
      </c>
      <c r="D37" s="65">
        <v>5100607.9699999988</v>
      </c>
      <c r="E37" s="67">
        <v>751012.94000000006</v>
      </c>
      <c r="F37" s="67">
        <f t="shared" si="0"/>
        <v>82135.571575980372</v>
      </c>
      <c r="G37" s="67">
        <f t="shared" si="12"/>
        <v>5933756.4815759799</v>
      </c>
      <c r="H37" s="15">
        <f t="shared" si="1"/>
        <v>2.2316478941377608E-4</v>
      </c>
      <c r="I37" s="75">
        <v>377763.15</v>
      </c>
      <c r="J37" s="68">
        <v>0</v>
      </c>
      <c r="K37" s="67">
        <v>89933.93</v>
      </c>
      <c r="L37" s="67">
        <f t="shared" si="13"/>
        <v>467697.08</v>
      </c>
      <c r="M37" s="67">
        <v>1041321.3400000001</v>
      </c>
      <c r="N37" s="67">
        <v>18879.300000000003</v>
      </c>
      <c r="O37" s="67">
        <v>885093.56</v>
      </c>
      <c r="P37" s="67">
        <f t="shared" si="14"/>
        <v>2323057.3500000006</v>
      </c>
      <c r="Q37" s="67">
        <f t="shared" si="15"/>
        <v>89933.93</v>
      </c>
      <c r="R37" s="67">
        <f t="shared" si="16"/>
        <v>2412991.2800000007</v>
      </c>
      <c r="S37" s="15">
        <f t="shared" si="2"/>
        <v>1.123939209058025E-3</v>
      </c>
      <c r="T37" s="68">
        <v>413163.05000000005</v>
      </c>
      <c r="U37" s="67">
        <f t="shared" si="17"/>
        <v>407213.50208000006</v>
      </c>
      <c r="V37" s="67">
        <v>180443.47</v>
      </c>
      <c r="W37" s="67">
        <f t="shared" si="18"/>
        <v>137497.92414000002</v>
      </c>
      <c r="X37" s="67">
        <f t="shared" si="19"/>
        <v>544711.42622000002</v>
      </c>
      <c r="Y37" s="15">
        <f t="shared" si="3"/>
        <v>6.8487339847667192E-4</v>
      </c>
      <c r="Z37" s="65">
        <v>446500</v>
      </c>
      <c r="AA37" s="50">
        <f t="shared" si="4"/>
        <v>1.4925373134328358E-2</v>
      </c>
      <c r="AB37" s="65">
        <v>1115296.19</v>
      </c>
      <c r="AC37" s="50">
        <f t="shared" si="5"/>
        <v>3.5061793189365725E-4</v>
      </c>
      <c r="AD37" s="68">
        <f t="shared" si="6"/>
        <v>3404202.706220001</v>
      </c>
      <c r="AE37" s="42">
        <f t="shared" si="7"/>
        <v>1.1453604439470965E-3</v>
      </c>
      <c r="AF37" s="15">
        <f t="shared" si="8"/>
        <v>0.66741116475571871</v>
      </c>
      <c r="AG37" s="68">
        <f t="shared" si="9"/>
        <v>4519498.8962200005</v>
      </c>
      <c r="AH37" s="42">
        <f t="shared" si="10"/>
        <v>7.3450623423660061E-4</v>
      </c>
      <c r="AI37" s="46">
        <f t="shared" si="11"/>
        <v>0.76165897779135705</v>
      </c>
    </row>
    <row r="38" spans="1:35" x14ac:dyDescent="0.2">
      <c r="A38" s="6" t="s">
        <v>33</v>
      </c>
      <c r="B38" s="65">
        <v>4426879613.6900005</v>
      </c>
      <c r="C38" s="66">
        <v>2447814240.1799998</v>
      </c>
      <c r="D38" s="65">
        <v>152523483.25</v>
      </c>
      <c r="E38" s="67">
        <v>21860588.869999997</v>
      </c>
      <c r="F38" s="67">
        <f t="shared" si="0"/>
        <v>2390813.6147760171</v>
      </c>
      <c r="G38" s="67">
        <f t="shared" si="12"/>
        <v>176774885.73477602</v>
      </c>
      <c r="H38" s="15">
        <f t="shared" si="1"/>
        <v>6.6483904877349953E-3</v>
      </c>
      <c r="I38" s="75">
        <v>9813205.790000001</v>
      </c>
      <c r="J38" s="68">
        <v>-1491992.2799999998</v>
      </c>
      <c r="K38" s="67">
        <v>3734615.53</v>
      </c>
      <c r="L38" s="67">
        <f t="shared" si="13"/>
        <v>12055829.040000001</v>
      </c>
      <c r="M38" s="67">
        <v>0</v>
      </c>
      <c r="N38" s="67">
        <v>0</v>
      </c>
      <c r="O38" s="67">
        <v>0</v>
      </c>
      <c r="P38" s="67">
        <f t="shared" si="14"/>
        <v>8321213.5100000016</v>
      </c>
      <c r="Q38" s="67">
        <f t="shared" si="15"/>
        <v>3734615.53</v>
      </c>
      <c r="R38" s="67">
        <f t="shared" si="16"/>
        <v>12055829.040000001</v>
      </c>
      <c r="S38" s="15">
        <f t="shared" si="2"/>
        <v>5.6154446425336303E-3</v>
      </c>
      <c r="T38" s="68">
        <v>3744647.3200000003</v>
      </c>
      <c r="U38" s="67">
        <f t="shared" si="17"/>
        <v>3690724.3985920004</v>
      </c>
      <c r="V38" s="67">
        <v>1836098.85</v>
      </c>
      <c r="W38" s="67">
        <f t="shared" si="18"/>
        <v>1399107.3237000001</v>
      </c>
      <c r="X38" s="67">
        <f t="shared" si="19"/>
        <v>5089831.7222920004</v>
      </c>
      <c r="Y38" s="15">
        <f t="shared" si="3"/>
        <v>6.3995175822006726E-3</v>
      </c>
      <c r="Z38" s="65">
        <v>446500</v>
      </c>
      <c r="AA38" s="50">
        <f t="shared" si="4"/>
        <v>1.4925373134328358E-2</v>
      </c>
      <c r="AB38" s="65">
        <v>27330226.640000001</v>
      </c>
      <c r="AC38" s="50">
        <f t="shared" si="5"/>
        <v>8.5918589417056448E-3</v>
      </c>
      <c r="AD38" s="68">
        <f t="shared" si="6"/>
        <v>17592160.762292001</v>
      </c>
      <c r="AE38" s="42">
        <f t="shared" si="7"/>
        <v>5.9189674645024736E-3</v>
      </c>
      <c r="AF38" s="15">
        <f t="shared" si="8"/>
        <v>0.11534067008853209</v>
      </c>
      <c r="AG38" s="68">
        <f t="shared" si="9"/>
        <v>44922387.402291998</v>
      </c>
      <c r="AH38" s="42">
        <f t="shared" si="10"/>
        <v>7.3007593012960068E-3</v>
      </c>
      <c r="AI38" s="46">
        <f t="shared" si="11"/>
        <v>0.25412199937547264</v>
      </c>
    </row>
    <row r="39" spans="1:35" x14ac:dyDescent="0.2">
      <c r="A39" s="6" t="s">
        <v>40</v>
      </c>
      <c r="B39" s="65">
        <v>1431330000.49</v>
      </c>
      <c r="C39" s="66">
        <v>462502223.07999998</v>
      </c>
      <c r="D39" s="65">
        <v>29246714.059999999</v>
      </c>
      <c r="E39" s="67">
        <v>5899620.9100000001</v>
      </c>
      <c r="F39" s="67">
        <f t="shared" si="0"/>
        <v>645220.22153766803</v>
      </c>
      <c r="G39" s="67">
        <f t="shared" si="12"/>
        <v>35791555.191537663</v>
      </c>
      <c r="H39" s="15">
        <f t="shared" si="1"/>
        <v>1.3460975188165497E-3</v>
      </c>
      <c r="I39" s="75">
        <v>1874939.86</v>
      </c>
      <c r="J39" s="68">
        <v>0</v>
      </c>
      <c r="K39" s="67">
        <v>708248.62000000011</v>
      </c>
      <c r="L39" s="67">
        <f t="shared" si="13"/>
        <v>2583188.4800000004</v>
      </c>
      <c r="M39" s="67">
        <v>1429395.3099999998</v>
      </c>
      <c r="N39" s="67">
        <v>95101.5</v>
      </c>
      <c r="O39" s="67">
        <v>682411.59000000008</v>
      </c>
      <c r="P39" s="67">
        <f t="shared" si="14"/>
        <v>4081848.26</v>
      </c>
      <c r="Q39" s="67">
        <f t="shared" si="15"/>
        <v>708248.62000000011</v>
      </c>
      <c r="R39" s="67">
        <f t="shared" si="16"/>
        <v>4790096.88</v>
      </c>
      <c r="S39" s="15">
        <f t="shared" si="2"/>
        <v>2.2311633461926609E-3</v>
      </c>
      <c r="T39" s="68">
        <v>1006414.2200000001</v>
      </c>
      <c r="U39" s="67">
        <f t="shared" si="17"/>
        <v>991921.85523200012</v>
      </c>
      <c r="V39" s="67">
        <v>755622.62999999989</v>
      </c>
      <c r="W39" s="67">
        <f t="shared" si="18"/>
        <v>575784.44405999989</v>
      </c>
      <c r="X39" s="67">
        <f t="shared" si="19"/>
        <v>1567706.299292</v>
      </c>
      <c r="Y39" s="15">
        <f t="shared" si="3"/>
        <v>1.9710993552313639E-3</v>
      </c>
      <c r="Z39" s="65">
        <v>446500</v>
      </c>
      <c r="AA39" s="50">
        <f t="shared" si="4"/>
        <v>1.4925373134328358E-2</v>
      </c>
      <c r="AB39" s="65">
        <v>7750160.8500000006</v>
      </c>
      <c r="AC39" s="50">
        <f t="shared" si="5"/>
        <v>2.4364338311513366E-3</v>
      </c>
      <c r="AD39" s="68">
        <f t="shared" si="6"/>
        <v>6804303.1792919999</v>
      </c>
      <c r="AE39" s="42">
        <f t="shared" si="7"/>
        <v>2.2893406717363874E-3</v>
      </c>
      <c r="AF39" s="15">
        <f t="shared" si="8"/>
        <v>0.23265188579246499</v>
      </c>
      <c r="AG39" s="68">
        <f t="shared" si="9"/>
        <v>14554464.029292</v>
      </c>
      <c r="AH39" s="42">
        <f t="shared" si="10"/>
        <v>2.3653827140943597E-3</v>
      </c>
      <c r="AI39" s="46">
        <f t="shared" si="11"/>
        <v>0.40664519748874084</v>
      </c>
    </row>
    <row r="40" spans="1:35" x14ac:dyDescent="0.2">
      <c r="A40" s="6" t="s">
        <v>55</v>
      </c>
      <c r="B40" s="65">
        <v>171890106.84</v>
      </c>
      <c r="C40" s="66">
        <v>56220172.140000001</v>
      </c>
      <c r="D40" s="65">
        <v>17475728.759999998</v>
      </c>
      <c r="E40" s="67">
        <v>955678.17999999993</v>
      </c>
      <c r="F40" s="67">
        <f t="shared" si="0"/>
        <v>104519.0693478499</v>
      </c>
      <c r="G40" s="67">
        <f t="shared" si="12"/>
        <v>18535926.009347849</v>
      </c>
      <c r="H40" s="15">
        <f t="shared" si="1"/>
        <v>6.9712433216787375E-4</v>
      </c>
      <c r="I40" s="75">
        <v>1316564.0800000003</v>
      </c>
      <c r="J40" s="68">
        <v>-220494</v>
      </c>
      <c r="K40" s="67">
        <v>254290.52</v>
      </c>
      <c r="L40" s="67">
        <f t="shared" si="13"/>
        <v>1350360.6000000003</v>
      </c>
      <c r="M40" s="67">
        <v>0</v>
      </c>
      <c r="N40" s="67">
        <v>0</v>
      </c>
      <c r="O40" s="67">
        <v>674306.00999999989</v>
      </c>
      <c r="P40" s="67">
        <f t="shared" si="14"/>
        <v>1770376.0900000003</v>
      </c>
      <c r="Q40" s="67">
        <f t="shared" si="15"/>
        <v>254290.52</v>
      </c>
      <c r="R40" s="67">
        <f t="shared" si="16"/>
        <v>2024666.6100000003</v>
      </c>
      <c r="S40" s="15">
        <f t="shared" si="2"/>
        <v>9.4306274834511324E-4</v>
      </c>
      <c r="T40" s="68">
        <v>391838.37</v>
      </c>
      <c r="U40" s="67">
        <f t="shared" si="17"/>
        <v>386195.89747199998</v>
      </c>
      <c r="V40" s="67">
        <v>108162.70999999999</v>
      </c>
      <c r="W40" s="67">
        <f t="shared" si="18"/>
        <v>82419.985019999993</v>
      </c>
      <c r="X40" s="67">
        <f t="shared" si="19"/>
        <v>468615.882492</v>
      </c>
      <c r="Y40" s="15">
        <f t="shared" si="3"/>
        <v>5.8919739255261624E-4</v>
      </c>
      <c r="Z40" s="65">
        <v>446500</v>
      </c>
      <c r="AA40" s="50">
        <f t="shared" si="4"/>
        <v>1.4925373134328358E-2</v>
      </c>
      <c r="AB40" s="65">
        <v>1330398.07</v>
      </c>
      <c r="AC40" s="50">
        <f t="shared" si="5"/>
        <v>4.1823994745172855E-4</v>
      </c>
      <c r="AD40" s="68">
        <f t="shared" si="6"/>
        <v>2939782.4924920006</v>
      </c>
      <c r="AE40" s="42">
        <f t="shared" si="7"/>
        <v>9.8910401973311161E-4</v>
      </c>
      <c r="AF40" s="15">
        <f t="shared" si="8"/>
        <v>0.16822088124993312</v>
      </c>
      <c r="AG40" s="68">
        <f t="shared" si="9"/>
        <v>4270180.5624920009</v>
      </c>
      <c r="AH40" s="42">
        <f t="shared" si="10"/>
        <v>6.9398716903982421E-4</v>
      </c>
      <c r="AI40" s="46">
        <f t="shared" si="11"/>
        <v>0.23037319853016824</v>
      </c>
    </row>
    <row r="41" spans="1:35" x14ac:dyDescent="0.2">
      <c r="A41" s="6" t="s">
        <v>64</v>
      </c>
      <c r="B41" s="65">
        <v>113384248.60999998</v>
      </c>
      <c r="C41" s="66">
        <v>28784161.93</v>
      </c>
      <c r="D41" s="65">
        <v>1904485.84</v>
      </c>
      <c r="E41" s="67">
        <v>292740.92999999993</v>
      </c>
      <c r="F41" s="67">
        <f t="shared" ref="F41:F72" si="20">(E41/E$76)*F$76</f>
        <v>32016.017738967385</v>
      </c>
      <c r="G41" s="67">
        <f t="shared" si="12"/>
        <v>2229242.7877389672</v>
      </c>
      <c r="H41" s="15">
        <f t="shared" ref="H41:H72" si="21">(G41/G$76)</f>
        <v>8.3840396690127561E-5</v>
      </c>
      <c r="I41" s="75">
        <v>146451.79999999999</v>
      </c>
      <c r="J41" s="68">
        <v>0</v>
      </c>
      <c r="K41" s="67">
        <v>26633.409999999996</v>
      </c>
      <c r="L41" s="67">
        <f t="shared" si="13"/>
        <v>173085.21</v>
      </c>
      <c r="M41" s="67">
        <v>385908.17000000004</v>
      </c>
      <c r="N41" s="67">
        <v>20762.110000000004</v>
      </c>
      <c r="O41" s="67">
        <v>740703.93</v>
      </c>
      <c r="P41" s="67">
        <f t="shared" si="14"/>
        <v>1293826.01</v>
      </c>
      <c r="Q41" s="67">
        <f t="shared" si="15"/>
        <v>26633.409999999996</v>
      </c>
      <c r="R41" s="67">
        <f t="shared" si="16"/>
        <v>1320459.42</v>
      </c>
      <c r="S41" s="15">
        <f t="shared" ref="S41:S72" si="22">(R41/R$76)</f>
        <v>6.1505241581644588E-4</v>
      </c>
      <c r="T41" s="68">
        <v>161646.91999999998</v>
      </c>
      <c r="U41" s="67">
        <f t="shared" si="17"/>
        <v>159319.204352</v>
      </c>
      <c r="V41" s="67">
        <v>54029.500000000007</v>
      </c>
      <c r="W41" s="67">
        <f t="shared" si="18"/>
        <v>41170.479000000007</v>
      </c>
      <c r="X41" s="67">
        <f t="shared" si="19"/>
        <v>200489.68335200002</v>
      </c>
      <c r="Y41" s="15">
        <f t="shared" ref="Y41:Y72" si="23">(X41/X$76)</f>
        <v>2.5207852118993153E-4</v>
      </c>
      <c r="Z41" s="65">
        <v>446500</v>
      </c>
      <c r="AA41" s="50">
        <f t="shared" ref="AA41:AA72" si="24">(Z41/Z$76)</f>
        <v>1.4925373134328358E-2</v>
      </c>
      <c r="AB41" s="65">
        <v>426662.72000000003</v>
      </c>
      <c r="AC41" s="50">
        <f t="shared" ref="AC41:AC72" si="25">(AB41/AB$76)</f>
        <v>1.3413082716845162E-4</v>
      </c>
      <c r="AD41" s="68">
        <f t="shared" ref="AD41:AD76" si="26">(R41+X41+Z41)</f>
        <v>1967449.103352</v>
      </c>
      <c r="AE41" s="42">
        <f t="shared" ref="AE41:AE72" si="27">(AD41/AD$76)</f>
        <v>6.6195775426098626E-4</v>
      </c>
      <c r="AF41" s="15">
        <f t="shared" ref="AF41:AF76" si="28">(AD41/D41)</f>
        <v>1.03306050485101</v>
      </c>
      <c r="AG41" s="68">
        <f t="shared" ref="AG41:AG76" si="29">(R41+X41+Z41+AB41)</f>
        <v>2394111.8233520002</v>
      </c>
      <c r="AH41" s="42">
        <f t="shared" ref="AH41:AH72" si="30">(AG41/AG$76)</f>
        <v>3.8908960928884346E-4</v>
      </c>
      <c r="AI41" s="46">
        <f t="shared" ref="AI41:AI76" si="31">(AG41/G41)</f>
        <v>1.0739574157287073</v>
      </c>
    </row>
    <row r="42" spans="1:35" x14ac:dyDescent="0.2">
      <c r="A42" s="6" t="s">
        <v>23</v>
      </c>
      <c r="B42" s="65">
        <v>9510908014.25</v>
      </c>
      <c r="C42" s="66">
        <v>4908294754.4000006</v>
      </c>
      <c r="D42" s="65">
        <v>297562617.73000002</v>
      </c>
      <c r="E42" s="67">
        <v>39994268.780000001</v>
      </c>
      <c r="F42" s="67">
        <f t="shared" si="20"/>
        <v>4374028.6632194202</v>
      </c>
      <c r="G42" s="67">
        <f t="shared" si="12"/>
        <v>341930915.17321938</v>
      </c>
      <c r="H42" s="15">
        <f t="shared" si="21"/>
        <v>1.2859803214982028E-2</v>
      </c>
      <c r="I42" s="75">
        <v>16500172.33</v>
      </c>
      <c r="J42" s="68">
        <v>0</v>
      </c>
      <c r="K42" s="67">
        <v>10059853.820000002</v>
      </c>
      <c r="L42" s="67">
        <f t="shared" si="13"/>
        <v>26560026.150000002</v>
      </c>
      <c r="M42" s="67">
        <v>0</v>
      </c>
      <c r="N42" s="67">
        <v>0</v>
      </c>
      <c r="O42" s="67">
        <v>0</v>
      </c>
      <c r="P42" s="67">
        <f t="shared" si="14"/>
        <v>16500172.33</v>
      </c>
      <c r="Q42" s="67">
        <f t="shared" si="15"/>
        <v>10059853.820000002</v>
      </c>
      <c r="R42" s="67">
        <f t="shared" si="16"/>
        <v>26560026.150000002</v>
      </c>
      <c r="S42" s="15">
        <f t="shared" si="22"/>
        <v>1.2371306531862584E-2</v>
      </c>
      <c r="T42" s="68">
        <v>7015390.9300000006</v>
      </c>
      <c r="U42" s="67">
        <f t="shared" si="17"/>
        <v>6914369.3006080007</v>
      </c>
      <c r="V42" s="67">
        <v>5365332.9899999993</v>
      </c>
      <c r="W42" s="67">
        <f t="shared" si="18"/>
        <v>4088383.7383799995</v>
      </c>
      <c r="X42" s="67">
        <f t="shared" si="19"/>
        <v>11002753.038988</v>
      </c>
      <c r="Y42" s="15">
        <f t="shared" si="23"/>
        <v>1.3833917380260314E-2</v>
      </c>
      <c r="Z42" s="65">
        <v>446500</v>
      </c>
      <c r="AA42" s="50">
        <f t="shared" si="24"/>
        <v>1.4925373134328358E-2</v>
      </c>
      <c r="AB42" s="65">
        <v>50736224.509999998</v>
      </c>
      <c r="AC42" s="50">
        <f t="shared" si="25"/>
        <v>1.5950050102644466E-2</v>
      </c>
      <c r="AD42" s="68">
        <f t="shared" si="26"/>
        <v>38009279.188988</v>
      </c>
      <c r="AE42" s="42">
        <f t="shared" si="27"/>
        <v>1.2788405580685468E-2</v>
      </c>
      <c r="AF42" s="15">
        <f t="shared" si="28"/>
        <v>0.12773539727183256</v>
      </c>
      <c r="AG42" s="68">
        <f t="shared" si="29"/>
        <v>88745503.698987991</v>
      </c>
      <c r="AH42" s="42">
        <f t="shared" si="30"/>
        <v>1.4422865725643257E-2</v>
      </c>
      <c r="AI42" s="46">
        <f t="shared" si="31"/>
        <v>0.25954220505048586</v>
      </c>
    </row>
    <row r="43" spans="1:35" x14ac:dyDescent="0.2">
      <c r="A43" s="6" t="s">
        <v>2</v>
      </c>
      <c r="B43" s="65">
        <v>26156856298.539997</v>
      </c>
      <c r="C43" s="66">
        <v>14756721314.23</v>
      </c>
      <c r="D43" s="65">
        <v>895435124.00999999</v>
      </c>
      <c r="E43" s="67">
        <v>3534543.02</v>
      </c>
      <c r="F43" s="67">
        <f t="shared" si="20"/>
        <v>386560.19856008311</v>
      </c>
      <c r="G43" s="67">
        <f t="shared" si="12"/>
        <v>899356227.22856009</v>
      </c>
      <c r="H43" s="15">
        <f t="shared" si="21"/>
        <v>3.382421298895695E-2</v>
      </c>
      <c r="I43" s="75">
        <v>49593630.11999999</v>
      </c>
      <c r="J43" s="68">
        <v>0</v>
      </c>
      <c r="K43" s="67">
        <v>29499691.659999996</v>
      </c>
      <c r="L43" s="67">
        <f t="shared" si="13"/>
        <v>79093321.779999986</v>
      </c>
      <c r="M43" s="67">
        <v>0</v>
      </c>
      <c r="N43" s="67">
        <v>0</v>
      </c>
      <c r="O43" s="67">
        <v>0</v>
      </c>
      <c r="P43" s="67">
        <f t="shared" si="14"/>
        <v>49593630.11999999</v>
      </c>
      <c r="Q43" s="67">
        <f t="shared" si="15"/>
        <v>29499691.659999996</v>
      </c>
      <c r="R43" s="67">
        <f t="shared" si="16"/>
        <v>79093321.779999986</v>
      </c>
      <c r="S43" s="15">
        <f t="shared" si="22"/>
        <v>3.6840616151412292E-2</v>
      </c>
      <c r="T43" s="68">
        <v>16973191.07</v>
      </c>
      <c r="U43" s="67">
        <f t="shared" si="17"/>
        <v>16728777.118592001</v>
      </c>
      <c r="V43" s="67">
        <v>11710658.120000001</v>
      </c>
      <c r="W43" s="67">
        <f t="shared" si="18"/>
        <v>8923521.4874400012</v>
      </c>
      <c r="X43" s="67">
        <f t="shared" si="19"/>
        <v>25652298.606032003</v>
      </c>
      <c r="Y43" s="15">
        <f t="shared" si="23"/>
        <v>3.2252998706063254E-2</v>
      </c>
      <c r="Z43" s="65">
        <v>446500</v>
      </c>
      <c r="AA43" s="50">
        <f t="shared" si="24"/>
        <v>1.4925373134328358E-2</v>
      </c>
      <c r="AB43" s="65">
        <v>0</v>
      </c>
      <c r="AC43" s="50">
        <f t="shared" si="25"/>
        <v>0</v>
      </c>
      <c r="AD43" s="68">
        <f t="shared" si="26"/>
        <v>105192120.38603199</v>
      </c>
      <c r="AE43" s="42">
        <f t="shared" si="27"/>
        <v>3.5392397017058146E-2</v>
      </c>
      <c r="AF43" s="15">
        <f t="shared" si="28"/>
        <v>0.11747598186114623</v>
      </c>
      <c r="AG43" s="68">
        <f t="shared" si="29"/>
        <v>105192120.38603199</v>
      </c>
      <c r="AH43" s="42">
        <f t="shared" si="30"/>
        <v>1.7095759948238833E-2</v>
      </c>
      <c r="AI43" s="46">
        <f t="shared" si="31"/>
        <v>0.11696379832737705</v>
      </c>
    </row>
    <row r="44" spans="1:35" x14ac:dyDescent="0.2">
      <c r="A44" s="6" t="s">
        <v>21</v>
      </c>
      <c r="B44" s="65">
        <v>8184139026.7199984</v>
      </c>
      <c r="C44" s="66">
        <v>4253984331.6100001</v>
      </c>
      <c r="D44" s="65">
        <v>260987840.69999999</v>
      </c>
      <c r="E44" s="67">
        <v>55914488.799999997</v>
      </c>
      <c r="F44" s="67">
        <f t="shared" si="20"/>
        <v>6115165.6014964962</v>
      </c>
      <c r="G44" s="67">
        <f t="shared" si="12"/>
        <v>323017495.10149652</v>
      </c>
      <c r="H44" s="15">
        <f t="shared" si="21"/>
        <v>1.214848157235889E-2</v>
      </c>
      <c r="I44" s="75">
        <v>12667467.270000001</v>
      </c>
      <c r="J44" s="68">
        <v>0</v>
      </c>
      <c r="K44" s="67">
        <v>10681536.799999999</v>
      </c>
      <c r="L44" s="67">
        <f t="shared" si="13"/>
        <v>23349004.07</v>
      </c>
      <c r="M44" s="67">
        <v>0</v>
      </c>
      <c r="N44" s="67">
        <v>0</v>
      </c>
      <c r="O44" s="67">
        <v>0</v>
      </c>
      <c r="P44" s="67">
        <f t="shared" si="14"/>
        <v>12667467.270000001</v>
      </c>
      <c r="Q44" s="67">
        <f t="shared" si="15"/>
        <v>10681536.799999999</v>
      </c>
      <c r="R44" s="67">
        <f t="shared" si="16"/>
        <v>23349004.07</v>
      </c>
      <c r="S44" s="15">
        <f t="shared" si="22"/>
        <v>1.0875655202006533E-2</v>
      </c>
      <c r="T44" s="68">
        <v>5719474.9000000004</v>
      </c>
      <c r="U44" s="67">
        <f t="shared" si="17"/>
        <v>5637114.4614400007</v>
      </c>
      <c r="V44" s="67">
        <v>6013935.1799999997</v>
      </c>
      <c r="W44" s="67">
        <f t="shared" si="18"/>
        <v>4582618.6071600001</v>
      </c>
      <c r="X44" s="67">
        <f t="shared" si="19"/>
        <v>10219733.068600001</v>
      </c>
      <c r="Y44" s="15">
        <f t="shared" si="23"/>
        <v>1.2849415270737571E-2</v>
      </c>
      <c r="Z44" s="65">
        <v>446500</v>
      </c>
      <c r="AA44" s="50">
        <f t="shared" si="24"/>
        <v>1.4925373134328358E-2</v>
      </c>
      <c r="AB44" s="65">
        <v>70675692.629999995</v>
      </c>
      <c r="AC44" s="50">
        <f t="shared" si="25"/>
        <v>2.2218461254747399E-2</v>
      </c>
      <c r="AD44" s="68">
        <f t="shared" si="26"/>
        <v>34015237.138599999</v>
      </c>
      <c r="AE44" s="42">
        <f t="shared" si="27"/>
        <v>1.1444590840271437E-2</v>
      </c>
      <c r="AF44" s="15">
        <f t="shared" si="28"/>
        <v>0.13033265092874496</v>
      </c>
      <c r="AG44" s="68">
        <f t="shared" si="29"/>
        <v>104690929.76859999</v>
      </c>
      <c r="AH44" s="42">
        <f t="shared" si="30"/>
        <v>1.7014306751435844E-2</v>
      </c>
      <c r="AI44" s="46">
        <f t="shared" si="31"/>
        <v>0.32410297075613403</v>
      </c>
    </row>
    <row r="45" spans="1:35" x14ac:dyDescent="0.2">
      <c r="A45" s="6" t="s">
        <v>45</v>
      </c>
      <c r="B45" s="65">
        <v>870229079.94000006</v>
      </c>
      <c r="C45" s="66">
        <v>362303982.20000005</v>
      </c>
      <c r="D45" s="65">
        <v>22697804.760000002</v>
      </c>
      <c r="E45" s="67">
        <v>3164228.2</v>
      </c>
      <c r="F45" s="67">
        <f t="shared" si="20"/>
        <v>346060.20477334986</v>
      </c>
      <c r="G45" s="67">
        <f t="shared" si="12"/>
        <v>26208093.164773352</v>
      </c>
      <c r="H45" s="15">
        <f t="shared" si="21"/>
        <v>9.8566963612565952E-4</v>
      </c>
      <c r="I45" s="75">
        <v>1611548.98</v>
      </c>
      <c r="J45" s="68">
        <v>-705565.44</v>
      </c>
      <c r="K45" s="67">
        <v>399783.71</v>
      </c>
      <c r="L45" s="67">
        <f t="shared" si="13"/>
        <v>1305767.25</v>
      </c>
      <c r="M45" s="67">
        <v>1577005.5500000003</v>
      </c>
      <c r="N45" s="67">
        <v>0</v>
      </c>
      <c r="O45" s="67">
        <v>742172.36</v>
      </c>
      <c r="P45" s="67">
        <f t="shared" si="14"/>
        <v>3225161.45</v>
      </c>
      <c r="Q45" s="67">
        <f>K45</f>
        <v>399783.71</v>
      </c>
      <c r="R45" s="67">
        <f t="shared" si="16"/>
        <v>3624945.16</v>
      </c>
      <c r="S45" s="15">
        <f t="shared" si="22"/>
        <v>1.6884511891021485E-3</v>
      </c>
      <c r="T45" s="68">
        <v>949098.99000000011</v>
      </c>
      <c r="U45" s="67">
        <f t="shared" si="17"/>
        <v>935431.9645440001</v>
      </c>
      <c r="V45" s="67">
        <v>342844.72000000003</v>
      </c>
      <c r="W45" s="67">
        <f t="shared" si="18"/>
        <v>261247.67664000002</v>
      </c>
      <c r="X45" s="67">
        <f t="shared" si="19"/>
        <v>1196679.6411840001</v>
      </c>
      <c r="Y45" s="15">
        <f t="shared" si="23"/>
        <v>1.5046022780042033E-3</v>
      </c>
      <c r="Z45" s="65">
        <v>446500</v>
      </c>
      <c r="AA45" s="50">
        <f t="shared" si="24"/>
        <v>1.4925373134328358E-2</v>
      </c>
      <c r="AB45" s="65">
        <v>4197242.68</v>
      </c>
      <c r="AC45" s="50">
        <f t="shared" si="25"/>
        <v>1.3194957189958582E-3</v>
      </c>
      <c r="AD45" s="68">
        <f t="shared" si="26"/>
        <v>5268124.8011840004</v>
      </c>
      <c r="AE45" s="42">
        <f t="shared" si="27"/>
        <v>1.772486036165811E-3</v>
      </c>
      <c r="AF45" s="15">
        <f t="shared" si="28"/>
        <v>0.23209842788267954</v>
      </c>
      <c r="AG45" s="68">
        <f t="shared" si="29"/>
        <v>9465367.4811840001</v>
      </c>
      <c r="AH45" s="42">
        <f t="shared" si="30"/>
        <v>1.5383058130813646E-3</v>
      </c>
      <c r="AI45" s="46">
        <f t="shared" si="31"/>
        <v>0.36116200525059666</v>
      </c>
    </row>
    <row r="46" spans="1:35" x14ac:dyDescent="0.2">
      <c r="A46" s="6" t="s">
        <v>63</v>
      </c>
      <c r="B46" s="65">
        <v>128600686.23</v>
      </c>
      <c r="C46" s="66">
        <v>21950614.740000006</v>
      </c>
      <c r="D46" s="65">
        <v>1620495.17</v>
      </c>
      <c r="E46" s="67">
        <v>427282.67999999993</v>
      </c>
      <c r="F46" s="67">
        <f t="shared" si="20"/>
        <v>46730.362790176034</v>
      </c>
      <c r="G46" s="67">
        <f t="shared" si="12"/>
        <v>2094508.2127901758</v>
      </c>
      <c r="H46" s="15">
        <f t="shared" si="21"/>
        <v>7.8773115425963559E-5</v>
      </c>
      <c r="I46" s="75">
        <v>129733.04000000001</v>
      </c>
      <c r="J46" s="68">
        <v>-122553.38999999998</v>
      </c>
      <c r="K46" s="67">
        <v>17969.75</v>
      </c>
      <c r="L46" s="67">
        <f t="shared" si="13"/>
        <v>25149.400000000023</v>
      </c>
      <c r="M46" s="67">
        <v>401662.3</v>
      </c>
      <c r="N46" s="67">
        <v>21940.509999999991</v>
      </c>
      <c r="O46" s="67">
        <v>795184.67999999993</v>
      </c>
      <c r="P46" s="67">
        <f t="shared" si="14"/>
        <v>1225967.1399999999</v>
      </c>
      <c r="Q46" s="67">
        <f t="shared" si="15"/>
        <v>17969.75</v>
      </c>
      <c r="R46" s="67">
        <f>SUM(P46:Q46)</f>
        <v>1243936.8899999999</v>
      </c>
      <c r="S46" s="15">
        <f t="shared" si="22"/>
        <v>5.7940924024586576E-4</v>
      </c>
      <c r="T46" s="68">
        <v>160287.54999999999</v>
      </c>
      <c r="U46" s="67">
        <f t="shared" si="17"/>
        <v>157979.40927999999</v>
      </c>
      <c r="V46" s="67">
        <v>49434.989999999991</v>
      </c>
      <c r="W46" s="67">
        <f t="shared" si="18"/>
        <v>37669.46237999999</v>
      </c>
      <c r="X46" s="67">
        <f t="shared" si="19"/>
        <v>195648.87165999998</v>
      </c>
      <c r="Y46" s="15">
        <f t="shared" si="23"/>
        <v>2.4599210002213565E-4</v>
      </c>
      <c r="Z46" s="65">
        <v>446500</v>
      </c>
      <c r="AA46" s="50">
        <f t="shared" si="24"/>
        <v>1.4925373134328358E-2</v>
      </c>
      <c r="AB46" s="65">
        <v>674207.95000000007</v>
      </c>
      <c r="AC46" s="50">
        <f t="shared" si="25"/>
        <v>2.1195212465960483E-4</v>
      </c>
      <c r="AD46" s="68">
        <f t="shared" si="26"/>
        <v>1886085.7616599998</v>
      </c>
      <c r="AE46" s="42">
        <f t="shared" si="27"/>
        <v>6.3458266493651814E-4</v>
      </c>
      <c r="AF46" s="15">
        <f t="shared" si="28"/>
        <v>1.1638947135275941</v>
      </c>
      <c r="AG46" s="68">
        <f t="shared" si="29"/>
        <v>2560293.71166</v>
      </c>
      <c r="AH46" s="42">
        <f t="shared" si="30"/>
        <v>4.1609738952782654E-4</v>
      </c>
      <c r="AI46" s="46">
        <f t="shared" si="31"/>
        <v>1.2223841835641853</v>
      </c>
    </row>
    <row r="47" spans="1:35" x14ac:dyDescent="0.2">
      <c r="A47" s="6" t="s">
        <v>3</v>
      </c>
      <c r="B47" s="65">
        <v>322317556.47000003</v>
      </c>
      <c r="C47" s="66">
        <v>86195319.959999993</v>
      </c>
      <c r="D47" s="65">
        <v>6089655.7000000002</v>
      </c>
      <c r="E47" s="67">
        <v>1324042.98</v>
      </c>
      <c r="F47" s="67">
        <f t="shared" si="20"/>
        <v>144805.79649328589</v>
      </c>
      <c r="G47" s="67">
        <f t="shared" si="12"/>
        <v>7558504.476493286</v>
      </c>
      <c r="H47" s="15">
        <f t="shared" si="21"/>
        <v>2.8427052323719618E-4</v>
      </c>
      <c r="I47" s="75">
        <v>447037.9</v>
      </c>
      <c r="J47" s="68">
        <v>0</v>
      </c>
      <c r="K47" s="67">
        <v>113649.48000000001</v>
      </c>
      <c r="L47" s="67">
        <f t="shared" si="13"/>
        <v>560687.38</v>
      </c>
      <c r="M47" s="67">
        <v>917596.91999999993</v>
      </c>
      <c r="N47" s="67">
        <v>19532.579999999998</v>
      </c>
      <c r="O47" s="67">
        <v>795184.67999999993</v>
      </c>
      <c r="P47" s="67">
        <f t="shared" si="14"/>
        <v>2179352.08</v>
      </c>
      <c r="Q47" s="67">
        <f t="shared" si="15"/>
        <v>113649.48000000001</v>
      </c>
      <c r="R47" s="67">
        <f t="shared" si="16"/>
        <v>2293001.56</v>
      </c>
      <c r="S47" s="15">
        <f t="shared" si="22"/>
        <v>1.0680495951544495E-3</v>
      </c>
      <c r="T47" s="68">
        <v>399891.05000000005</v>
      </c>
      <c r="U47" s="67">
        <f t="shared" si="17"/>
        <v>394132.61888000008</v>
      </c>
      <c r="V47" s="67">
        <v>174182.27999999997</v>
      </c>
      <c r="W47" s="67">
        <f t="shared" si="18"/>
        <v>132726.89735999997</v>
      </c>
      <c r="X47" s="67">
        <f t="shared" si="19"/>
        <v>526859.51624000003</v>
      </c>
      <c r="Y47" s="15">
        <f t="shared" si="23"/>
        <v>6.624279389750308E-4</v>
      </c>
      <c r="Z47" s="65">
        <v>446500</v>
      </c>
      <c r="AA47" s="50">
        <f t="shared" si="24"/>
        <v>1.4925373134328358E-2</v>
      </c>
      <c r="AB47" s="65">
        <v>1891651.2099999997</v>
      </c>
      <c r="AC47" s="50">
        <f t="shared" si="25"/>
        <v>5.9468223872829172E-4</v>
      </c>
      <c r="AD47" s="68">
        <f t="shared" si="26"/>
        <v>3266361.0762400003</v>
      </c>
      <c r="AE47" s="42">
        <f t="shared" si="27"/>
        <v>1.0989829617190797E-3</v>
      </c>
      <c r="AF47" s="15">
        <f t="shared" si="28"/>
        <v>0.53637861270876119</v>
      </c>
      <c r="AG47" s="68">
        <f t="shared" si="29"/>
        <v>5158012.2862400003</v>
      </c>
      <c r="AH47" s="42">
        <f t="shared" si="30"/>
        <v>8.3827704520095096E-4</v>
      </c>
      <c r="AI47" s="46">
        <f t="shared" si="31"/>
        <v>0.68241175252078745</v>
      </c>
    </row>
    <row r="48" spans="1:35" x14ac:dyDescent="0.2">
      <c r="A48" s="6" t="s">
        <v>19</v>
      </c>
      <c r="B48" s="65">
        <v>12573328860.130003</v>
      </c>
      <c r="C48" s="66">
        <v>5931201941.3400011</v>
      </c>
      <c r="D48" s="65">
        <v>359997029.69000006</v>
      </c>
      <c r="E48" s="67">
        <v>52028415.979999989</v>
      </c>
      <c r="F48" s="67">
        <f t="shared" si="20"/>
        <v>5690159.8589102458</v>
      </c>
      <c r="G48" s="67">
        <f t="shared" si="12"/>
        <v>417715605.52891034</v>
      </c>
      <c r="H48" s="15">
        <f t="shared" si="21"/>
        <v>1.5710016990442548E-2</v>
      </c>
      <c r="I48" s="75">
        <v>26227973.229999997</v>
      </c>
      <c r="J48" s="68">
        <v>0</v>
      </c>
      <c r="K48" s="67">
        <v>5998015.4100000001</v>
      </c>
      <c r="L48" s="67">
        <f t="shared" si="13"/>
        <v>32225988.639999997</v>
      </c>
      <c r="M48" s="67">
        <v>0</v>
      </c>
      <c r="N48" s="67">
        <v>0</v>
      </c>
      <c r="O48" s="67">
        <v>0</v>
      </c>
      <c r="P48" s="67">
        <f t="shared" si="14"/>
        <v>26227973.229999997</v>
      </c>
      <c r="Q48" s="67">
        <f t="shared" si="15"/>
        <v>5998015.4100000001</v>
      </c>
      <c r="R48" s="67">
        <f t="shared" si="16"/>
        <v>32225988.639999997</v>
      </c>
      <c r="S48" s="15">
        <f t="shared" si="22"/>
        <v>1.5010436416974738E-2</v>
      </c>
      <c r="T48" s="68">
        <v>9793118.4899999984</v>
      </c>
      <c r="U48" s="67">
        <f t="shared" si="17"/>
        <v>9652097.5837439988</v>
      </c>
      <c r="V48" s="67">
        <v>2734427.42</v>
      </c>
      <c r="W48" s="67">
        <f t="shared" si="18"/>
        <v>2083633.69404</v>
      </c>
      <c r="X48" s="67">
        <f t="shared" si="19"/>
        <v>11735731.277783999</v>
      </c>
      <c r="Y48" s="15">
        <f t="shared" si="23"/>
        <v>1.4755501311218489E-2</v>
      </c>
      <c r="Z48" s="65">
        <v>446500</v>
      </c>
      <c r="AA48" s="50">
        <f t="shared" si="24"/>
        <v>1.4925373134328358E-2</v>
      </c>
      <c r="AB48" s="65">
        <v>65246863.089999996</v>
      </c>
      <c r="AC48" s="50">
        <f t="shared" si="25"/>
        <v>2.0511789069381111E-2</v>
      </c>
      <c r="AD48" s="68">
        <f t="shared" si="26"/>
        <v>44408219.917783998</v>
      </c>
      <c r="AE48" s="42">
        <f t="shared" si="27"/>
        <v>1.4941360097916056E-2</v>
      </c>
      <c r="AF48" s="15">
        <f t="shared" si="28"/>
        <v>0.1233571842412831</v>
      </c>
      <c r="AG48" s="68">
        <f t="shared" si="29"/>
        <v>109655083.00778399</v>
      </c>
      <c r="AH48" s="42">
        <f t="shared" si="30"/>
        <v>1.782107794125427E-2</v>
      </c>
      <c r="AI48" s="46">
        <f t="shared" si="31"/>
        <v>0.26251133918958819</v>
      </c>
    </row>
    <row r="49" spans="1:35" x14ac:dyDescent="0.2">
      <c r="A49" s="6" t="s">
        <v>20</v>
      </c>
      <c r="B49" s="65">
        <v>11406581971.690002</v>
      </c>
      <c r="C49" s="66">
        <v>4965789709.25</v>
      </c>
      <c r="D49" s="65">
        <v>302633146.51000005</v>
      </c>
      <c r="E49" s="67">
        <v>40869236.530000001</v>
      </c>
      <c r="F49" s="67">
        <f t="shared" si="20"/>
        <v>4469720.7244731179</v>
      </c>
      <c r="G49" s="67">
        <f t="shared" si="12"/>
        <v>347972103.7644732</v>
      </c>
      <c r="H49" s="15">
        <f t="shared" si="21"/>
        <v>1.3087008457388267E-2</v>
      </c>
      <c r="I49" s="75">
        <v>22226032.48</v>
      </c>
      <c r="J49" s="68">
        <v>0</v>
      </c>
      <c r="K49" s="67">
        <v>4687443.3400000008</v>
      </c>
      <c r="L49" s="67">
        <f t="shared" si="13"/>
        <v>26913475.82</v>
      </c>
      <c r="M49" s="67">
        <v>0</v>
      </c>
      <c r="N49" s="67">
        <v>0</v>
      </c>
      <c r="O49" s="67">
        <v>0</v>
      </c>
      <c r="P49" s="67">
        <f t="shared" si="14"/>
        <v>22226032.48</v>
      </c>
      <c r="Q49" s="67">
        <f t="shared" si="15"/>
        <v>4687443.3400000008</v>
      </c>
      <c r="R49" s="67">
        <f t="shared" si="16"/>
        <v>26913475.82</v>
      </c>
      <c r="S49" s="15">
        <f t="shared" si="22"/>
        <v>1.2535938681938823E-2</v>
      </c>
      <c r="T49" s="68">
        <v>9053675.0600000005</v>
      </c>
      <c r="U49" s="67">
        <f t="shared" si="17"/>
        <v>8923302.1391360015</v>
      </c>
      <c r="V49" s="67">
        <v>2336745.91</v>
      </c>
      <c r="W49" s="67">
        <f t="shared" si="18"/>
        <v>1780600.3834200001</v>
      </c>
      <c r="X49" s="67">
        <f t="shared" si="19"/>
        <v>10703902.522556001</v>
      </c>
      <c r="Y49" s="15">
        <f t="shared" si="23"/>
        <v>1.3458168389192469E-2</v>
      </c>
      <c r="Z49" s="65">
        <v>446500</v>
      </c>
      <c r="AA49" s="50">
        <f t="shared" si="24"/>
        <v>1.4925373134328358E-2</v>
      </c>
      <c r="AB49" s="65">
        <v>51694231.170000002</v>
      </c>
      <c r="AC49" s="50">
        <f t="shared" si="25"/>
        <v>1.6251220605046659E-2</v>
      </c>
      <c r="AD49" s="68">
        <f t="shared" si="26"/>
        <v>38063878.342556</v>
      </c>
      <c r="AE49" s="42">
        <f t="shared" si="27"/>
        <v>1.2806775729635622E-2</v>
      </c>
      <c r="AF49" s="15">
        <f t="shared" si="28"/>
        <v>0.12577564216449183</v>
      </c>
      <c r="AG49" s="68">
        <f t="shared" si="29"/>
        <v>89758109.512556002</v>
      </c>
      <c r="AH49" s="42">
        <f t="shared" si="30"/>
        <v>1.4587433811612257E-2</v>
      </c>
      <c r="AI49" s="46">
        <f t="shared" si="31"/>
        <v>0.25794627943310439</v>
      </c>
    </row>
    <row r="50" spans="1:35" x14ac:dyDescent="0.2">
      <c r="A50" s="6" t="s">
        <v>30</v>
      </c>
      <c r="B50" s="65">
        <v>7651794478.2699995</v>
      </c>
      <c r="C50" s="66">
        <v>3305719715.7800007</v>
      </c>
      <c r="D50" s="65">
        <v>204514493.45000005</v>
      </c>
      <c r="E50" s="67">
        <v>2199912.81</v>
      </c>
      <c r="F50" s="67">
        <f t="shared" si="20"/>
        <v>240596.51497705362</v>
      </c>
      <c r="G50" s="67">
        <f t="shared" si="12"/>
        <v>206955002.77497712</v>
      </c>
      <c r="H50" s="15">
        <f t="shared" si="21"/>
        <v>7.7834454035664536E-3</v>
      </c>
      <c r="I50" s="75">
        <v>15977043.510000004</v>
      </c>
      <c r="J50" s="68">
        <v>0</v>
      </c>
      <c r="K50" s="67">
        <v>2203873.0100000002</v>
      </c>
      <c r="L50" s="67">
        <f t="shared" si="13"/>
        <v>18180916.520000003</v>
      </c>
      <c r="M50" s="67">
        <v>0</v>
      </c>
      <c r="N50" s="67">
        <v>0</v>
      </c>
      <c r="O50" s="67">
        <v>0</v>
      </c>
      <c r="P50" s="67">
        <f t="shared" si="14"/>
        <v>15977043.510000004</v>
      </c>
      <c r="Q50" s="67">
        <f t="shared" si="15"/>
        <v>2203873.0100000002</v>
      </c>
      <c r="R50" s="67">
        <f t="shared" si="16"/>
        <v>18180916.520000003</v>
      </c>
      <c r="S50" s="15">
        <f t="shared" si="22"/>
        <v>8.4684288347029509E-3</v>
      </c>
      <c r="T50" s="68">
        <v>4558927.2500000009</v>
      </c>
      <c r="U50" s="67">
        <f t="shared" si="17"/>
        <v>4493278.6976000015</v>
      </c>
      <c r="V50" s="67">
        <v>786952.23000000021</v>
      </c>
      <c r="W50" s="67">
        <f t="shared" si="18"/>
        <v>599657.59926000016</v>
      </c>
      <c r="X50" s="67">
        <f t="shared" si="19"/>
        <v>5092936.296860002</v>
      </c>
      <c r="Y50" s="15">
        <f t="shared" si="23"/>
        <v>6.403421007818098E-3</v>
      </c>
      <c r="Z50" s="65">
        <v>446500</v>
      </c>
      <c r="AA50" s="50">
        <f t="shared" si="24"/>
        <v>1.4925373134328358E-2</v>
      </c>
      <c r="AB50" s="65">
        <v>0</v>
      </c>
      <c r="AC50" s="50">
        <f t="shared" si="25"/>
        <v>0</v>
      </c>
      <c r="AD50" s="68">
        <f t="shared" si="26"/>
        <v>23720352.816860005</v>
      </c>
      <c r="AE50" s="42">
        <f t="shared" si="27"/>
        <v>7.9808272824822644E-3</v>
      </c>
      <c r="AF50" s="15">
        <f t="shared" si="28"/>
        <v>0.11598372524468142</v>
      </c>
      <c r="AG50" s="68">
        <f t="shared" si="29"/>
        <v>23720352.816860005</v>
      </c>
      <c r="AH50" s="42">
        <f t="shared" si="30"/>
        <v>3.85501743054907E-3</v>
      </c>
      <c r="AI50" s="46">
        <f t="shared" si="31"/>
        <v>0.11461599139331377</v>
      </c>
    </row>
    <row r="51" spans="1:35" x14ac:dyDescent="0.2">
      <c r="A51" s="6" t="s">
        <v>65</v>
      </c>
      <c r="B51" s="65">
        <v>163098697637.25</v>
      </c>
      <c r="C51" s="66">
        <v>53965713696.709999</v>
      </c>
      <c r="D51" s="65">
        <v>3253305075.6499996</v>
      </c>
      <c r="E51" s="67">
        <v>472643600.51999998</v>
      </c>
      <c r="F51" s="67">
        <f t="shared" si="20"/>
        <v>51691322.762613818</v>
      </c>
      <c r="G51" s="67">
        <f t="shared" si="12"/>
        <v>3777639998.9326134</v>
      </c>
      <c r="H51" s="15">
        <f t="shared" si="21"/>
        <v>0.14207462632826939</v>
      </c>
      <c r="I51" s="75">
        <v>170445277.13999999</v>
      </c>
      <c r="J51" s="68">
        <v>0</v>
      </c>
      <c r="K51" s="67">
        <v>118614210.86000003</v>
      </c>
      <c r="L51" s="67">
        <f t="shared" si="13"/>
        <v>289059488</v>
      </c>
      <c r="M51" s="67">
        <v>0</v>
      </c>
      <c r="N51" s="67">
        <v>0</v>
      </c>
      <c r="O51" s="67">
        <v>0</v>
      </c>
      <c r="P51" s="67">
        <f t="shared" si="14"/>
        <v>170445277.13999999</v>
      </c>
      <c r="Q51" s="67">
        <f t="shared" si="15"/>
        <v>118614210.86000003</v>
      </c>
      <c r="R51" s="67">
        <f t="shared" si="16"/>
        <v>289059488</v>
      </c>
      <c r="S51" s="15">
        <f t="shared" si="22"/>
        <v>0.13464006066090617</v>
      </c>
      <c r="T51" s="68">
        <v>61084894.579999998</v>
      </c>
      <c r="U51" s="67">
        <f t="shared" si="17"/>
        <v>60205272.098048002</v>
      </c>
      <c r="V51" s="67">
        <v>101480583.08000001</v>
      </c>
      <c r="W51" s="67">
        <f t="shared" si="18"/>
        <v>77328204.306960016</v>
      </c>
      <c r="X51" s="67">
        <f t="shared" si="19"/>
        <v>137533476.40500802</v>
      </c>
      <c r="Y51" s="15">
        <f t="shared" si="23"/>
        <v>0.17292278967499755</v>
      </c>
      <c r="Z51" s="65">
        <v>446500</v>
      </c>
      <c r="AA51" s="50">
        <f t="shared" si="24"/>
        <v>1.4925373134328358E-2</v>
      </c>
      <c r="AB51" s="65">
        <v>583739668.68000007</v>
      </c>
      <c r="AC51" s="50">
        <f t="shared" si="25"/>
        <v>0.18351142703793358</v>
      </c>
      <c r="AD51" s="68">
        <f t="shared" si="26"/>
        <v>427039464.40500802</v>
      </c>
      <c r="AE51" s="42">
        <f t="shared" si="27"/>
        <v>0.14367949054272347</v>
      </c>
      <c r="AF51" s="15">
        <f t="shared" si="28"/>
        <v>0.13126327057405981</v>
      </c>
      <c r="AG51" s="68">
        <f t="shared" si="29"/>
        <v>1010779133.0850081</v>
      </c>
      <c r="AH51" s="42">
        <f t="shared" si="30"/>
        <v>0.16427121495884206</v>
      </c>
      <c r="AI51" s="46">
        <f t="shared" si="31"/>
        <v>0.26756894075947091</v>
      </c>
    </row>
    <row r="52" spans="1:35" x14ac:dyDescent="0.2">
      <c r="A52" s="6" t="s">
        <v>34</v>
      </c>
      <c r="B52" s="65">
        <v>4680068337.0100002</v>
      </c>
      <c r="C52" s="66">
        <v>3358031917.6600003</v>
      </c>
      <c r="D52" s="65">
        <v>205393743.84</v>
      </c>
      <c r="E52" s="67">
        <v>48053284.100000001</v>
      </c>
      <c r="F52" s="67">
        <f t="shared" si="20"/>
        <v>5255414.0487332605</v>
      </c>
      <c r="G52" s="67">
        <f t="shared" si="12"/>
        <v>258702441.98873326</v>
      </c>
      <c r="H52" s="15">
        <f t="shared" si="21"/>
        <v>9.7296335241434731E-3</v>
      </c>
      <c r="I52" s="75">
        <v>11004273.800000001</v>
      </c>
      <c r="J52" s="68">
        <v>-754187.16</v>
      </c>
      <c r="K52" s="67">
        <v>7213289.9399999995</v>
      </c>
      <c r="L52" s="67">
        <f t="shared" si="13"/>
        <v>17463376.579999998</v>
      </c>
      <c r="M52" s="67">
        <v>0</v>
      </c>
      <c r="N52" s="67">
        <v>0</v>
      </c>
      <c r="O52" s="67">
        <v>0</v>
      </c>
      <c r="P52" s="67">
        <f t="shared" si="14"/>
        <v>10250086.640000001</v>
      </c>
      <c r="Q52" s="67">
        <f t="shared" si="15"/>
        <v>7213289.9399999995</v>
      </c>
      <c r="R52" s="67">
        <f t="shared" si="16"/>
        <v>17463376.579999998</v>
      </c>
      <c r="S52" s="15">
        <f t="shared" si="22"/>
        <v>8.1342082847508813E-3</v>
      </c>
      <c r="T52" s="68">
        <v>2711411.9400000004</v>
      </c>
      <c r="U52" s="67">
        <f t="shared" si="17"/>
        <v>2672367.6080640005</v>
      </c>
      <c r="V52" s="67">
        <v>2114275.59</v>
      </c>
      <c r="W52" s="67">
        <f t="shared" si="18"/>
        <v>1611077.9995799998</v>
      </c>
      <c r="X52" s="67">
        <f t="shared" si="19"/>
        <v>4283445.6076440001</v>
      </c>
      <c r="Y52" s="15">
        <f t="shared" si="23"/>
        <v>5.3856368882415906E-3</v>
      </c>
      <c r="Z52" s="65">
        <v>446500</v>
      </c>
      <c r="AA52" s="50">
        <f t="shared" si="24"/>
        <v>1.4925373134328358E-2</v>
      </c>
      <c r="AB52" s="65">
        <v>56429556.399999991</v>
      </c>
      <c r="AC52" s="50">
        <f t="shared" si="25"/>
        <v>1.773987442980908E-2</v>
      </c>
      <c r="AD52" s="68">
        <f t="shared" si="26"/>
        <v>22193322.187643997</v>
      </c>
      <c r="AE52" s="42">
        <f t="shared" si="27"/>
        <v>7.4670504512130888E-3</v>
      </c>
      <c r="AF52" s="15">
        <f t="shared" si="28"/>
        <v>0.10805257147916057</v>
      </c>
      <c r="AG52" s="68">
        <f t="shared" si="29"/>
        <v>78622878.587643981</v>
      </c>
      <c r="AH52" s="42">
        <f t="shared" si="30"/>
        <v>1.2777742798997406E-2</v>
      </c>
      <c r="AI52" s="46">
        <f t="shared" si="31"/>
        <v>0.30391239442211404</v>
      </c>
    </row>
    <row r="53" spans="1:35" x14ac:dyDescent="0.2">
      <c r="A53" s="6" t="s">
        <v>38</v>
      </c>
      <c r="B53" s="65">
        <v>2078343223.4699998</v>
      </c>
      <c r="C53" s="66">
        <v>1097099235.7699997</v>
      </c>
      <c r="D53" s="65">
        <v>69640612.530000001</v>
      </c>
      <c r="E53" s="67">
        <v>10535486.27</v>
      </c>
      <c r="F53" s="67">
        <f t="shared" si="20"/>
        <v>1152228.0649616281</v>
      </c>
      <c r="G53" s="67">
        <f t="shared" si="12"/>
        <v>81328326.864961624</v>
      </c>
      <c r="H53" s="15">
        <f t="shared" si="21"/>
        <v>3.0587064020149084E-3</v>
      </c>
      <c r="I53" s="75">
        <v>5076385.0599999996</v>
      </c>
      <c r="J53" s="68">
        <v>0</v>
      </c>
      <c r="K53" s="67">
        <v>1150017.57</v>
      </c>
      <c r="L53" s="67">
        <f t="shared" si="13"/>
        <v>6226402.6299999999</v>
      </c>
      <c r="M53" s="67">
        <v>0</v>
      </c>
      <c r="N53" s="67">
        <v>0</v>
      </c>
      <c r="O53" s="67">
        <v>0</v>
      </c>
      <c r="P53" s="67">
        <f t="shared" si="14"/>
        <v>5076385.0599999996</v>
      </c>
      <c r="Q53" s="67">
        <f t="shared" si="15"/>
        <v>1150017.57</v>
      </c>
      <c r="R53" s="67">
        <f t="shared" si="16"/>
        <v>6226402.6299999999</v>
      </c>
      <c r="S53" s="15">
        <f t="shared" si="22"/>
        <v>2.9001754400202412E-3</v>
      </c>
      <c r="T53" s="68">
        <v>2038393.9600000002</v>
      </c>
      <c r="U53" s="67">
        <f t="shared" si="17"/>
        <v>2009041.0869760003</v>
      </c>
      <c r="V53" s="67">
        <v>503649.30000000005</v>
      </c>
      <c r="W53" s="67">
        <f t="shared" si="18"/>
        <v>383780.76660000003</v>
      </c>
      <c r="X53" s="67">
        <f t="shared" si="19"/>
        <v>2392821.8535760003</v>
      </c>
      <c r="Y53" s="15">
        <f t="shared" si="23"/>
        <v>3.0085288391691794E-3</v>
      </c>
      <c r="Z53" s="65">
        <v>446500</v>
      </c>
      <c r="AA53" s="50">
        <f t="shared" si="24"/>
        <v>1.4925373134328358E-2</v>
      </c>
      <c r="AB53" s="65">
        <v>13396150.9</v>
      </c>
      <c r="AC53" s="50">
        <f t="shared" si="25"/>
        <v>4.2113752077762908E-3</v>
      </c>
      <c r="AD53" s="68">
        <f t="shared" si="26"/>
        <v>9065724.4835759997</v>
      </c>
      <c r="AE53" s="42">
        <f t="shared" si="27"/>
        <v>3.0502067929851478E-3</v>
      </c>
      <c r="AF53" s="15">
        <f t="shared" si="28"/>
        <v>0.13017870110879107</v>
      </c>
      <c r="AG53" s="68">
        <f t="shared" si="29"/>
        <v>22461875.383575998</v>
      </c>
      <c r="AH53" s="42">
        <f t="shared" si="30"/>
        <v>3.6504904372653036E-3</v>
      </c>
      <c r="AI53" s="46">
        <f t="shared" si="31"/>
        <v>0.27618759968924383</v>
      </c>
    </row>
    <row r="54" spans="1:35" x14ac:dyDescent="0.2">
      <c r="A54" s="6" t="s">
        <v>24</v>
      </c>
      <c r="B54" s="65">
        <v>10417098599.739998</v>
      </c>
      <c r="C54" s="66">
        <v>4357911328.6499996</v>
      </c>
      <c r="D54" s="65">
        <v>269731731.61999995</v>
      </c>
      <c r="E54" s="67">
        <v>2198231.7400000002</v>
      </c>
      <c r="F54" s="67">
        <f t="shared" si="20"/>
        <v>240412.66242544618</v>
      </c>
      <c r="G54" s="67">
        <f t="shared" si="12"/>
        <v>272170376.02242541</v>
      </c>
      <c r="H54" s="15">
        <f t="shared" si="21"/>
        <v>1.0236153916714298E-2</v>
      </c>
      <c r="I54" s="75">
        <v>15928728.220000001</v>
      </c>
      <c r="J54" s="68">
        <v>0</v>
      </c>
      <c r="K54" s="67">
        <v>8001875.7699999996</v>
      </c>
      <c r="L54" s="67">
        <f t="shared" si="13"/>
        <v>23930603.990000002</v>
      </c>
      <c r="M54" s="67">
        <v>0</v>
      </c>
      <c r="N54" s="67">
        <v>0</v>
      </c>
      <c r="O54" s="67">
        <v>0</v>
      </c>
      <c r="P54" s="67">
        <f t="shared" si="14"/>
        <v>15928728.220000001</v>
      </c>
      <c r="Q54" s="67">
        <f t="shared" si="15"/>
        <v>8001875.7699999996</v>
      </c>
      <c r="R54" s="67">
        <f t="shared" si="16"/>
        <v>23930603.990000002</v>
      </c>
      <c r="S54" s="15">
        <f t="shared" si="22"/>
        <v>1.1146556700694506E-2</v>
      </c>
      <c r="T54" s="68">
        <v>5095746.7299999995</v>
      </c>
      <c r="U54" s="67">
        <f t="shared" si="17"/>
        <v>5022367.9770879997</v>
      </c>
      <c r="V54" s="67">
        <v>3335486.02</v>
      </c>
      <c r="W54" s="67">
        <f t="shared" si="18"/>
        <v>2541640.34724</v>
      </c>
      <c r="X54" s="67">
        <f t="shared" si="19"/>
        <v>7564008.3243279997</v>
      </c>
      <c r="Y54" s="15">
        <f t="shared" si="23"/>
        <v>9.5103348999623881E-3</v>
      </c>
      <c r="Z54" s="65">
        <v>446500</v>
      </c>
      <c r="AA54" s="50">
        <f t="shared" si="24"/>
        <v>1.4925373134328358E-2</v>
      </c>
      <c r="AB54" s="65">
        <v>0</v>
      </c>
      <c r="AC54" s="50">
        <f t="shared" si="25"/>
        <v>0</v>
      </c>
      <c r="AD54" s="68">
        <f t="shared" si="26"/>
        <v>31941112.314328</v>
      </c>
      <c r="AE54" s="42">
        <f t="shared" si="27"/>
        <v>1.0746741524427452E-2</v>
      </c>
      <c r="AF54" s="15">
        <f t="shared" si="28"/>
        <v>0.11841807459022609</v>
      </c>
      <c r="AG54" s="68">
        <f t="shared" si="29"/>
        <v>31941112.314328</v>
      </c>
      <c r="AH54" s="42">
        <f t="shared" si="30"/>
        <v>5.1910503049237468E-3</v>
      </c>
      <c r="AI54" s="46">
        <f t="shared" si="31"/>
        <v>0.11735704958461834</v>
      </c>
    </row>
    <row r="55" spans="1:35" x14ac:dyDescent="0.2">
      <c r="A55" s="6" t="s">
        <v>4</v>
      </c>
      <c r="B55" s="65">
        <v>1454076163.2500002</v>
      </c>
      <c r="C55" s="66">
        <v>562360948.01999998</v>
      </c>
      <c r="D55" s="65">
        <v>33971638.110000007</v>
      </c>
      <c r="E55" s="67">
        <v>5016801.2</v>
      </c>
      <c r="F55" s="67">
        <f t="shared" si="20"/>
        <v>548669.41979064187</v>
      </c>
      <c r="G55" s="67">
        <f t="shared" si="12"/>
        <v>39537108.72979065</v>
      </c>
      <c r="H55" s="15">
        <f t="shared" si="21"/>
        <v>1.4869653938629228E-3</v>
      </c>
      <c r="I55" s="75">
        <v>2608271.46</v>
      </c>
      <c r="J55" s="68">
        <v>0</v>
      </c>
      <c r="K55" s="67">
        <v>396178.04</v>
      </c>
      <c r="L55" s="67">
        <f t="shared" si="13"/>
        <v>3004449.5</v>
      </c>
      <c r="M55" s="67">
        <v>0</v>
      </c>
      <c r="N55" s="67">
        <v>0</v>
      </c>
      <c r="O55" s="67">
        <v>696337.92999999993</v>
      </c>
      <c r="P55" s="67">
        <f t="shared" si="14"/>
        <v>3304609.3899999997</v>
      </c>
      <c r="Q55" s="67">
        <f t="shared" si="15"/>
        <v>396178.04</v>
      </c>
      <c r="R55" s="67">
        <f t="shared" si="16"/>
        <v>3700787.4299999997</v>
      </c>
      <c r="S55" s="15">
        <f t="shared" si="22"/>
        <v>1.7237775086224431E-3</v>
      </c>
      <c r="T55" s="68">
        <v>1042636.82</v>
      </c>
      <c r="U55" s="67">
        <f t="shared" si="17"/>
        <v>1027622.849792</v>
      </c>
      <c r="V55" s="67">
        <v>445224.92</v>
      </c>
      <c r="W55" s="67">
        <f t="shared" si="18"/>
        <v>339261.38903999998</v>
      </c>
      <c r="X55" s="67">
        <f t="shared" si="19"/>
        <v>1366884.2388319999</v>
      </c>
      <c r="Y55" s="15">
        <f t="shared" si="23"/>
        <v>1.7186029315914846E-3</v>
      </c>
      <c r="Z55" s="65">
        <v>446500</v>
      </c>
      <c r="AA55" s="50">
        <f t="shared" si="24"/>
        <v>1.4925373134328358E-2</v>
      </c>
      <c r="AB55" s="65">
        <v>6261397.6999999993</v>
      </c>
      <c r="AC55" s="50">
        <f t="shared" si="25"/>
        <v>1.9684083313668472E-3</v>
      </c>
      <c r="AD55" s="68">
        <f t="shared" si="26"/>
        <v>5514171.6688319994</v>
      </c>
      <c r="AE55" s="42">
        <f t="shared" si="27"/>
        <v>1.8552696932747693E-3</v>
      </c>
      <c r="AF55" s="15">
        <f t="shared" si="28"/>
        <v>0.16231692010191376</v>
      </c>
      <c r="AG55" s="68">
        <f t="shared" si="29"/>
        <v>11775569.368832</v>
      </c>
      <c r="AH55" s="42">
        <f t="shared" si="30"/>
        <v>1.913758430238065E-3</v>
      </c>
      <c r="AI55" s="46">
        <f t="shared" si="31"/>
        <v>0.29783587488174812</v>
      </c>
    </row>
    <row r="56" spans="1:35" x14ac:dyDescent="0.2">
      <c r="A56" s="6" t="s">
        <v>12</v>
      </c>
      <c r="B56" s="65">
        <v>110499223174.38</v>
      </c>
      <c r="C56" s="66">
        <v>49857219960.110001</v>
      </c>
      <c r="D56" s="65">
        <v>2972222424.21</v>
      </c>
      <c r="E56" s="67">
        <v>241320442.96999997</v>
      </c>
      <c r="F56" s="67">
        <f t="shared" si="20"/>
        <v>26392344.872659206</v>
      </c>
      <c r="G56" s="67">
        <f t="shared" si="12"/>
        <v>3239935212.052659</v>
      </c>
      <c r="H56" s="15">
        <f t="shared" si="21"/>
        <v>0.12185189290410069</v>
      </c>
      <c r="I56" s="75">
        <v>184568892.32000002</v>
      </c>
      <c r="J56" s="68">
        <v>0</v>
      </c>
      <c r="K56" s="67">
        <v>76589670.769999996</v>
      </c>
      <c r="L56" s="67">
        <f t="shared" si="13"/>
        <v>261158563.09000003</v>
      </c>
      <c r="M56" s="67">
        <v>0</v>
      </c>
      <c r="N56" s="67">
        <v>0</v>
      </c>
      <c r="O56" s="67">
        <v>0</v>
      </c>
      <c r="P56" s="67">
        <f t="shared" si="14"/>
        <v>184568892.32000002</v>
      </c>
      <c r="Q56" s="67">
        <f t="shared" si="15"/>
        <v>76589670.769999996</v>
      </c>
      <c r="R56" s="67">
        <f t="shared" si="16"/>
        <v>261158563.09000003</v>
      </c>
      <c r="S56" s="15">
        <f t="shared" si="22"/>
        <v>0.12164418134080654</v>
      </c>
      <c r="T56" s="68">
        <v>42762124.780000009</v>
      </c>
      <c r="U56" s="67">
        <f t="shared" si="17"/>
        <v>42146350.183168009</v>
      </c>
      <c r="V56" s="67">
        <v>22915988.200000003</v>
      </c>
      <c r="W56" s="67">
        <f t="shared" si="18"/>
        <v>17461983.008400004</v>
      </c>
      <c r="X56" s="67">
        <f t="shared" si="19"/>
        <v>59608333.191568017</v>
      </c>
      <c r="Y56" s="15">
        <f t="shared" si="23"/>
        <v>7.4946402379947111E-2</v>
      </c>
      <c r="Z56" s="65">
        <v>446500</v>
      </c>
      <c r="AA56" s="50">
        <f t="shared" si="24"/>
        <v>1.4925373134328358E-2</v>
      </c>
      <c r="AB56" s="65">
        <v>288751672.88</v>
      </c>
      <c r="AC56" s="50">
        <f t="shared" si="25"/>
        <v>9.0775450758080176E-2</v>
      </c>
      <c r="AD56" s="68">
        <f t="shared" si="26"/>
        <v>321213396.28156805</v>
      </c>
      <c r="AE56" s="42">
        <f t="shared" si="27"/>
        <v>0.1080737987472345</v>
      </c>
      <c r="AF56" s="15">
        <f t="shared" si="28"/>
        <v>0.10807178953538268</v>
      </c>
      <c r="AG56" s="68">
        <f t="shared" si="29"/>
        <v>609965069.16156805</v>
      </c>
      <c r="AH56" s="42">
        <f t="shared" si="30"/>
        <v>9.9131155080145431E-2</v>
      </c>
      <c r="AI56" s="46">
        <f t="shared" si="31"/>
        <v>0.18826458840673083</v>
      </c>
    </row>
    <row r="57" spans="1:35" x14ac:dyDescent="0.2">
      <c r="A57" s="6" t="s">
        <v>25</v>
      </c>
      <c r="B57" s="65">
        <v>17767281878.43</v>
      </c>
      <c r="C57" s="66">
        <v>5821820822.5899992</v>
      </c>
      <c r="D57" s="65">
        <v>345687462.22999996</v>
      </c>
      <c r="E57" s="67">
        <v>80028648.140000001</v>
      </c>
      <c r="F57" s="67">
        <f t="shared" si="20"/>
        <v>8752444.0756399184</v>
      </c>
      <c r="G57" s="67">
        <f t="shared" si="12"/>
        <v>434468554.44563985</v>
      </c>
      <c r="H57" s="15">
        <f t="shared" si="21"/>
        <v>1.6340084693535869E-2</v>
      </c>
      <c r="I57" s="75">
        <v>21791280.009999998</v>
      </c>
      <c r="J57" s="68">
        <v>0</v>
      </c>
      <c r="K57" s="67">
        <v>8527674.25</v>
      </c>
      <c r="L57" s="67">
        <f t="shared" si="13"/>
        <v>30318954.259999998</v>
      </c>
      <c r="M57" s="67">
        <v>0</v>
      </c>
      <c r="N57" s="67">
        <v>0</v>
      </c>
      <c r="O57" s="67">
        <v>0</v>
      </c>
      <c r="P57" s="67">
        <f t="shared" si="14"/>
        <v>21791280.009999998</v>
      </c>
      <c r="Q57" s="67">
        <f t="shared" si="15"/>
        <v>8527674.25</v>
      </c>
      <c r="R57" s="67">
        <f t="shared" si="16"/>
        <v>30318954.259999998</v>
      </c>
      <c r="S57" s="15">
        <f t="shared" si="22"/>
        <v>1.4122165195081363E-2</v>
      </c>
      <c r="T57" s="68">
        <v>8194441.8399999989</v>
      </c>
      <c r="U57" s="67">
        <f t="shared" si="17"/>
        <v>8076441.8775039995</v>
      </c>
      <c r="V57" s="67">
        <v>4121153.6</v>
      </c>
      <c r="W57" s="67">
        <f t="shared" si="18"/>
        <v>3140319.0432000002</v>
      </c>
      <c r="X57" s="67">
        <f t="shared" si="19"/>
        <v>11216760.920704</v>
      </c>
      <c r="Y57" s="15">
        <f t="shared" si="23"/>
        <v>1.4102992523898725E-2</v>
      </c>
      <c r="Z57" s="65">
        <v>446500</v>
      </c>
      <c r="AA57" s="50">
        <f t="shared" si="24"/>
        <v>1.4925373134328358E-2</v>
      </c>
      <c r="AB57" s="65">
        <v>98345850.310000002</v>
      </c>
      <c r="AC57" s="50">
        <f t="shared" si="25"/>
        <v>3.091718500895748E-2</v>
      </c>
      <c r="AD57" s="68">
        <f t="shared" si="26"/>
        <v>41982215.180703998</v>
      </c>
      <c r="AE57" s="42">
        <f t="shared" si="27"/>
        <v>1.4125119085709971E-2</v>
      </c>
      <c r="AF57" s="15">
        <f t="shared" si="28"/>
        <v>0.12144558240521758</v>
      </c>
      <c r="AG57" s="68">
        <f t="shared" si="29"/>
        <v>140328065.490704</v>
      </c>
      <c r="AH57" s="42">
        <f t="shared" si="30"/>
        <v>2.2806032550973927E-2</v>
      </c>
      <c r="AI57" s="46">
        <f t="shared" si="31"/>
        <v>0.32298785275669856</v>
      </c>
    </row>
    <row r="58" spans="1:35" x14ac:dyDescent="0.2">
      <c r="A58" s="6" t="s">
        <v>5</v>
      </c>
      <c r="B58" s="65">
        <v>57813262212.559998</v>
      </c>
      <c r="C58" s="66">
        <v>28397441510.289993</v>
      </c>
      <c r="D58" s="65">
        <v>1714727691.6500006</v>
      </c>
      <c r="E58" s="67">
        <v>242570768.36000001</v>
      </c>
      <c r="F58" s="67">
        <f t="shared" si="20"/>
        <v>26529088.442701578</v>
      </c>
      <c r="G58" s="67">
        <f t="shared" si="12"/>
        <v>1983827548.4527023</v>
      </c>
      <c r="H58" s="15">
        <f t="shared" si="21"/>
        <v>7.4610486368680631E-2</v>
      </c>
      <c r="I58" s="75">
        <v>90613931.839999989</v>
      </c>
      <c r="J58" s="68">
        <v>0</v>
      </c>
      <c r="K58" s="67">
        <v>62452714.170000002</v>
      </c>
      <c r="L58" s="67">
        <f t="shared" si="13"/>
        <v>153066646.00999999</v>
      </c>
      <c r="M58" s="67">
        <v>0</v>
      </c>
      <c r="N58" s="67">
        <v>0</v>
      </c>
      <c r="O58" s="67">
        <v>0</v>
      </c>
      <c r="P58" s="67">
        <f t="shared" si="14"/>
        <v>90613931.839999989</v>
      </c>
      <c r="Q58" s="67">
        <f t="shared" si="15"/>
        <v>62452714.170000002</v>
      </c>
      <c r="R58" s="67">
        <f t="shared" si="16"/>
        <v>153066646.00999999</v>
      </c>
      <c r="S58" s="15">
        <f t="shared" si="22"/>
        <v>7.1296405617198938E-2</v>
      </c>
      <c r="T58" s="68">
        <v>33062829.359999999</v>
      </c>
      <c r="U58" s="67">
        <f t="shared" si="17"/>
        <v>32586724.617216002</v>
      </c>
      <c r="V58" s="67">
        <v>27369103.540000003</v>
      </c>
      <c r="W58" s="67">
        <f t="shared" si="18"/>
        <v>20855256.897480004</v>
      </c>
      <c r="X58" s="67">
        <f t="shared" si="19"/>
        <v>53441981.514696002</v>
      </c>
      <c r="Y58" s="15">
        <f t="shared" si="23"/>
        <v>6.7193360997194848E-2</v>
      </c>
      <c r="Z58" s="65">
        <v>446500</v>
      </c>
      <c r="AA58" s="50">
        <f t="shared" si="24"/>
        <v>1.4925373134328358E-2</v>
      </c>
      <c r="AB58" s="65">
        <v>299135214.38999999</v>
      </c>
      <c r="AC58" s="50">
        <f t="shared" si="25"/>
        <v>9.4039745823921064E-2</v>
      </c>
      <c r="AD58" s="68">
        <f t="shared" si="26"/>
        <v>206955127.52469599</v>
      </c>
      <c r="AE58" s="42">
        <f t="shared" si="27"/>
        <v>6.9631052318273698E-2</v>
      </c>
      <c r="AF58" s="15">
        <f t="shared" si="28"/>
        <v>0.12069270737999976</v>
      </c>
      <c r="AG58" s="68">
        <f t="shared" si="29"/>
        <v>506090341.91469598</v>
      </c>
      <c r="AH58" s="42">
        <f t="shared" si="30"/>
        <v>8.2249497070168556E-2</v>
      </c>
      <c r="AI58" s="46">
        <f t="shared" si="31"/>
        <v>0.25510803210159272</v>
      </c>
    </row>
    <row r="59" spans="1:35" x14ac:dyDescent="0.2">
      <c r="A59" s="6" t="s">
        <v>17</v>
      </c>
      <c r="B59" s="65">
        <v>12620140041.810003</v>
      </c>
      <c r="C59" s="66">
        <v>6329380870.1999998</v>
      </c>
      <c r="D59" s="65">
        <v>386197227.27000004</v>
      </c>
      <c r="E59" s="67">
        <v>51338777.060000002</v>
      </c>
      <c r="F59" s="67">
        <f t="shared" si="20"/>
        <v>5614736.5421359167</v>
      </c>
      <c r="G59" s="67">
        <f t="shared" si="12"/>
        <v>443150740.87213594</v>
      </c>
      <c r="H59" s="15">
        <f t="shared" si="21"/>
        <v>1.6666616176844319E-2</v>
      </c>
      <c r="I59" s="75">
        <v>31595098.07</v>
      </c>
      <c r="J59" s="68">
        <v>-6564671.2800000003</v>
      </c>
      <c r="K59" s="67">
        <v>2828384.75</v>
      </c>
      <c r="L59" s="67">
        <f t="shared" si="13"/>
        <v>27858811.539999999</v>
      </c>
      <c r="M59" s="67">
        <v>0</v>
      </c>
      <c r="N59" s="67">
        <v>0</v>
      </c>
      <c r="O59" s="67">
        <v>0</v>
      </c>
      <c r="P59" s="67">
        <f t="shared" si="14"/>
        <v>25030426.789999999</v>
      </c>
      <c r="Q59" s="67">
        <f t="shared" si="15"/>
        <v>2828384.75</v>
      </c>
      <c r="R59" s="67">
        <f t="shared" si="16"/>
        <v>27858811.539999999</v>
      </c>
      <c r="S59" s="15">
        <f t="shared" si="22"/>
        <v>1.2976263473096418E-2</v>
      </c>
      <c r="T59" s="68">
        <v>13586069.720000003</v>
      </c>
      <c r="U59" s="67">
        <f t="shared" si="17"/>
        <v>13390430.316032004</v>
      </c>
      <c r="V59" s="67">
        <v>1809272.51</v>
      </c>
      <c r="W59" s="67">
        <f t="shared" si="18"/>
        <v>1378665.6526200001</v>
      </c>
      <c r="X59" s="67">
        <f t="shared" si="19"/>
        <v>14769095.968652004</v>
      </c>
      <c r="Y59" s="15">
        <f t="shared" si="23"/>
        <v>1.8569393740592376E-2</v>
      </c>
      <c r="Z59" s="65">
        <v>446500</v>
      </c>
      <c r="AA59" s="50">
        <f t="shared" si="24"/>
        <v>1.4925373134328358E-2</v>
      </c>
      <c r="AB59" s="65">
        <v>66167500.009999998</v>
      </c>
      <c r="AC59" s="50">
        <f t="shared" si="25"/>
        <v>2.0801211570605067E-2</v>
      </c>
      <c r="AD59" s="68">
        <f t="shared" si="26"/>
        <v>43074407.508652002</v>
      </c>
      <c r="AE59" s="42">
        <f t="shared" si="27"/>
        <v>1.4492592470102872E-2</v>
      </c>
      <c r="AF59" s="15">
        <f t="shared" si="28"/>
        <v>0.111534740456688</v>
      </c>
      <c r="AG59" s="68">
        <f t="shared" si="29"/>
        <v>109241907.51865199</v>
      </c>
      <c r="AH59" s="42">
        <f t="shared" si="30"/>
        <v>1.7753928910007679E-2</v>
      </c>
      <c r="AI59" s="46">
        <f t="shared" si="31"/>
        <v>0.24651184674465432</v>
      </c>
    </row>
    <row r="60" spans="1:35" x14ac:dyDescent="0.2">
      <c r="A60" s="6" t="s">
        <v>11</v>
      </c>
      <c r="B60" s="65">
        <v>43036739901.570007</v>
      </c>
      <c r="C60" s="66">
        <v>16555900644.279999</v>
      </c>
      <c r="D60" s="65">
        <v>1005744947.3499999</v>
      </c>
      <c r="E60" s="67">
        <v>142197090.83000001</v>
      </c>
      <c r="F60" s="67">
        <f t="shared" si="20"/>
        <v>15551582.016367983</v>
      </c>
      <c r="G60" s="67">
        <f t="shared" si="12"/>
        <v>1163493620.1963677</v>
      </c>
      <c r="H60" s="15">
        <f t="shared" si="21"/>
        <v>4.3758251546317628E-2</v>
      </c>
      <c r="I60" s="75">
        <v>46683632.619999997</v>
      </c>
      <c r="J60" s="68">
        <v>-13770941.399999999</v>
      </c>
      <c r="K60" s="67">
        <v>43512193.879999995</v>
      </c>
      <c r="L60" s="67">
        <f t="shared" si="13"/>
        <v>76424885.099999994</v>
      </c>
      <c r="M60" s="67">
        <v>0</v>
      </c>
      <c r="N60" s="67">
        <v>0</v>
      </c>
      <c r="O60" s="67">
        <v>0</v>
      </c>
      <c r="P60" s="67">
        <f t="shared" si="14"/>
        <v>32912691.219999999</v>
      </c>
      <c r="Q60" s="67">
        <f t="shared" si="15"/>
        <v>43512193.879999995</v>
      </c>
      <c r="R60" s="67">
        <f t="shared" si="16"/>
        <v>76424885.099999994</v>
      </c>
      <c r="S60" s="15">
        <f t="shared" si="22"/>
        <v>3.559769387630958E-2</v>
      </c>
      <c r="T60" s="68">
        <v>18501250.029999997</v>
      </c>
      <c r="U60" s="67">
        <f t="shared" si="17"/>
        <v>18234832.029567998</v>
      </c>
      <c r="V60" s="67">
        <v>24068701.530000001</v>
      </c>
      <c r="W60" s="67">
        <f t="shared" si="18"/>
        <v>18340350.56586</v>
      </c>
      <c r="X60" s="67">
        <f t="shared" si="19"/>
        <v>36575182.595427997</v>
      </c>
      <c r="Y60" s="15">
        <f t="shared" si="23"/>
        <v>4.5986495597980286E-2</v>
      </c>
      <c r="Z60" s="65">
        <v>446500</v>
      </c>
      <c r="AA60" s="50">
        <f t="shared" si="24"/>
        <v>1.4925373134328358E-2</v>
      </c>
      <c r="AB60" s="65">
        <v>179087743.25999999</v>
      </c>
      <c r="AC60" s="50">
        <f t="shared" si="25"/>
        <v>5.6300178134136236E-2</v>
      </c>
      <c r="AD60" s="68">
        <f t="shared" si="26"/>
        <v>113446567.69542798</v>
      </c>
      <c r="AE60" s="42">
        <f t="shared" si="27"/>
        <v>3.8169645686049927E-2</v>
      </c>
      <c r="AF60" s="15">
        <f t="shared" si="28"/>
        <v>0.11279854598757283</v>
      </c>
      <c r="AG60" s="68">
        <f t="shared" si="29"/>
        <v>292534310.955428</v>
      </c>
      <c r="AH60" s="42">
        <f t="shared" si="30"/>
        <v>4.7542499745841467E-2</v>
      </c>
      <c r="AI60" s="46">
        <f t="shared" si="31"/>
        <v>0.25142751612686604</v>
      </c>
    </row>
    <row r="61" spans="1:35" x14ac:dyDescent="0.2">
      <c r="A61" s="6" t="s">
        <v>14</v>
      </c>
      <c r="B61" s="65">
        <v>40368474208.329994</v>
      </c>
      <c r="C61" s="66">
        <v>9675225866.3799973</v>
      </c>
      <c r="D61" s="65">
        <v>583356556.46000004</v>
      </c>
      <c r="E61" s="67">
        <v>76560271.819999993</v>
      </c>
      <c r="F61" s="67">
        <f t="shared" si="20"/>
        <v>8373120.2899754578</v>
      </c>
      <c r="G61" s="67">
        <f t="shared" si="12"/>
        <v>668289948.56997538</v>
      </c>
      <c r="H61" s="15">
        <f t="shared" si="21"/>
        <v>2.5133957907276839E-2</v>
      </c>
      <c r="I61" s="75">
        <v>35325820.270000003</v>
      </c>
      <c r="J61" s="68">
        <v>0</v>
      </c>
      <c r="K61" s="67">
        <v>15563759.220000001</v>
      </c>
      <c r="L61" s="67">
        <f t="shared" si="13"/>
        <v>50889579.490000002</v>
      </c>
      <c r="M61" s="67">
        <v>0</v>
      </c>
      <c r="N61" s="67">
        <v>0</v>
      </c>
      <c r="O61" s="67">
        <v>0</v>
      </c>
      <c r="P61" s="67">
        <f t="shared" si="14"/>
        <v>35325820.270000003</v>
      </c>
      <c r="Q61" s="67">
        <f t="shared" si="15"/>
        <v>15563759.220000001</v>
      </c>
      <c r="R61" s="67">
        <f t="shared" si="16"/>
        <v>50889579.490000002</v>
      </c>
      <c r="S61" s="15">
        <f t="shared" si="22"/>
        <v>2.3703688527745563E-2</v>
      </c>
      <c r="T61" s="68">
        <v>15334962.390000001</v>
      </c>
      <c r="U61" s="67">
        <f t="shared" si="17"/>
        <v>15114138.931584001</v>
      </c>
      <c r="V61" s="67">
        <v>9018303.8800000008</v>
      </c>
      <c r="W61" s="67">
        <f t="shared" si="18"/>
        <v>6871947.5565600004</v>
      </c>
      <c r="X61" s="67">
        <f t="shared" si="19"/>
        <v>21986086.488144003</v>
      </c>
      <c r="Y61" s="15">
        <f t="shared" si="23"/>
        <v>2.7643418234916315E-2</v>
      </c>
      <c r="Z61" s="65">
        <v>446500</v>
      </c>
      <c r="AA61" s="50">
        <f t="shared" si="24"/>
        <v>1.4925373134328358E-2</v>
      </c>
      <c r="AB61" s="65">
        <v>95207207.669999987</v>
      </c>
      <c r="AC61" s="50">
        <f t="shared" si="25"/>
        <v>2.9930483537853148E-2</v>
      </c>
      <c r="AD61" s="68">
        <f t="shared" si="26"/>
        <v>73322165.978144005</v>
      </c>
      <c r="AE61" s="42">
        <f t="shared" si="27"/>
        <v>2.4669596913968958E-2</v>
      </c>
      <c r="AF61" s="15">
        <f t="shared" si="28"/>
        <v>0.12569013781740465</v>
      </c>
      <c r="AG61" s="68">
        <f t="shared" si="29"/>
        <v>168529373.64814401</v>
      </c>
      <c r="AH61" s="42">
        <f t="shared" si="30"/>
        <v>2.7389292140348295E-2</v>
      </c>
      <c r="AI61" s="46">
        <f t="shared" si="31"/>
        <v>0.25218002157412012</v>
      </c>
    </row>
    <row r="62" spans="1:35" x14ac:dyDescent="0.2">
      <c r="A62" s="6" t="s">
        <v>36</v>
      </c>
      <c r="B62" s="65">
        <v>1227810929.2999997</v>
      </c>
      <c r="C62" s="66">
        <v>709683602.66999996</v>
      </c>
      <c r="D62" s="65">
        <v>43822051.950000003</v>
      </c>
      <c r="E62" s="67">
        <v>5482136.4500000002</v>
      </c>
      <c r="F62" s="67">
        <f t="shared" si="20"/>
        <v>599561.45466450392</v>
      </c>
      <c r="G62" s="67">
        <f t="shared" si="12"/>
        <v>49903749.854664512</v>
      </c>
      <c r="H62" s="15">
        <f t="shared" si="21"/>
        <v>1.8768481419574685E-3</v>
      </c>
      <c r="I62" s="75">
        <v>3170377.1300000004</v>
      </c>
      <c r="J62" s="68">
        <v>0</v>
      </c>
      <c r="K62" s="67">
        <v>704224.77</v>
      </c>
      <c r="L62" s="67">
        <f t="shared" si="13"/>
        <v>3874601.9000000004</v>
      </c>
      <c r="M62" s="67">
        <v>0</v>
      </c>
      <c r="N62" s="67">
        <v>0</v>
      </c>
      <c r="O62" s="67">
        <v>481956.15999999992</v>
      </c>
      <c r="P62" s="67">
        <f t="shared" si="14"/>
        <v>3652333.29</v>
      </c>
      <c r="Q62" s="67">
        <f t="shared" si="15"/>
        <v>704224.77</v>
      </c>
      <c r="R62" s="67">
        <f t="shared" si="16"/>
        <v>4356558.0600000005</v>
      </c>
      <c r="S62" s="15">
        <f t="shared" si="22"/>
        <v>2.0292267364396622E-3</v>
      </c>
      <c r="T62" s="68">
        <v>1752801.6900000002</v>
      </c>
      <c r="U62" s="67">
        <f t="shared" si="17"/>
        <v>1727561.3456640001</v>
      </c>
      <c r="V62" s="67">
        <v>615281.47000000009</v>
      </c>
      <c r="W62" s="67">
        <f t="shared" si="18"/>
        <v>468844.48014000006</v>
      </c>
      <c r="X62" s="67">
        <f t="shared" si="19"/>
        <v>2196405.8258040003</v>
      </c>
      <c r="Y62" s="15">
        <f t="shared" si="23"/>
        <v>2.7615721828915716E-3</v>
      </c>
      <c r="Z62" s="65">
        <v>446500</v>
      </c>
      <c r="AA62" s="50">
        <f t="shared" si="24"/>
        <v>1.4925373134328358E-2</v>
      </c>
      <c r="AB62" s="65">
        <v>7366832.8999999985</v>
      </c>
      <c r="AC62" s="50">
        <f t="shared" si="25"/>
        <v>2.3159262437757928E-3</v>
      </c>
      <c r="AD62" s="68">
        <f t="shared" si="26"/>
        <v>6999463.8858040012</v>
      </c>
      <c r="AE62" s="42">
        <f t="shared" si="27"/>
        <v>2.3550034341339359E-3</v>
      </c>
      <c r="AF62" s="15">
        <f t="shared" si="28"/>
        <v>0.15972469508708162</v>
      </c>
      <c r="AG62" s="68">
        <f t="shared" si="29"/>
        <v>14366296.785804</v>
      </c>
      <c r="AH62" s="42">
        <f t="shared" si="30"/>
        <v>2.3348018871941368E-3</v>
      </c>
      <c r="AI62" s="46">
        <f t="shared" si="31"/>
        <v>0.28788010575644507</v>
      </c>
    </row>
    <row r="63" spans="1:35" x14ac:dyDescent="0.2">
      <c r="A63" s="70" t="s">
        <v>115</v>
      </c>
      <c r="B63" s="65">
        <v>6745358232.9299994</v>
      </c>
      <c r="C63" s="66">
        <v>3728524162.2900004</v>
      </c>
      <c r="D63" s="65">
        <v>228109170.94999996</v>
      </c>
      <c r="E63" s="67">
        <v>17024521.5</v>
      </c>
      <c r="F63" s="67">
        <f t="shared" si="20"/>
        <v>1861910.4009180807</v>
      </c>
      <c r="G63" s="67">
        <f t="shared" si="12"/>
        <v>246995602.85091802</v>
      </c>
      <c r="H63" s="15">
        <f t="shared" si="21"/>
        <v>9.2893467852111725E-3</v>
      </c>
      <c r="I63" s="75">
        <v>18699862.900000002</v>
      </c>
      <c r="J63" s="68">
        <v>0</v>
      </c>
      <c r="K63" s="67">
        <v>1824829.68</v>
      </c>
      <c r="L63" s="67">
        <f t="shared" si="13"/>
        <v>20524692.580000002</v>
      </c>
      <c r="M63" s="67">
        <v>0</v>
      </c>
      <c r="N63" s="67">
        <v>0</v>
      </c>
      <c r="O63" s="67">
        <v>0</v>
      </c>
      <c r="P63" s="67">
        <f t="shared" si="14"/>
        <v>18699862.900000002</v>
      </c>
      <c r="Q63" s="67">
        <f t="shared" si="15"/>
        <v>1824829.68</v>
      </c>
      <c r="R63" s="67">
        <f t="shared" si="16"/>
        <v>20524692.580000002</v>
      </c>
      <c r="S63" s="15">
        <f t="shared" si="22"/>
        <v>9.5601285158909942E-3</v>
      </c>
      <c r="T63" s="68">
        <v>6435592.2400000002</v>
      </c>
      <c r="U63" s="67">
        <f t="shared" si="17"/>
        <v>6342919.7117440002</v>
      </c>
      <c r="V63" s="67">
        <v>857135.26</v>
      </c>
      <c r="W63" s="67">
        <f t="shared" si="18"/>
        <v>653137.06812000007</v>
      </c>
      <c r="X63" s="67">
        <f t="shared" si="19"/>
        <v>6996056.7798640002</v>
      </c>
      <c r="Y63" s="15">
        <f t="shared" si="23"/>
        <v>8.7962413713459468E-3</v>
      </c>
      <c r="Z63" s="65">
        <v>446500</v>
      </c>
      <c r="AA63" s="50">
        <f t="shared" si="24"/>
        <v>1.4925373134328358E-2</v>
      </c>
      <c r="AB63" s="65">
        <v>21208324.490000002</v>
      </c>
      <c r="AC63" s="50">
        <f t="shared" si="25"/>
        <v>6.6673041101426196E-3</v>
      </c>
      <c r="AD63" s="68">
        <f t="shared" si="26"/>
        <v>27967249.359864004</v>
      </c>
      <c r="AE63" s="42">
        <f t="shared" si="27"/>
        <v>9.4097161383088455E-3</v>
      </c>
      <c r="AF63" s="15">
        <f t="shared" si="28"/>
        <v>0.12260466882321992</v>
      </c>
      <c r="AG63" s="68">
        <f t="shared" si="29"/>
        <v>49175573.849864006</v>
      </c>
      <c r="AH63" s="42">
        <f t="shared" si="30"/>
        <v>7.9919845970306928E-3</v>
      </c>
      <c r="AI63" s="46">
        <f t="shared" si="31"/>
        <v>0.19909493643716999</v>
      </c>
    </row>
    <row r="64" spans="1:35" x14ac:dyDescent="0.2">
      <c r="A64" s="70" t="s">
        <v>116</v>
      </c>
      <c r="B64" s="65">
        <v>7382945744.0300007</v>
      </c>
      <c r="C64" s="66">
        <v>3572201845.2800007</v>
      </c>
      <c r="D64" s="65">
        <v>217835829.36000001</v>
      </c>
      <c r="E64" s="67">
        <v>15429388.42</v>
      </c>
      <c r="F64" s="67">
        <f t="shared" si="20"/>
        <v>1687456.4597309234</v>
      </c>
      <c r="G64" s="67">
        <f t="shared" si="12"/>
        <v>234952674.23973092</v>
      </c>
      <c r="H64" s="15">
        <f t="shared" si="21"/>
        <v>8.8364199359571727E-3</v>
      </c>
      <c r="I64" s="75">
        <v>9708916.8800000008</v>
      </c>
      <c r="J64" s="68">
        <v>0</v>
      </c>
      <c r="K64" s="67">
        <v>9797843.1300000008</v>
      </c>
      <c r="L64" s="67">
        <f t="shared" si="13"/>
        <v>19506760.010000002</v>
      </c>
      <c r="M64" s="67">
        <v>0</v>
      </c>
      <c r="N64" s="67">
        <v>0</v>
      </c>
      <c r="O64" s="67">
        <v>0</v>
      </c>
      <c r="P64" s="67">
        <f t="shared" si="14"/>
        <v>9708916.8800000008</v>
      </c>
      <c r="Q64" s="67">
        <f t="shared" si="15"/>
        <v>9797843.1300000008</v>
      </c>
      <c r="R64" s="67">
        <f t="shared" si="16"/>
        <v>19506760.010000002</v>
      </c>
      <c r="S64" s="15">
        <f t="shared" si="22"/>
        <v>9.0859890786360864E-3</v>
      </c>
      <c r="T64" s="68">
        <v>4659191.17</v>
      </c>
      <c r="U64" s="67">
        <f t="shared" si="17"/>
        <v>4592098.817152</v>
      </c>
      <c r="V64" s="67">
        <v>6883792.5499999998</v>
      </c>
      <c r="W64" s="67">
        <f t="shared" si="18"/>
        <v>5245449.9231000002</v>
      </c>
      <c r="X64" s="67">
        <f t="shared" si="19"/>
        <v>9837548.7402519993</v>
      </c>
      <c r="Y64" s="15">
        <f t="shared" si="23"/>
        <v>1.2368889496537078E-2</v>
      </c>
      <c r="Z64" s="65">
        <v>446500</v>
      </c>
      <c r="AA64" s="50">
        <f t="shared" si="24"/>
        <v>1.4925373134328358E-2</v>
      </c>
      <c r="AB64" s="65">
        <v>19959823.010000002</v>
      </c>
      <c r="AC64" s="50">
        <f t="shared" si="25"/>
        <v>6.2748101602764679E-3</v>
      </c>
      <c r="AD64" s="68">
        <f t="shared" si="26"/>
        <v>29790808.750252001</v>
      </c>
      <c r="AE64" s="42">
        <f t="shared" si="27"/>
        <v>1.002326150360758E-2</v>
      </c>
      <c r="AF64" s="15">
        <f t="shared" si="28"/>
        <v>0.1367580752797975</v>
      </c>
      <c r="AG64" s="68">
        <f t="shared" si="29"/>
        <v>49750631.760251999</v>
      </c>
      <c r="AH64" s="42">
        <f t="shared" si="30"/>
        <v>8.0854426617246178E-3</v>
      </c>
      <c r="AI64" s="46">
        <f t="shared" si="31"/>
        <v>0.21174745902014966</v>
      </c>
    </row>
    <row r="65" spans="1:35" x14ac:dyDescent="0.2">
      <c r="A65" s="6" t="s">
        <v>32</v>
      </c>
      <c r="B65" s="65">
        <v>2954887329.5499997</v>
      </c>
      <c r="C65" s="66">
        <v>1549968010.02</v>
      </c>
      <c r="D65" s="65">
        <v>98528556.840000018</v>
      </c>
      <c r="E65" s="67">
        <v>14633520.300000001</v>
      </c>
      <c r="F65" s="67">
        <f t="shared" si="20"/>
        <v>1600415.2391957608</v>
      </c>
      <c r="G65" s="67">
        <f t="shared" si="12"/>
        <v>114762492.37919578</v>
      </c>
      <c r="H65" s="15">
        <f t="shared" si="21"/>
        <v>4.3161440015147285E-3</v>
      </c>
      <c r="I65" s="75">
        <v>7982255.7499999991</v>
      </c>
      <c r="J65" s="68">
        <v>0</v>
      </c>
      <c r="K65" s="67">
        <v>831511.91000000015</v>
      </c>
      <c r="L65" s="67">
        <f t="shared" si="13"/>
        <v>8813767.6600000001</v>
      </c>
      <c r="M65" s="67">
        <v>0</v>
      </c>
      <c r="N65" s="67">
        <v>0</v>
      </c>
      <c r="O65" s="67">
        <v>0</v>
      </c>
      <c r="P65" s="67">
        <f t="shared" si="14"/>
        <v>7982255.7499999991</v>
      </c>
      <c r="Q65" s="67">
        <f t="shared" si="15"/>
        <v>831511.91000000015</v>
      </c>
      <c r="R65" s="67">
        <f t="shared" si="16"/>
        <v>8813767.6600000001</v>
      </c>
      <c r="S65" s="15">
        <f t="shared" si="22"/>
        <v>4.1053356200282656E-3</v>
      </c>
      <c r="T65" s="68">
        <v>4250968.84</v>
      </c>
      <c r="U65" s="67">
        <f t="shared" si="17"/>
        <v>4189754.888704</v>
      </c>
      <c r="V65" s="67">
        <v>600775.2300000001</v>
      </c>
      <c r="W65" s="67">
        <f t="shared" si="18"/>
        <v>457790.72526000009</v>
      </c>
      <c r="X65" s="67">
        <f t="shared" si="19"/>
        <v>4647545.6139639998</v>
      </c>
      <c r="Y65" s="15">
        <f t="shared" si="23"/>
        <v>5.8434249879776188E-3</v>
      </c>
      <c r="Z65" s="65">
        <v>446500</v>
      </c>
      <c r="AA65" s="50">
        <f t="shared" si="24"/>
        <v>1.4925373134328358E-2</v>
      </c>
      <c r="AB65" s="65">
        <v>19043901.469999999</v>
      </c>
      <c r="AC65" s="50">
        <f t="shared" si="25"/>
        <v>5.9868700426547487E-3</v>
      </c>
      <c r="AD65" s="68">
        <f t="shared" si="26"/>
        <v>13907813.273963999</v>
      </c>
      <c r="AE65" s="42">
        <f t="shared" si="27"/>
        <v>4.6793509554220025E-3</v>
      </c>
      <c r="AF65" s="15">
        <f t="shared" si="28"/>
        <v>0.14115515054735675</v>
      </c>
      <c r="AG65" s="68">
        <f t="shared" si="29"/>
        <v>32951714.743963998</v>
      </c>
      <c r="AH65" s="42">
        <f t="shared" si="30"/>
        <v>5.3552928021446513E-3</v>
      </c>
      <c r="AI65" s="46">
        <f t="shared" si="31"/>
        <v>0.28712965413025054</v>
      </c>
    </row>
    <row r="66" spans="1:35" x14ac:dyDescent="0.2">
      <c r="A66" s="6" t="s">
        <v>7</v>
      </c>
      <c r="B66" s="65">
        <v>15730040641.040001</v>
      </c>
      <c r="C66" s="66">
        <v>8496464678.2599983</v>
      </c>
      <c r="D66" s="65">
        <v>515771382.50999999</v>
      </c>
      <c r="E66" s="67">
        <v>70008371.310000002</v>
      </c>
      <c r="F66" s="67">
        <f t="shared" si="20"/>
        <v>7656562.6054996001</v>
      </c>
      <c r="G66" s="67">
        <f t="shared" si="12"/>
        <v>593436316.42549956</v>
      </c>
      <c r="H66" s="15">
        <f t="shared" si="21"/>
        <v>2.2318760636164441E-2</v>
      </c>
      <c r="I66" s="75">
        <v>32218171.550000001</v>
      </c>
      <c r="J66" s="68">
        <v>0</v>
      </c>
      <c r="K66" s="67">
        <v>13244437.27</v>
      </c>
      <c r="L66" s="67">
        <f t="shared" si="13"/>
        <v>45462608.82</v>
      </c>
      <c r="M66" s="67">
        <v>0</v>
      </c>
      <c r="N66" s="67">
        <v>0</v>
      </c>
      <c r="O66" s="67">
        <v>0</v>
      </c>
      <c r="P66" s="67">
        <f t="shared" si="14"/>
        <v>32218171.550000001</v>
      </c>
      <c r="Q66" s="67">
        <f t="shared" si="15"/>
        <v>13244437.27</v>
      </c>
      <c r="R66" s="67">
        <f t="shared" si="16"/>
        <v>45462608.82</v>
      </c>
      <c r="S66" s="15">
        <f t="shared" si="22"/>
        <v>2.1175877850194792E-2</v>
      </c>
      <c r="T66" s="68">
        <v>10777500.58</v>
      </c>
      <c r="U66" s="67">
        <f t="shared" si="17"/>
        <v>10622304.571648</v>
      </c>
      <c r="V66" s="67">
        <v>5393377.8599999994</v>
      </c>
      <c r="W66" s="67">
        <f t="shared" si="18"/>
        <v>4109753.9293199996</v>
      </c>
      <c r="X66" s="67">
        <f t="shared" si="19"/>
        <v>14732058.500968</v>
      </c>
      <c r="Y66" s="15">
        <f t="shared" si="23"/>
        <v>1.8522826007398782E-2</v>
      </c>
      <c r="Z66" s="65">
        <v>446500</v>
      </c>
      <c r="AA66" s="50">
        <f t="shared" si="24"/>
        <v>1.4925373134328358E-2</v>
      </c>
      <c r="AB66" s="65">
        <v>86056270.300000012</v>
      </c>
      <c r="AC66" s="50">
        <f t="shared" si="25"/>
        <v>2.7053684742765566E-2</v>
      </c>
      <c r="AD66" s="68">
        <f t="shared" si="26"/>
        <v>60641167.320968002</v>
      </c>
      <c r="AE66" s="42">
        <f t="shared" si="27"/>
        <v>2.0403013662290824E-2</v>
      </c>
      <c r="AF66" s="15">
        <f t="shared" si="28"/>
        <v>0.11757373397852733</v>
      </c>
      <c r="AG66" s="68">
        <f t="shared" si="29"/>
        <v>146697437.62096801</v>
      </c>
      <c r="AH66" s="42">
        <f t="shared" si="30"/>
        <v>2.3841179067275686E-2</v>
      </c>
      <c r="AI66" s="46">
        <f t="shared" si="31"/>
        <v>0.24719996663598953</v>
      </c>
    </row>
    <row r="67" spans="1:35" x14ac:dyDescent="0.2">
      <c r="A67" s="6" t="s">
        <v>6</v>
      </c>
      <c r="B67" s="65">
        <v>17867023228.240002</v>
      </c>
      <c r="C67" s="66">
        <v>7764766616.9300003</v>
      </c>
      <c r="D67" s="65">
        <v>469166884.03999996</v>
      </c>
      <c r="E67" s="67">
        <v>63975064.330000006</v>
      </c>
      <c r="F67" s="67">
        <f t="shared" si="20"/>
        <v>6996721.6215404533</v>
      </c>
      <c r="G67" s="67">
        <f t="shared" si="12"/>
        <v>540138669.99154043</v>
      </c>
      <c r="H67" s="15">
        <f t="shared" si="21"/>
        <v>2.0314270212667091E-2</v>
      </c>
      <c r="I67" s="75">
        <v>25643801.689999998</v>
      </c>
      <c r="J67" s="68">
        <v>0</v>
      </c>
      <c r="K67" s="67">
        <v>16097446.359999999</v>
      </c>
      <c r="L67" s="67">
        <f t="shared" si="13"/>
        <v>41741248.049999997</v>
      </c>
      <c r="M67" s="67">
        <v>0</v>
      </c>
      <c r="N67" s="67">
        <v>0</v>
      </c>
      <c r="O67" s="67">
        <v>0</v>
      </c>
      <c r="P67" s="67">
        <f t="shared" si="14"/>
        <v>25643801.689999998</v>
      </c>
      <c r="Q67" s="67">
        <f t="shared" si="15"/>
        <v>16097446.359999999</v>
      </c>
      <c r="R67" s="67">
        <f t="shared" si="16"/>
        <v>41741248.049999997</v>
      </c>
      <c r="S67" s="15">
        <f t="shared" si="22"/>
        <v>1.9442517553735966E-2</v>
      </c>
      <c r="T67" s="68">
        <v>10274202.029999997</v>
      </c>
      <c r="U67" s="67">
        <f t="shared" si="17"/>
        <v>10126253.520767998</v>
      </c>
      <c r="V67" s="67">
        <v>8121861.6900000004</v>
      </c>
      <c r="W67" s="67">
        <f t="shared" si="18"/>
        <v>6188858.6077800002</v>
      </c>
      <c r="X67" s="67">
        <f t="shared" si="19"/>
        <v>16315112.128547998</v>
      </c>
      <c r="Y67" s="15">
        <f t="shared" si="23"/>
        <v>2.0513221776063364E-2</v>
      </c>
      <c r="Z67" s="65">
        <v>446500</v>
      </c>
      <c r="AA67" s="50">
        <f t="shared" si="24"/>
        <v>1.4925373134328358E-2</v>
      </c>
      <c r="AB67" s="65">
        <v>80739144.420000002</v>
      </c>
      <c r="AC67" s="50">
        <f t="shared" si="25"/>
        <v>2.538212906421183E-2</v>
      </c>
      <c r="AD67" s="68">
        <f t="shared" si="26"/>
        <v>58502860.178547993</v>
      </c>
      <c r="AE67" s="42">
        <f t="shared" si="27"/>
        <v>1.9683569895483845E-2</v>
      </c>
      <c r="AF67" s="15">
        <f t="shared" si="28"/>
        <v>0.12469520370828259</v>
      </c>
      <c r="AG67" s="68">
        <f t="shared" si="29"/>
        <v>139242004.598548</v>
      </c>
      <c r="AH67" s="42">
        <f t="shared" si="30"/>
        <v>2.262952658994441E-2</v>
      </c>
      <c r="AI67" s="46">
        <f t="shared" si="31"/>
        <v>0.25778936472133868</v>
      </c>
    </row>
    <row r="68" spans="1:35" x14ac:dyDescent="0.2">
      <c r="A68" s="6" t="s">
        <v>41</v>
      </c>
      <c r="B68" s="65">
        <v>3069453131.25</v>
      </c>
      <c r="C68" s="66">
        <v>1452161605.53</v>
      </c>
      <c r="D68" s="65">
        <v>89024581.609999999</v>
      </c>
      <c r="E68" s="67">
        <v>12392222.949999999</v>
      </c>
      <c r="F68" s="67">
        <f t="shared" si="20"/>
        <v>1355292.6466156913</v>
      </c>
      <c r="G68" s="67">
        <f t="shared" si="12"/>
        <v>102772097.20661569</v>
      </c>
      <c r="H68" s="15">
        <f t="shared" si="21"/>
        <v>3.8651929013162078E-3</v>
      </c>
      <c r="I68" s="75">
        <v>7332887.3499999996</v>
      </c>
      <c r="J68" s="68">
        <v>-774699.9600000002</v>
      </c>
      <c r="K68" s="67">
        <v>900451.92</v>
      </c>
      <c r="L68" s="67">
        <f t="shared" si="13"/>
        <v>7458639.3099999996</v>
      </c>
      <c r="M68" s="67">
        <v>0</v>
      </c>
      <c r="N68" s="67">
        <v>0</v>
      </c>
      <c r="O68" s="67">
        <v>0</v>
      </c>
      <c r="P68" s="67">
        <f t="shared" si="14"/>
        <v>6558187.3899999997</v>
      </c>
      <c r="Q68" s="67">
        <f t="shared" si="15"/>
        <v>900451.92</v>
      </c>
      <c r="R68" s="67">
        <f t="shared" si="16"/>
        <v>7458639.3099999996</v>
      </c>
      <c r="S68" s="15">
        <f t="shared" si="22"/>
        <v>3.4741348782373099E-3</v>
      </c>
      <c r="T68" s="68">
        <v>3006093</v>
      </c>
      <c r="U68" s="67">
        <f t="shared" si="17"/>
        <v>2962805.2608000003</v>
      </c>
      <c r="V68" s="67">
        <v>464988.24000000005</v>
      </c>
      <c r="W68" s="67">
        <f t="shared" si="18"/>
        <v>354321.03888000007</v>
      </c>
      <c r="X68" s="67">
        <f t="shared" si="19"/>
        <v>3317126.2996800002</v>
      </c>
      <c r="Y68" s="15">
        <f t="shared" si="23"/>
        <v>4.1706699229779728E-3</v>
      </c>
      <c r="Z68" s="65">
        <v>446500</v>
      </c>
      <c r="AA68" s="50">
        <f t="shared" si="24"/>
        <v>1.4925373134328358E-2</v>
      </c>
      <c r="AB68" s="65">
        <v>15770840.200000001</v>
      </c>
      <c r="AC68" s="50">
        <f t="shared" si="25"/>
        <v>4.9579111134140539E-3</v>
      </c>
      <c r="AD68" s="68">
        <f t="shared" si="26"/>
        <v>11222265.609680001</v>
      </c>
      <c r="AE68" s="42">
        <f t="shared" si="27"/>
        <v>3.7757854716788546E-3</v>
      </c>
      <c r="AF68" s="15">
        <f t="shared" si="28"/>
        <v>0.12605805505318343</v>
      </c>
      <c r="AG68" s="68">
        <f t="shared" si="29"/>
        <v>26993105.80968</v>
      </c>
      <c r="AH68" s="42">
        <f t="shared" si="30"/>
        <v>4.3869032726616339E-3</v>
      </c>
      <c r="AI68" s="46">
        <f t="shared" si="31"/>
        <v>0.26265014087833938</v>
      </c>
    </row>
    <row r="69" spans="1:35" x14ac:dyDescent="0.2">
      <c r="A69" s="6" t="s">
        <v>44</v>
      </c>
      <c r="B69" s="65">
        <v>1987716124.3299997</v>
      </c>
      <c r="C69" s="66">
        <v>398911941.73000002</v>
      </c>
      <c r="D69" s="65">
        <v>24669646.679999992</v>
      </c>
      <c r="E69" s="67">
        <v>3632348.06</v>
      </c>
      <c r="F69" s="67">
        <f t="shared" si="20"/>
        <v>397256.78238114429</v>
      </c>
      <c r="G69" s="67">
        <f t="shared" si="12"/>
        <v>28699251.522381134</v>
      </c>
      <c r="H69" s="15">
        <f t="shared" si="21"/>
        <v>1.07936051002621E-3</v>
      </c>
      <c r="I69" s="75">
        <v>1797626.4799999995</v>
      </c>
      <c r="J69" s="68">
        <v>0</v>
      </c>
      <c r="K69" s="67">
        <v>345813.39999999997</v>
      </c>
      <c r="L69" s="67">
        <f t="shared" si="13"/>
        <v>2143439.8799999994</v>
      </c>
      <c r="M69" s="67">
        <v>1419098.2</v>
      </c>
      <c r="N69" s="67">
        <v>0</v>
      </c>
      <c r="O69" s="67">
        <v>742172.36</v>
      </c>
      <c r="P69" s="67">
        <f t="shared" si="14"/>
        <v>3958897.0399999996</v>
      </c>
      <c r="Q69" s="67">
        <f t="shared" si="15"/>
        <v>345813.39999999997</v>
      </c>
      <c r="R69" s="67">
        <f t="shared" si="16"/>
        <v>4304710.4399999995</v>
      </c>
      <c r="S69" s="15">
        <f t="shared" si="22"/>
        <v>2.0050768053987418E-3</v>
      </c>
      <c r="T69" s="68">
        <v>1045330.1400000001</v>
      </c>
      <c r="U69" s="67">
        <f t="shared" si="17"/>
        <v>1030277.3859840002</v>
      </c>
      <c r="V69" s="67">
        <v>424893.5500000001</v>
      </c>
      <c r="W69" s="67">
        <f t="shared" si="18"/>
        <v>323768.88510000007</v>
      </c>
      <c r="X69" s="67">
        <f t="shared" si="19"/>
        <v>1354046.2710840004</v>
      </c>
      <c r="Y69" s="15">
        <f t="shared" si="23"/>
        <v>1.7024615727400268E-3</v>
      </c>
      <c r="Z69" s="65">
        <v>446500</v>
      </c>
      <c r="AA69" s="50">
        <f t="shared" si="24"/>
        <v>1.4925373134328358E-2</v>
      </c>
      <c r="AB69" s="65">
        <v>4733197.66</v>
      </c>
      <c r="AC69" s="50">
        <f t="shared" si="25"/>
        <v>1.487984976253795E-3</v>
      </c>
      <c r="AD69" s="68">
        <f t="shared" si="26"/>
        <v>6105256.7110839998</v>
      </c>
      <c r="AE69" s="42">
        <f t="shared" si="27"/>
        <v>2.0541431108792047E-3</v>
      </c>
      <c r="AF69" s="15">
        <f t="shared" si="28"/>
        <v>0.24748050875141281</v>
      </c>
      <c r="AG69" s="68">
        <f t="shared" si="29"/>
        <v>10838454.371084001</v>
      </c>
      <c r="AH69" s="42">
        <f t="shared" si="30"/>
        <v>1.7614590661164775E-3</v>
      </c>
      <c r="AI69" s="46">
        <f t="shared" si="31"/>
        <v>0.37765634280154042</v>
      </c>
    </row>
    <row r="70" spans="1:35" x14ac:dyDescent="0.2">
      <c r="A70" s="6" t="s">
        <v>52</v>
      </c>
      <c r="B70" s="65">
        <v>809527826.68999982</v>
      </c>
      <c r="C70" s="66">
        <v>229351721.64000002</v>
      </c>
      <c r="D70" s="65">
        <v>15737641.360000001</v>
      </c>
      <c r="E70" s="67">
        <v>2014442.23</v>
      </c>
      <c r="F70" s="67">
        <f t="shared" si="20"/>
        <v>220312.26781237946</v>
      </c>
      <c r="G70" s="67">
        <f t="shared" si="12"/>
        <v>17972395.857812379</v>
      </c>
      <c r="H70" s="15">
        <f t="shared" si="21"/>
        <v>6.7593032328223696E-4</v>
      </c>
      <c r="I70" s="75">
        <v>990844.17000000016</v>
      </c>
      <c r="J70" s="68">
        <v>0</v>
      </c>
      <c r="K70" s="67">
        <v>398084.83999999997</v>
      </c>
      <c r="L70" s="67">
        <f t="shared" si="13"/>
        <v>1388929.0100000002</v>
      </c>
      <c r="M70" s="67">
        <v>582070.18000000005</v>
      </c>
      <c r="N70" s="67">
        <v>35606.989999999991</v>
      </c>
      <c r="O70" s="67">
        <v>383946.97999999992</v>
      </c>
      <c r="P70" s="67">
        <f t="shared" si="14"/>
        <v>1992468.32</v>
      </c>
      <c r="Q70" s="67">
        <f t="shared" si="15"/>
        <v>398084.83999999997</v>
      </c>
      <c r="R70" s="67">
        <f t="shared" si="16"/>
        <v>2390553.16</v>
      </c>
      <c r="S70" s="15">
        <f t="shared" si="22"/>
        <v>1.1134878315273323E-3</v>
      </c>
      <c r="T70" s="68">
        <v>466914.68</v>
      </c>
      <c r="U70" s="67">
        <f t="shared" si="17"/>
        <v>460191.10860799998</v>
      </c>
      <c r="V70" s="67">
        <v>274525.77</v>
      </c>
      <c r="W70" s="67">
        <f t="shared" si="18"/>
        <v>209188.63674000002</v>
      </c>
      <c r="X70" s="67">
        <f t="shared" si="19"/>
        <v>669379.74534799997</v>
      </c>
      <c r="Y70" s="15">
        <f t="shared" si="23"/>
        <v>8.4162064351992762E-4</v>
      </c>
      <c r="Z70" s="65">
        <v>446500</v>
      </c>
      <c r="AA70" s="50">
        <f t="shared" si="24"/>
        <v>1.4925373134328358E-2</v>
      </c>
      <c r="AB70" s="65">
        <v>2598033.59</v>
      </c>
      <c r="AC70" s="50">
        <f t="shared" si="25"/>
        <v>8.1674910439356364E-4</v>
      </c>
      <c r="AD70" s="68">
        <f t="shared" si="26"/>
        <v>3506432.9053480001</v>
      </c>
      <c r="AE70" s="42">
        <f t="shared" si="27"/>
        <v>1.1797562882498178E-3</v>
      </c>
      <c r="AF70" s="15">
        <f t="shared" si="28"/>
        <v>0.22280549067919539</v>
      </c>
      <c r="AG70" s="68">
        <f t="shared" si="29"/>
        <v>6104466.495348</v>
      </c>
      <c r="AH70" s="42">
        <f t="shared" si="30"/>
        <v>9.9209421231890855E-4</v>
      </c>
      <c r="AI70" s="46">
        <f t="shared" si="31"/>
        <v>0.33965791448414284</v>
      </c>
    </row>
    <row r="71" spans="1:35" x14ac:dyDescent="0.2">
      <c r="A71" s="6" t="s">
        <v>58</v>
      </c>
      <c r="B71" s="65">
        <v>170040814.68000001</v>
      </c>
      <c r="C71" s="66">
        <v>65294290.360000007</v>
      </c>
      <c r="D71" s="65">
        <v>4101504.38</v>
      </c>
      <c r="E71" s="67">
        <v>542838.03</v>
      </c>
      <c r="F71" s="67">
        <f t="shared" si="20"/>
        <v>59368.23387787323</v>
      </c>
      <c r="G71" s="67">
        <f t="shared" si="12"/>
        <v>4703710.6438778732</v>
      </c>
      <c r="H71" s="15">
        <f t="shared" si="21"/>
        <v>1.7690355149619256E-4</v>
      </c>
      <c r="I71" s="75">
        <v>291897.58</v>
      </c>
      <c r="J71" s="68">
        <v>0</v>
      </c>
      <c r="K71" s="67">
        <v>70541.58</v>
      </c>
      <c r="L71" s="67">
        <f t="shared" si="13"/>
        <v>362439.16000000003</v>
      </c>
      <c r="M71" s="67">
        <v>571128.5</v>
      </c>
      <c r="N71" s="67">
        <v>63900.440000000017</v>
      </c>
      <c r="O71" s="67">
        <v>1060246.24</v>
      </c>
      <c r="P71" s="67">
        <f t="shared" si="14"/>
        <v>1987172.7600000002</v>
      </c>
      <c r="Q71" s="67">
        <f t="shared" si="15"/>
        <v>70541.58</v>
      </c>
      <c r="R71" s="67">
        <f t="shared" si="16"/>
        <v>2057714.3400000003</v>
      </c>
      <c r="S71" s="15">
        <f t="shared" si="22"/>
        <v>9.5845594094602605E-4</v>
      </c>
      <c r="T71" s="68">
        <v>245394.31</v>
      </c>
      <c r="U71" s="67">
        <f t="shared" si="17"/>
        <v>241860.63193600002</v>
      </c>
      <c r="V71" s="67">
        <v>289460.60000000003</v>
      </c>
      <c r="W71" s="67">
        <f t="shared" si="18"/>
        <v>220568.97720000002</v>
      </c>
      <c r="X71" s="67">
        <f t="shared" si="19"/>
        <v>462429.60913600004</v>
      </c>
      <c r="Y71" s="15">
        <f t="shared" si="23"/>
        <v>5.8141930336026986E-4</v>
      </c>
      <c r="Z71" s="65">
        <v>446500</v>
      </c>
      <c r="AA71" s="50">
        <f t="shared" si="24"/>
        <v>1.4925373134328358E-2</v>
      </c>
      <c r="AB71" s="65">
        <v>782063.21</v>
      </c>
      <c r="AC71" s="50">
        <f t="shared" si="25"/>
        <v>2.4585880213606303E-4</v>
      </c>
      <c r="AD71" s="68">
        <f t="shared" si="26"/>
        <v>2966643.9491360001</v>
      </c>
      <c r="AE71" s="42">
        <f t="shared" si="27"/>
        <v>9.9814168657081856E-4</v>
      </c>
      <c r="AF71" s="15">
        <f t="shared" si="28"/>
        <v>0.72330629795304524</v>
      </c>
      <c r="AG71" s="68">
        <f t="shared" si="29"/>
        <v>3748707.1591360001</v>
      </c>
      <c r="AH71" s="42">
        <f t="shared" si="30"/>
        <v>6.0923762610401043E-4</v>
      </c>
      <c r="AI71" s="46">
        <f t="shared" si="31"/>
        <v>0.79696806265392617</v>
      </c>
    </row>
    <row r="72" spans="1:35" x14ac:dyDescent="0.2">
      <c r="A72" s="6" t="s">
        <v>16</v>
      </c>
      <c r="B72" s="65">
        <v>17384780577.090004</v>
      </c>
      <c r="C72" s="66">
        <v>8344607262.8800001</v>
      </c>
      <c r="D72" s="65">
        <v>499428802.76999992</v>
      </c>
      <c r="E72" s="67">
        <v>36543708.530000001</v>
      </c>
      <c r="F72" s="67">
        <f t="shared" si="20"/>
        <v>3996653.3567551835</v>
      </c>
      <c r="G72" s="67">
        <f t="shared" si="12"/>
        <v>539969164.65675509</v>
      </c>
      <c r="H72" s="15">
        <f t="shared" si="21"/>
        <v>2.0307895225345089E-2</v>
      </c>
      <c r="I72" s="75">
        <v>21616380.449999996</v>
      </c>
      <c r="J72" s="68">
        <v>0</v>
      </c>
      <c r="K72" s="67">
        <v>22716859</v>
      </c>
      <c r="L72" s="67">
        <f t="shared" si="13"/>
        <v>44333239.449999996</v>
      </c>
      <c r="M72" s="67">
        <v>0</v>
      </c>
      <c r="N72" s="67">
        <v>0</v>
      </c>
      <c r="O72" s="67">
        <v>0</v>
      </c>
      <c r="P72" s="67">
        <f t="shared" si="14"/>
        <v>21616380.449999996</v>
      </c>
      <c r="Q72" s="67">
        <f t="shared" si="15"/>
        <v>22716859</v>
      </c>
      <c r="R72" s="67">
        <f t="shared" si="16"/>
        <v>44333239.449999996</v>
      </c>
      <c r="S72" s="15">
        <f t="shared" si="22"/>
        <v>2.0649832635289512E-2</v>
      </c>
      <c r="T72" s="68">
        <v>9392335.9399999995</v>
      </c>
      <c r="U72" s="67">
        <f t="shared" si="17"/>
        <v>9257086.302463999</v>
      </c>
      <c r="V72" s="67">
        <v>14758039.800000003</v>
      </c>
      <c r="W72" s="67">
        <f t="shared" si="18"/>
        <v>11245626.327600002</v>
      </c>
      <c r="X72" s="67">
        <f t="shared" si="19"/>
        <v>20502712.630064003</v>
      </c>
      <c r="Y72" s="15">
        <f t="shared" si="23"/>
        <v>2.577835125358887E-2</v>
      </c>
      <c r="Z72" s="65">
        <v>446500</v>
      </c>
      <c r="AA72" s="50">
        <f t="shared" si="24"/>
        <v>1.4925373134328358E-2</v>
      </c>
      <c r="AB72" s="65">
        <v>45850980.029999994</v>
      </c>
      <c r="AC72" s="50">
        <f t="shared" si="25"/>
        <v>1.4414265858306193E-2</v>
      </c>
      <c r="AD72" s="68">
        <f t="shared" si="26"/>
        <v>65282452.080063999</v>
      </c>
      <c r="AE72" s="42">
        <f t="shared" si="27"/>
        <v>2.1964596338448751E-2</v>
      </c>
      <c r="AF72" s="15">
        <f t="shared" si="28"/>
        <v>0.13071423137389271</v>
      </c>
      <c r="AG72" s="68">
        <f t="shared" si="29"/>
        <v>111133432.110064</v>
      </c>
      <c r="AH72" s="42">
        <f t="shared" si="30"/>
        <v>1.8061338345546199E-2</v>
      </c>
      <c r="AI72" s="46">
        <f t="shared" si="31"/>
        <v>0.20581440457013642</v>
      </c>
    </row>
    <row r="73" spans="1:35" x14ac:dyDescent="0.2">
      <c r="A73" s="6" t="s">
        <v>51</v>
      </c>
      <c r="B73" s="65">
        <v>358164145.42000002</v>
      </c>
      <c r="C73" s="66">
        <v>196469375.21999997</v>
      </c>
      <c r="D73" s="65">
        <v>12513360.5</v>
      </c>
      <c r="E73" s="67">
        <v>1816005.4999999998</v>
      </c>
      <c r="F73" s="67">
        <f>(E73/E$76)*F$76</f>
        <v>198609.95967342981</v>
      </c>
      <c r="G73" s="67">
        <f t="shared" si="12"/>
        <v>14527975.959673429</v>
      </c>
      <c r="H73" s="15">
        <f>(G73/G$76)</f>
        <v>5.4638789200662065E-4</v>
      </c>
      <c r="I73" s="75">
        <v>1110356.21</v>
      </c>
      <c r="J73" s="68">
        <v>0</v>
      </c>
      <c r="K73" s="67">
        <v>29585.42</v>
      </c>
      <c r="L73" s="67">
        <f t="shared" si="13"/>
        <v>1139941.6299999999</v>
      </c>
      <c r="M73" s="67">
        <v>1155702.33</v>
      </c>
      <c r="N73" s="67">
        <v>40358.770000000004</v>
      </c>
      <c r="O73" s="67">
        <v>702413.11999999988</v>
      </c>
      <c r="P73" s="67">
        <f t="shared" si="14"/>
        <v>3008830.4299999997</v>
      </c>
      <c r="Q73" s="67">
        <f t="shared" si="15"/>
        <v>29585.42</v>
      </c>
      <c r="R73" s="67">
        <f t="shared" si="16"/>
        <v>3038415.8499999996</v>
      </c>
      <c r="S73" s="15">
        <f>(R73/R$76)</f>
        <v>1.4152536461873851E-3</v>
      </c>
      <c r="T73" s="68">
        <v>748261.98</v>
      </c>
      <c r="U73" s="67">
        <f t="shared" si="17"/>
        <v>737487.00748799997</v>
      </c>
      <c r="V73" s="67">
        <v>84230.04</v>
      </c>
      <c r="W73" s="67">
        <f t="shared" si="18"/>
        <v>64183.290479999996</v>
      </c>
      <c r="X73" s="67">
        <f t="shared" si="19"/>
        <v>801670.29796799994</v>
      </c>
      <c r="Y73" s="15">
        <f>(X73/X$76)</f>
        <v>1.0079514307919089E-3</v>
      </c>
      <c r="Z73" s="65">
        <v>446500</v>
      </c>
      <c r="AA73" s="50">
        <f>(Z73/Z$76)</f>
        <v>1.4925373134328358E-2</v>
      </c>
      <c r="AB73" s="65">
        <v>2572649.64</v>
      </c>
      <c r="AC73" s="50">
        <f>(AB73/AB$76)</f>
        <v>8.0876910039813E-4</v>
      </c>
      <c r="AD73" s="68">
        <f t="shared" si="26"/>
        <v>4286586.1479679998</v>
      </c>
      <c r="AE73" s="42">
        <f>(AD73/AD$76)</f>
        <v>1.4422426151308066E-3</v>
      </c>
      <c r="AF73" s="15">
        <f t="shared" si="28"/>
        <v>0.34256074920625834</v>
      </c>
      <c r="AG73" s="68">
        <f t="shared" si="29"/>
        <v>6859235.7879680004</v>
      </c>
      <c r="AH73" s="42">
        <f>(AG73/AG$76)</f>
        <v>1.1147588624427114E-3</v>
      </c>
      <c r="AI73" s="46">
        <f t="shared" si="31"/>
        <v>0.47213980853270821</v>
      </c>
    </row>
    <row r="74" spans="1:35" x14ac:dyDescent="0.2">
      <c r="A74" s="6" t="s">
        <v>43</v>
      </c>
      <c r="B74" s="65">
        <v>3356834312.6500006</v>
      </c>
      <c r="C74" s="66">
        <v>2279643566.3200002</v>
      </c>
      <c r="D74" s="65">
        <v>139750148.28000003</v>
      </c>
      <c r="E74" s="67">
        <v>21662507.919999998</v>
      </c>
      <c r="F74" s="67">
        <f>(E74/E$76)*F$76</f>
        <v>2369150.2170101106</v>
      </c>
      <c r="G74" s="67">
        <f t="shared" si="12"/>
        <v>163781806.41701013</v>
      </c>
      <c r="H74" s="15">
        <f>(G74/G$76)</f>
        <v>6.1597290775829575E-3</v>
      </c>
      <c r="I74" s="75">
        <v>10590576.59</v>
      </c>
      <c r="J74" s="68">
        <v>0</v>
      </c>
      <c r="K74" s="67">
        <v>1638582.7200000002</v>
      </c>
      <c r="L74" s="67">
        <f t="shared" si="13"/>
        <v>12229159.310000001</v>
      </c>
      <c r="M74" s="67">
        <v>0</v>
      </c>
      <c r="N74" s="67">
        <v>0</v>
      </c>
      <c r="O74" s="67">
        <v>0</v>
      </c>
      <c r="P74" s="67">
        <f t="shared" si="14"/>
        <v>10590576.59</v>
      </c>
      <c r="Q74" s="67">
        <f t="shared" si="15"/>
        <v>1638582.7200000002</v>
      </c>
      <c r="R74" s="67">
        <f t="shared" si="16"/>
        <v>12229159.310000001</v>
      </c>
      <c r="S74" s="15">
        <f>(R74/R$76)</f>
        <v>5.6961795743936464E-3</v>
      </c>
      <c r="T74" s="68">
        <v>2258649.7199999997</v>
      </c>
      <c r="U74" s="67">
        <f t="shared" si="17"/>
        <v>2226125.1640319997</v>
      </c>
      <c r="V74" s="67">
        <v>491233.4800000001</v>
      </c>
      <c r="W74" s="67">
        <f t="shared" si="18"/>
        <v>374319.9117600001</v>
      </c>
      <c r="X74" s="67">
        <f t="shared" si="19"/>
        <v>2600445.0757919997</v>
      </c>
      <c r="Y74" s="15">
        <f>(X74/X$76)</f>
        <v>3.2695764599039029E-3</v>
      </c>
      <c r="Z74" s="65">
        <v>446500</v>
      </c>
      <c r="AA74" s="50">
        <f>(Z74/Z$76)</f>
        <v>1.4925373134328358E-2</v>
      </c>
      <c r="AB74" s="65">
        <v>26885887.899999995</v>
      </c>
      <c r="AC74" s="50">
        <f>(AB74/AB$76)</f>
        <v>8.4521712681746922E-3</v>
      </c>
      <c r="AD74" s="68">
        <f t="shared" si="26"/>
        <v>15276104.385792</v>
      </c>
      <c r="AE74" s="42">
        <f>(AD74/AD$76)</f>
        <v>5.1397191093009408E-3</v>
      </c>
      <c r="AF74" s="15">
        <f t="shared" si="28"/>
        <v>0.10931011218095572</v>
      </c>
      <c r="AG74" s="68">
        <f t="shared" si="29"/>
        <v>42161992.285791993</v>
      </c>
      <c r="AH74" s="42">
        <f>(AG74/AG$76)</f>
        <v>6.8521415521642839E-3</v>
      </c>
      <c r="AI74" s="46">
        <f t="shared" si="31"/>
        <v>0.25742781330938547</v>
      </c>
    </row>
    <row r="75" spans="1:35" x14ac:dyDescent="0.2">
      <c r="A75" s="6" t="s">
        <v>49</v>
      </c>
      <c r="B75" s="65">
        <v>451091726.35000008</v>
      </c>
      <c r="C75" s="66">
        <v>164107975.76000005</v>
      </c>
      <c r="D75" s="65">
        <v>10844017.219999999</v>
      </c>
      <c r="E75" s="67">
        <v>1505492.02</v>
      </c>
      <c r="F75" s="67">
        <f>(E75/E$76)*F$76</f>
        <v>164650.22235938738</v>
      </c>
      <c r="G75" s="67">
        <f>SUM(D75:F75)</f>
        <v>12514159.462359386</v>
      </c>
      <c r="H75" s="15">
        <f>(G75/G$76)</f>
        <v>4.7064954043515302E-4</v>
      </c>
      <c r="I75" s="75">
        <v>778114.49</v>
      </c>
      <c r="J75" s="68">
        <v>-395752.31999999995</v>
      </c>
      <c r="K75" s="67">
        <v>190922.01</v>
      </c>
      <c r="L75" s="67">
        <f>SUM(I75:K75)</f>
        <v>573284.18000000005</v>
      </c>
      <c r="M75" s="67">
        <v>977615.19000000006</v>
      </c>
      <c r="N75" s="67">
        <v>29702.26</v>
      </c>
      <c r="O75" s="67">
        <v>755531.47</v>
      </c>
      <c r="P75" s="67">
        <f>(I75+J75+M75+N75+O75)</f>
        <v>2145211.09</v>
      </c>
      <c r="Q75" s="67">
        <f>K75</f>
        <v>190922.01</v>
      </c>
      <c r="R75" s="67">
        <f>SUM(P75:Q75)</f>
        <v>2336133.0999999996</v>
      </c>
      <c r="S75" s="15">
        <f>(R75/R$76)</f>
        <v>1.0881396921866501E-3</v>
      </c>
      <c r="T75" s="68">
        <v>532389.36</v>
      </c>
      <c r="U75" s="67">
        <f>(T75*0.9856)</f>
        <v>524722.95321599999</v>
      </c>
      <c r="V75" s="67">
        <v>219996.78000000003</v>
      </c>
      <c r="W75" s="67">
        <f>(V75*0.762)</f>
        <v>167637.54636000004</v>
      </c>
      <c r="X75" s="67">
        <f>(U75+W75)</f>
        <v>692360.49957600003</v>
      </c>
      <c r="Y75" s="15">
        <f>(X75/X$76)</f>
        <v>8.7051467160541675E-4</v>
      </c>
      <c r="Z75" s="65">
        <v>446500</v>
      </c>
      <c r="AA75" s="50">
        <f>(Z75/Z$76)</f>
        <v>1.4925373134328358E-2</v>
      </c>
      <c r="AB75" s="65">
        <v>2050008.61</v>
      </c>
      <c r="AC75" s="50">
        <f>(AB75/AB$76)</f>
        <v>6.4446537668383049E-4</v>
      </c>
      <c r="AD75" s="68">
        <f t="shared" si="26"/>
        <v>3474993.5995759997</v>
      </c>
      <c r="AE75" s="42">
        <f>(AD75/AD$76)</f>
        <v>1.1691783819604501E-3</v>
      </c>
      <c r="AF75" s="15">
        <f t="shared" si="28"/>
        <v>0.32045260802121817</v>
      </c>
      <c r="AG75" s="68">
        <f t="shared" si="29"/>
        <v>5525002.2095759995</v>
      </c>
      <c r="AH75" s="42">
        <f>(AG75/AG$76)</f>
        <v>8.9792002615570994E-4</v>
      </c>
      <c r="AI75" s="46">
        <f t="shared" si="31"/>
        <v>0.44150006448250345</v>
      </c>
    </row>
    <row r="76" spans="1:35" x14ac:dyDescent="0.2">
      <c r="A76" s="18" t="s">
        <v>72</v>
      </c>
      <c r="B76" s="19">
        <f>SUM(B9:B75)</f>
        <v>970664009084.53027</v>
      </c>
      <c r="C76" s="51">
        <f>SUM(C9:C75)</f>
        <v>391769535925.44995</v>
      </c>
      <c r="D76" s="19">
        <f>SUM(D9:D75)</f>
        <v>23708810227.540012</v>
      </c>
      <c r="E76" s="20">
        <f>SUM(E9:E75)</f>
        <v>2596360236.1300001</v>
      </c>
      <c r="F76" s="20">
        <v>283954537.47000003</v>
      </c>
      <c r="G76" s="20">
        <f>SUM(D76:F76)</f>
        <v>26589125001.140015</v>
      </c>
      <c r="H76" s="21">
        <f>(G76/G$76)</f>
        <v>1</v>
      </c>
      <c r="I76" s="76">
        <f>SUM(I9:I75)</f>
        <v>1392642499.7199998</v>
      </c>
      <c r="J76" s="22">
        <f>SUM(J9:J75)</f>
        <v>-42064778.219999999</v>
      </c>
      <c r="K76" s="20">
        <f>SUM(K9:K75)</f>
        <v>711748178.18999994</v>
      </c>
      <c r="L76" s="20">
        <f>SUM(I76:K76)</f>
        <v>2062325899.6899996</v>
      </c>
      <c r="M76" s="20">
        <f>SUM(M9:M75)</f>
        <v>22518285.640000004</v>
      </c>
      <c r="N76" s="20">
        <f>SUM(N9:N75)</f>
        <v>592958</v>
      </c>
      <c r="O76" s="20">
        <f>SUM(O9:O75)</f>
        <v>19403587.709999997</v>
      </c>
      <c r="P76" s="20">
        <f>(I76+M76+N76+O76)</f>
        <v>1435157331.0699999</v>
      </c>
      <c r="Q76" s="20">
        <f>K76</f>
        <v>711748178.18999994</v>
      </c>
      <c r="R76" s="20">
        <f>SUM(P76:Q76)</f>
        <v>2146905509.2599998</v>
      </c>
      <c r="S76" s="21">
        <f>(R76/R$76)</f>
        <v>1</v>
      </c>
      <c r="T76" s="22">
        <f>SUM(T9:T75)</f>
        <v>485518450.15000004</v>
      </c>
      <c r="U76" s="20">
        <f>SUM(U9:U75)</f>
        <v>478526984.46784002</v>
      </c>
      <c r="V76" s="20">
        <f>SUM(V9:V75)</f>
        <v>415773193.66000015</v>
      </c>
      <c r="W76" s="20">
        <f>SUM(W9:W75)</f>
        <v>316819173.56891996</v>
      </c>
      <c r="X76" s="20">
        <f>(U76+W76)</f>
        <v>795346158.03675997</v>
      </c>
      <c r="Y76" s="21">
        <f>(X76/X$76)</f>
        <v>1</v>
      </c>
      <c r="Z76" s="19">
        <f>SUM(Z9:Z75)</f>
        <v>29915500</v>
      </c>
      <c r="AA76" s="52">
        <f>(Z76/Z$76)</f>
        <v>1</v>
      </c>
      <c r="AB76" s="19">
        <f>SUM(AB9:AB75)</f>
        <v>3180944522.6500006</v>
      </c>
      <c r="AC76" s="52">
        <f>(AB76/$AB76)</f>
        <v>1</v>
      </c>
      <c r="AD76" s="22">
        <f t="shared" si="26"/>
        <v>2972167167.2967596</v>
      </c>
      <c r="AE76" s="43">
        <f>(AD76/AD$76)</f>
        <v>1</v>
      </c>
      <c r="AF76" s="40">
        <f t="shared" si="28"/>
        <v>0.1253612956015949</v>
      </c>
      <c r="AG76" s="22">
        <f t="shared" si="29"/>
        <v>6153111689.9467602</v>
      </c>
      <c r="AH76" s="43">
        <f>(AG76/AG$76)</f>
        <v>1</v>
      </c>
      <c r="AI76" s="23">
        <f t="shared" si="31"/>
        <v>0.23141459862567662</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77" t="s">
        <v>125</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77" t="s">
        <v>124</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69"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2019-02-27T16:03:12Z</cp:lastPrinted>
  <dcterms:created xsi:type="dcterms:W3CDTF">2000-01-10T21:55:04Z</dcterms:created>
  <dcterms:modified xsi:type="dcterms:W3CDTF">2023-06-30T21:37:47Z</dcterms:modified>
</cp:coreProperties>
</file>