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W11" i="4" l="1"/>
  <c r="W12" i="4"/>
  <c r="W13" i="4"/>
  <c r="W14" i="4"/>
  <c r="W15" i="4"/>
  <c r="W16" i="4"/>
  <c r="W17" i="4"/>
  <c r="W18" i="4"/>
  <c r="W19" i="4"/>
  <c r="W20" i="4"/>
  <c r="W21" i="4"/>
  <c r="W22" i="4"/>
  <c r="W23" i="4"/>
  <c r="W24" i="4"/>
  <c r="W25" i="4"/>
  <c r="W26" i="4"/>
  <c r="W27" i="4"/>
  <c r="W28" i="4"/>
  <c r="W29" i="4"/>
  <c r="W30" i="4"/>
  <c r="X30" i="4"/>
  <c r="W31" i="4"/>
  <c r="W32" i="4"/>
  <c r="W33" i="4"/>
  <c r="W34" i="4"/>
  <c r="X34" i="4"/>
  <c r="W35" i="4"/>
  <c r="W36" i="4"/>
  <c r="W37" i="4"/>
  <c r="W38" i="4"/>
  <c r="W39" i="4"/>
  <c r="W40" i="4"/>
  <c r="W41" i="4"/>
  <c r="W42" i="4"/>
  <c r="W43" i="4"/>
  <c r="W44" i="4"/>
  <c r="W45" i="4"/>
  <c r="W46" i="4"/>
  <c r="X46" i="4"/>
  <c r="W47" i="4"/>
  <c r="W48" i="4"/>
  <c r="W49" i="4"/>
  <c r="W50" i="4"/>
  <c r="W51" i="4"/>
  <c r="W52" i="4"/>
  <c r="W53" i="4"/>
  <c r="W54" i="4"/>
  <c r="W55" i="4"/>
  <c r="W56" i="4"/>
  <c r="W57" i="4"/>
  <c r="W58" i="4"/>
  <c r="W59" i="4"/>
  <c r="W60" i="4"/>
  <c r="W61" i="4"/>
  <c r="W62" i="4"/>
  <c r="W63" i="4"/>
  <c r="W64" i="4"/>
  <c r="W65" i="4"/>
  <c r="W66" i="4"/>
  <c r="W67" i="4"/>
  <c r="W68" i="4"/>
  <c r="W69" i="4"/>
  <c r="W70" i="4"/>
  <c r="X70" i="4"/>
  <c r="W71" i="4"/>
  <c r="W72" i="4"/>
  <c r="W73" i="4"/>
  <c r="W74" i="4"/>
  <c r="X74" i="4"/>
  <c r="W75" i="4"/>
  <c r="W10" i="4"/>
  <c r="W9"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10" i="4"/>
  <c r="U9" i="4"/>
  <c r="X26" i="4"/>
  <c r="X54" i="4"/>
  <c r="X11" i="4"/>
  <c r="X12" i="4"/>
  <c r="X13" i="4"/>
  <c r="X16" i="4"/>
  <c r="X17" i="4"/>
  <c r="X20" i="4"/>
  <c r="X23" i="4"/>
  <c r="X25" i="4"/>
  <c r="X28" i="4"/>
  <c r="X29" i="4"/>
  <c r="X31" i="4"/>
  <c r="X32" i="4"/>
  <c r="X33" i="4"/>
  <c r="X36" i="4"/>
  <c r="X37" i="4"/>
  <c r="X40" i="4"/>
  <c r="X41" i="4"/>
  <c r="X44" i="4"/>
  <c r="X47" i="4"/>
  <c r="X49" i="4"/>
  <c r="X52" i="4"/>
  <c r="X53" i="4"/>
  <c r="X56" i="4"/>
  <c r="X57" i="4"/>
  <c r="X60" i="4"/>
  <c r="X63" i="4"/>
  <c r="X64" i="4"/>
  <c r="X65" i="4"/>
  <c r="X69" i="4"/>
  <c r="X72" i="4"/>
  <c r="X73" i="4"/>
  <c r="X39" i="4"/>
  <c r="X75"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X71" i="4"/>
  <c r="Q45"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R45" i="4"/>
  <c r="P46" i="4"/>
  <c r="P47" i="4"/>
  <c r="P48" i="4"/>
  <c r="P49" i="4"/>
  <c r="R49" i="4"/>
  <c r="P50" i="4"/>
  <c r="P51" i="4"/>
  <c r="P52" i="4"/>
  <c r="P53" i="4"/>
  <c r="R53" i="4"/>
  <c r="P54" i="4"/>
  <c r="P55" i="4"/>
  <c r="P56" i="4"/>
  <c r="P57" i="4"/>
  <c r="R57" i="4"/>
  <c r="P58" i="4"/>
  <c r="P59" i="4"/>
  <c r="P60" i="4"/>
  <c r="P61" i="4"/>
  <c r="R61" i="4"/>
  <c r="P62" i="4"/>
  <c r="P63" i="4"/>
  <c r="P64" i="4"/>
  <c r="P65" i="4"/>
  <c r="P66" i="4"/>
  <c r="P67" i="4"/>
  <c r="P68" i="4"/>
  <c r="P69" i="4"/>
  <c r="P70" i="4"/>
  <c r="P71" i="4"/>
  <c r="P72" i="4"/>
  <c r="P73" i="4"/>
  <c r="P74" i="4"/>
  <c r="P75" i="4"/>
  <c r="P10" i="4"/>
  <c r="P9" i="4"/>
  <c r="J76" i="4"/>
  <c r="E76" i="4"/>
  <c r="F46" i="4"/>
  <c r="I76" i="4"/>
  <c r="Q9" i="4"/>
  <c r="Q10" i="4"/>
  <c r="Q11" i="4"/>
  <c r="R11" i="4"/>
  <c r="Q12" i="4"/>
  <c r="Q13" i="4"/>
  <c r="R13" i="4"/>
  <c r="AD13" i="4"/>
  <c r="Q14" i="4"/>
  <c r="Q15" i="4"/>
  <c r="Q16" i="4"/>
  <c r="R16" i="4"/>
  <c r="Q17" i="4"/>
  <c r="R17" i="4"/>
  <c r="Q18" i="4"/>
  <c r="Q19" i="4"/>
  <c r="Q20" i="4"/>
  <c r="R20" i="4"/>
  <c r="Q21" i="4"/>
  <c r="Q22" i="4"/>
  <c r="Q23" i="4"/>
  <c r="Q24" i="4"/>
  <c r="Q25" i="4"/>
  <c r="R25" i="4"/>
  <c r="AD25" i="4"/>
  <c r="Q26" i="4"/>
  <c r="Q27" i="4"/>
  <c r="Q28" i="4"/>
  <c r="R28" i="4"/>
  <c r="AG28" i="4"/>
  <c r="J27" i="7"/>
  <c r="Q29" i="4"/>
  <c r="Q30" i="4"/>
  <c r="R30" i="4"/>
  <c r="Q31" i="4"/>
  <c r="Q32" i="4"/>
  <c r="R32" i="4"/>
  <c r="AD32" i="4"/>
  <c r="AF32" i="4"/>
  <c r="I31" i="7"/>
  <c r="Q33" i="4"/>
  <c r="Q34" i="4"/>
  <c r="Q35" i="4"/>
  <c r="Q36" i="4"/>
  <c r="Q37" i="4"/>
  <c r="R37" i="4"/>
  <c r="Q38" i="4"/>
  <c r="Q39" i="4"/>
  <c r="Q40" i="4"/>
  <c r="Q41" i="4"/>
  <c r="Q42" i="4"/>
  <c r="Q43" i="4"/>
  <c r="Q44" i="4"/>
  <c r="Q46" i="4"/>
  <c r="Q47" i="4"/>
  <c r="Q48" i="4"/>
  <c r="Q49" i="4"/>
  <c r="Q50" i="4"/>
  <c r="R50" i="4"/>
  <c r="Q51" i="4"/>
  <c r="Q52" i="4"/>
  <c r="Q53" i="4"/>
  <c r="Q54" i="4"/>
  <c r="Q55" i="4"/>
  <c r="Q56" i="4"/>
  <c r="Q57" i="4"/>
  <c r="Q58" i="4"/>
  <c r="Q59" i="4"/>
  <c r="Q60" i="4"/>
  <c r="Q61" i="4"/>
  <c r="Q62" i="4"/>
  <c r="Q63" i="4"/>
  <c r="Q64" i="4"/>
  <c r="Q65" i="4"/>
  <c r="Q66" i="4"/>
  <c r="R66" i="4"/>
  <c r="Q67" i="4"/>
  <c r="Q68" i="4"/>
  <c r="Q69" i="4"/>
  <c r="Q70" i="4"/>
  <c r="Q71" i="4"/>
  <c r="Q72" i="4"/>
  <c r="Q73" i="4"/>
  <c r="Q74" i="4"/>
  <c r="Q75" i="4"/>
  <c r="B76" i="4"/>
  <c r="C76" i="4"/>
  <c r="D76" i="4"/>
  <c r="B75" i="7"/>
  <c r="K76" i="4"/>
  <c r="Q76" i="4"/>
  <c r="M76" i="4"/>
  <c r="N76" i="4"/>
  <c r="O76" i="4"/>
  <c r="T76" i="4"/>
  <c r="V76" i="4"/>
  <c r="Z76" i="4"/>
  <c r="AA10" i="4"/>
  <c r="AB76" i="4"/>
  <c r="AC67"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A12" i="4"/>
  <c r="AA14" i="4"/>
  <c r="AA16" i="4"/>
  <c r="AA20" i="4"/>
  <c r="AA22" i="4"/>
  <c r="AA24" i="4"/>
  <c r="AA28" i="4"/>
  <c r="AA30" i="4"/>
  <c r="AA32" i="4"/>
  <c r="AA74" i="4"/>
  <c r="F73" i="4"/>
  <c r="G73" i="4"/>
  <c r="AA71" i="4"/>
  <c r="AA67" i="4"/>
  <c r="AA65" i="4"/>
  <c r="AA63" i="4"/>
  <c r="AA59" i="4"/>
  <c r="AA57" i="4"/>
  <c r="AA55" i="4"/>
  <c r="F55" i="4"/>
  <c r="D54" i="7"/>
  <c r="AA53" i="4"/>
  <c r="AA51" i="4"/>
  <c r="AA48" i="4"/>
  <c r="AA46" i="4"/>
  <c r="AA44" i="4"/>
  <c r="AA40" i="4"/>
  <c r="AA38" i="4"/>
  <c r="AA36" i="4"/>
  <c r="F12" i="4"/>
  <c r="G12" i="4"/>
  <c r="E11" i="7"/>
  <c r="R59" i="4"/>
  <c r="X68" i="4"/>
  <c r="AC52" i="4"/>
  <c r="AC62" i="4"/>
  <c r="AC43" i="4"/>
  <c r="AC39" i="4"/>
  <c r="AC37" i="4"/>
  <c r="AC29" i="4"/>
  <c r="X43" i="4"/>
  <c r="X21" i="4"/>
  <c r="X45" i="4"/>
  <c r="X10" i="4"/>
  <c r="R44" i="4"/>
  <c r="R9" i="4"/>
  <c r="R22" i="4"/>
  <c r="R51" i="4"/>
  <c r="F54" i="4"/>
  <c r="D53" i="7"/>
  <c r="F26" i="4"/>
  <c r="G26" i="4"/>
  <c r="G54" i="4"/>
  <c r="E53" i="7"/>
  <c r="W76" i="4"/>
  <c r="X51" i="4"/>
  <c r="AG51" i="4"/>
  <c r="J50" i="7"/>
  <c r="X35" i="4"/>
  <c r="X19" i="4"/>
  <c r="AG19" i="4"/>
  <c r="J18" i="7"/>
  <c r="X15" i="4"/>
  <c r="X14" i="4"/>
  <c r="AD44" i="4"/>
  <c r="G43" i="7"/>
  <c r="P76" i="4"/>
  <c r="R40" i="4"/>
  <c r="AD40" i="4"/>
  <c r="AG32" i="4"/>
  <c r="J31" i="7"/>
  <c r="R75" i="4"/>
  <c r="AD75" i="4"/>
  <c r="R71" i="4"/>
  <c r="AD71" i="4"/>
  <c r="R67" i="4"/>
  <c r="R63" i="4"/>
  <c r="AD63" i="4"/>
  <c r="R55" i="4"/>
  <c r="R47" i="4"/>
  <c r="AG47" i="4"/>
  <c r="J46" i="7"/>
  <c r="R39" i="4"/>
  <c r="AG39" i="4"/>
  <c r="J38" i="7"/>
  <c r="R19" i="4"/>
  <c r="R15" i="4"/>
  <c r="R58" i="4"/>
  <c r="R42" i="4"/>
  <c r="AD42" i="4"/>
  <c r="R38" i="4"/>
  <c r="R34" i="4"/>
  <c r="AG34" i="4"/>
  <c r="J33" i="7"/>
  <c r="R26" i="4"/>
  <c r="AG26" i="4"/>
  <c r="J25" i="7"/>
  <c r="R18" i="4"/>
  <c r="G24" i="7"/>
  <c r="AF25" i="4"/>
  <c r="I24" i="7"/>
  <c r="G12" i="7"/>
  <c r="AF13" i="4"/>
  <c r="I12" i="7"/>
  <c r="AF44" i="4"/>
  <c r="I43" i="7"/>
  <c r="AD28" i="4"/>
  <c r="AF28" i="4"/>
  <c r="I27" i="7"/>
  <c r="R52" i="4"/>
  <c r="AG52" i="4"/>
  <c r="R48" i="4"/>
  <c r="R62" i="4"/>
  <c r="R54" i="4"/>
  <c r="AD54" i="4"/>
  <c r="R46" i="4"/>
  <c r="AD46" i="4"/>
  <c r="AG30" i="4"/>
  <c r="J29" i="7"/>
  <c r="AD34" i="4"/>
  <c r="G33" i="7"/>
  <c r="F29" i="4"/>
  <c r="D28" i="7"/>
  <c r="F62" i="4"/>
  <c r="D61" i="7"/>
  <c r="F37" i="4"/>
  <c r="D36" i="7"/>
  <c r="F14" i="4"/>
  <c r="G14" i="4"/>
  <c r="E13" i="7"/>
  <c r="C75" i="7"/>
  <c r="F66" i="4"/>
  <c r="D25" i="7"/>
  <c r="F38" i="4"/>
  <c r="F44" i="4"/>
  <c r="F45" i="4"/>
  <c r="D44" i="7"/>
  <c r="F75" i="4"/>
  <c r="D74" i="7"/>
  <c r="F43" i="4"/>
  <c r="D42" i="7"/>
  <c r="F64" i="4"/>
  <c r="F48" i="4"/>
  <c r="F16" i="4"/>
  <c r="D15" i="7"/>
  <c r="AC49" i="4"/>
  <c r="AC32" i="4"/>
  <c r="AC73" i="4"/>
  <c r="AC64" i="4"/>
  <c r="AC66" i="4"/>
  <c r="AC59" i="4"/>
  <c r="AC56" i="4"/>
  <c r="AC42" i="4"/>
  <c r="AC25" i="4"/>
  <c r="AC24" i="4"/>
  <c r="AC76" i="4"/>
  <c r="AC11" i="4"/>
  <c r="AC47" i="4"/>
  <c r="AC22" i="4"/>
  <c r="AC33" i="4"/>
  <c r="AC51" i="4"/>
  <c r="AC30" i="4"/>
  <c r="AC38" i="4"/>
  <c r="AC40" i="4"/>
  <c r="AC45" i="4"/>
  <c r="AC14" i="4"/>
  <c r="AC26" i="4"/>
  <c r="AC68" i="4"/>
  <c r="AC35" i="4"/>
  <c r="AC27" i="4"/>
  <c r="AC31" i="4"/>
  <c r="X22" i="4"/>
  <c r="AD22" i="4"/>
  <c r="G21" i="7"/>
  <c r="X18" i="4"/>
  <c r="G31" i="7"/>
  <c r="AD30" i="4"/>
  <c r="G29" i="7"/>
  <c r="AD11" i="4"/>
  <c r="AF11" i="4"/>
  <c r="I10" i="7"/>
  <c r="X66" i="4"/>
  <c r="AD66" i="4"/>
  <c r="X62" i="4"/>
  <c r="X58" i="4"/>
  <c r="X50" i="4"/>
  <c r="AD50" i="4"/>
  <c r="X42" i="4"/>
  <c r="AG42" i="4"/>
  <c r="J41" i="7"/>
  <c r="X38" i="4"/>
  <c r="AD20" i="4"/>
  <c r="AF20" i="4"/>
  <c r="I19" i="7"/>
  <c r="AG20" i="4"/>
  <c r="J19" i="7"/>
  <c r="X61" i="4"/>
  <c r="AD61" i="4"/>
  <c r="X67" i="4"/>
  <c r="X48" i="4"/>
  <c r="AG48" i="4"/>
  <c r="X24" i="4"/>
  <c r="X55" i="4"/>
  <c r="AD39" i="4"/>
  <c r="AG17" i="4"/>
  <c r="J16" i="7"/>
  <c r="AD17" i="4"/>
  <c r="AG61" i="4"/>
  <c r="J60" i="7"/>
  <c r="AD57" i="4"/>
  <c r="AG57" i="4"/>
  <c r="J56" i="7"/>
  <c r="AD53" i="4"/>
  <c r="AG53" i="4"/>
  <c r="J52" i="7"/>
  <c r="AG45" i="4"/>
  <c r="J44" i="7"/>
  <c r="AD45" i="4"/>
  <c r="AG16" i="4"/>
  <c r="J15" i="7"/>
  <c r="AD16" i="4"/>
  <c r="AG40" i="4"/>
  <c r="J39" i="7"/>
  <c r="AG63" i="4"/>
  <c r="J62" i="7"/>
  <c r="AD19" i="4"/>
  <c r="AG49" i="4"/>
  <c r="J48" i="7"/>
  <c r="AG11" i="4"/>
  <c r="J10" i="7"/>
  <c r="R76" i="4"/>
  <c r="S50" i="4"/>
  <c r="AG25" i="4"/>
  <c r="J24" i="7"/>
  <c r="AD49" i="4"/>
  <c r="R60" i="4"/>
  <c r="AD60" i="4"/>
  <c r="G59" i="7"/>
  <c r="R35" i="4"/>
  <c r="R23" i="4"/>
  <c r="R73" i="4"/>
  <c r="R69" i="4"/>
  <c r="R65" i="4"/>
  <c r="AD51" i="4"/>
  <c r="G50" i="7"/>
  <c r="R36" i="4"/>
  <c r="R24" i="4"/>
  <c r="R12" i="4"/>
  <c r="D45" i="7"/>
  <c r="G46" i="4"/>
  <c r="E25" i="7"/>
  <c r="G37" i="4"/>
  <c r="E36" i="7"/>
  <c r="G43" i="4"/>
  <c r="E42" i="7"/>
  <c r="G75" i="4"/>
  <c r="G29" i="4"/>
  <c r="E28" i="7"/>
  <c r="F40" i="4"/>
  <c r="G40" i="4"/>
  <c r="F47" i="4"/>
  <c r="F41" i="4"/>
  <c r="F20" i="4"/>
  <c r="G20" i="4"/>
  <c r="E19" i="7"/>
  <c r="F13" i="4"/>
  <c r="G13" i="4"/>
  <c r="E12" i="7"/>
  <c r="F24" i="4"/>
  <c r="F52" i="4"/>
  <c r="F32" i="4"/>
  <c r="D31" i="7"/>
  <c r="F23" i="4"/>
  <c r="D22" i="7"/>
  <c r="F63" i="4"/>
  <c r="D11" i="7"/>
  <c r="F53" i="4"/>
  <c r="F74" i="4"/>
  <c r="F9" i="4"/>
  <c r="D8" i="7"/>
  <c r="F36" i="4"/>
  <c r="G36" i="4"/>
  <c r="F69" i="4"/>
  <c r="F59" i="4"/>
  <c r="D58" i="7"/>
  <c r="F50" i="4"/>
  <c r="G50" i="4"/>
  <c r="F68" i="4"/>
  <c r="F56" i="4"/>
  <c r="F30" i="4"/>
  <c r="F42" i="4"/>
  <c r="F70" i="4"/>
  <c r="F17" i="4"/>
  <c r="F18" i="4"/>
  <c r="F27" i="4"/>
  <c r="F11" i="4"/>
  <c r="F10" i="4"/>
  <c r="G76" i="4"/>
  <c r="H73" i="4"/>
  <c r="F72" i="7"/>
  <c r="F61" i="4"/>
  <c r="F57" i="4"/>
  <c r="F34" i="4"/>
  <c r="F49" i="4"/>
  <c r="F60" i="4"/>
  <c r="F33" i="4"/>
  <c r="F28" i="4"/>
  <c r="F19" i="4"/>
  <c r="F67" i="4"/>
  <c r="F39" i="4"/>
  <c r="F72" i="4"/>
  <c r="F71" i="4"/>
  <c r="F51" i="4"/>
  <c r="F65" i="4"/>
  <c r="F22" i="4"/>
  <c r="G16" i="4"/>
  <c r="G55" i="4"/>
  <c r="F35" i="4"/>
  <c r="D34" i="7"/>
  <c r="F15" i="4"/>
  <c r="D14" i="7"/>
  <c r="F31" i="4"/>
  <c r="F25" i="4"/>
  <c r="F58" i="4"/>
  <c r="F21" i="4"/>
  <c r="G21" i="4"/>
  <c r="E72" i="7"/>
  <c r="E39" i="7"/>
  <c r="D35" i="7"/>
  <c r="D49" i="7"/>
  <c r="D20" i="7"/>
  <c r="G23" i="4"/>
  <c r="D12" i="7"/>
  <c r="D19" i="7"/>
  <c r="D72" i="7"/>
  <c r="G35" i="4"/>
  <c r="AG37" i="4"/>
  <c r="S37" i="4"/>
  <c r="AD37" i="4"/>
  <c r="AA42" i="4"/>
  <c r="AA61" i="4"/>
  <c r="AA69" i="4"/>
  <c r="AA34" i="4"/>
  <c r="AA26" i="4"/>
  <c r="AA18" i="4"/>
  <c r="AC74" i="4"/>
  <c r="AC21" i="4"/>
  <c r="AC46" i="4"/>
  <c r="AC63" i="4"/>
  <c r="AC60" i="4"/>
  <c r="AC75" i="4"/>
  <c r="AC17" i="4"/>
  <c r="AC54" i="4"/>
  <c r="AC9" i="4"/>
  <c r="AC57" i="4"/>
  <c r="AC20" i="4"/>
  <c r="AC72" i="4"/>
  <c r="AC69" i="4"/>
  <c r="AC71" i="4"/>
  <c r="AC48" i="4"/>
  <c r="AC36" i="4"/>
  <c r="AC50" i="4"/>
  <c r="AC41" i="4"/>
  <c r="AC19" i="4"/>
  <c r="AC23" i="4"/>
  <c r="AC58" i="4"/>
  <c r="AC15" i="4"/>
  <c r="AC13" i="4"/>
  <c r="AC18" i="4"/>
  <c r="AC53" i="4"/>
  <c r="AC61" i="4"/>
  <c r="AC16" i="4"/>
  <c r="AC34" i="4"/>
  <c r="AC70" i="4"/>
  <c r="AC28" i="4"/>
  <c r="AC55" i="4"/>
  <c r="AC12" i="4"/>
  <c r="AC65" i="4"/>
  <c r="AC44" i="4"/>
  <c r="AC10" i="4"/>
  <c r="L76" i="4"/>
  <c r="R74" i="4"/>
  <c r="R70" i="4"/>
  <c r="R43" i="4"/>
  <c r="R31" i="4"/>
  <c r="R27" i="4"/>
  <c r="X27" i="4"/>
  <c r="AA9" i="4"/>
  <c r="AA13" i="4"/>
  <c r="AA17" i="4"/>
  <c r="AA21" i="4"/>
  <c r="AA25" i="4"/>
  <c r="AA29" i="4"/>
  <c r="AA33" i="4"/>
  <c r="AA73" i="4"/>
  <c r="AA70" i="4"/>
  <c r="AA66" i="4"/>
  <c r="AA62" i="4"/>
  <c r="AA58" i="4"/>
  <c r="AA52" i="4"/>
  <c r="AA49" i="4"/>
  <c r="AA45" i="4"/>
  <c r="AA41" i="4"/>
  <c r="AA37" i="4"/>
  <c r="AA76" i="4"/>
  <c r="AA11" i="4"/>
  <c r="AA15" i="4"/>
  <c r="AA19" i="4"/>
  <c r="AA23" i="4"/>
  <c r="AA27" i="4"/>
  <c r="AA31" i="4"/>
  <c r="AA75" i="4"/>
  <c r="AA72" i="4"/>
  <c r="AA68" i="4"/>
  <c r="AA64" i="4"/>
  <c r="AA60" i="4"/>
  <c r="AA56" i="4"/>
  <c r="AA54" i="4"/>
  <c r="AA50" i="4"/>
  <c r="AA47" i="4"/>
  <c r="AA43" i="4"/>
  <c r="AA39" i="4"/>
  <c r="AA35" i="4"/>
  <c r="R14" i="4"/>
  <c r="AG44" i="4"/>
  <c r="R10" i="4"/>
  <c r="R72" i="4"/>
  <c r="R68" i="4"/>
  <c r="R64" i="4"/>
  <c r="R56" i="4"/>
  <c r="R33" i="4"/>
  <c r="R29" i="4"/>
  <c r="R21" i="4"/>
  <c r="X59" i="4"/>
  <c r="AG13" i="4"/>
  <c r="R41" i="4"/>
  <c r="X9" i="4"/>
  <c r="U76" i="4"/>
  <c r="AD15" i="4"/>
  <c r="X76" i="4"/>
  <c r="Y59" i="4"/>
  <c r="AG22" i="4"/>
  <c r="J21" i="7"/>
  <c r="G10" i="7"/>
  <c r="AG50" i="4"/>
  <c r="J49" i="7"/>
  <c r="AD48" i="4"/>
  <c r="G47" i="7"/>
  <c r="AD62" i="4"/>
  <c r="AF62" i="4"/>
  <c r="I61" i="7"/>
  <c r="AG15" i="4"/>
  <c r="J14" i="7"/>
  <c r="S58" i="4"/>
  <c r="S51" i="4"/>
  <c r="AG54" i="4"/>
  <c r="J53" i="7"/>
  <c r="S42" i="4"/>
  <c r="S35" i="4"/>
  <c r="S13" i="4"/>
  <c r="AG62" i="4"/>
  <c r="AI62" i="4"/>
  <c r="L61" i="7"/>
  <c r="S44" i="4"/>
  <c r="AG75" i="4"/>
  <c r="J74" i="7"/>
  <c r="S11" i="4"/>
  <c r="AD35" i="4"/>
  <c r="G34" i="7"/>
  <c r="S22" i="4"/>
  <c r="S59" i="4"/>
  <c r="AF34" i="4"/>
  <c r="I33" i="7"/>
  <c r="S18" i="4"/>
  <c r="AD47" i="4"/>
  <c r="AF47" i="4"/>
  <c r="I46" i="7"/>
  <c r="AG71" i="4"/>
  <c r="J70" i="7"/>
  <c r="AD52" i="4"/>
  <c r="G51" i="7"/>
  <c r="S38" i="4"/>
  <c r="AG55" i="4"/>
  <c r="J54" i="7"/>
  <c r="AD26" i="4"/>
  <c r="G25" i="7"/>
  <c r="S48" i="4"/>
  <c r="AG67" i="4"/>
  <c r="J66" i="7"/>
  <c r="S62" i="4"/>
  <c r="AG46" i="4"/>
  <c r="AI46" i="4"/>
  <c r="L45" i="7"/>
  <c r="AD58" i="4"/>
  <c r="G19" i="7"/>
  <c r="S54" i="4"/>
  <c r="G27" i="7"/>
  <c r="S67" i="4"/>
  <c r="S9" i="4"/>
  <c r="S46" i="4"/>
  <c r="S26" i="4"/>
  <c r="S49" i="4"/>
  <c r="S71" i="4"/>
  <c r="S75" i="4"/>
  <c r="S17" i="4"/>
  <c r="AG60" i="4"/>
  <c r="J59" i="7"/>
  <c r="S40" i="4"/>
  <c r="S16" i="4"/>
  <c r="E75" i="7"/>
  <c r="G45" i="4"/>
  <c r="H45" i="4"/>
  <c r="F44" i="7"/>
  <c r="H43" i="4"/>
  <c r="F42" i="7"/>
  <c r="H16" i="4"/>
  <c r="F15" i="7"/>
  <c r="D13" i="7"/>
  <c r="H14" i="4"/>
  <c r="F13" i="7"/>
  <c r="H20" i="4"/>
  <c r="F19" i="7"/>
  <c r="H21" i="4"/>
  <c r="F20" i="7"/>
  <c r="D37" i="7"/>
  <c r="G38" i="4"/>
  <c r="E37" i="7"/>
  <c r="G59" i="4"/>
  <c r="D39" i="7"/>
  <c r="H37" i="4"/>
  <c r="F36" i="7"/>
  <c r="G62" i="4"/>
  <c r="H62" i="4"/>
  <c r="F61" i="7"/>
  <c r="G48" i="4"/>
  <c r="E47" i="7"/>
  <c r="D47" i="7"/>
  <c r="G66" i="4"/>
  <c r="D65" i="7"/>
  <c r="D63" i="7"/>
  <c r="G64" i="4"/>
  <c r="E63" i="7"/>
  <c r="D43" i="7"/>
  <c r="G44" i="4"/>
  <c r="H50" i="4"/>
  <c r="F49" i="7"/>
  <c r="H36" i="4"/>
  <c r="F35" i="7"/>
  <c r="H48" i="4"/>
  <c r="F47" i="7"/>
  <c r="H76" i="4"/>
  <c r="F75" i="7"/>
  <c r="E20" i="7"/>
  <c r="H64" i="4"/>
  <c r="F63" i="7"/>
  <c r="J45" i="7"/>
  <c r="G49" i="7"/>
  <c r="AF50" i="4"/>
  <c r="I49" i="7"/>
  <c r="AG66" i="4"/>
  <c r="AI50" i="4"/>
  <c r="L49" i="7"/>
  <c r="AG58" i="4"/>
  <c r="J57" i="7"/>
  <c r="AF30" i="4"/>
  <c r="I29" i="7"/>
  <c r="AD55" i="4"/>
  <c r="AF55" i="4"/>
  <c r="I54" i="7"/>
  <c r="AD18" i="4"/>
  <c r="AG18" i="4"/>
  <c r="J17" i="7"/>
  <c r="AG38" i="4"/>
  <c r="AD38" i="4"/>
  <c r="AI20" i="4"/>
  <c r="L19" i="7"/>
  <c r="AD67" i="4"/>
  <c r="AF67" i="4"/>
  <c r="I66" i="7"/>
  <c r="AF22" i="4"/>
  <c r="I21" i="7"/>
  <c r="AI40" i="4"/>
  <c r="L39" i="7"/>
  <c r="S15" i="4"/>
  <c r="S57" i="4"/>
  <c r="S25" i="4"/>
  <c r="S60" i="4"/>
  <c r="G38" i="7"/>
  <c r="AF39" i="4"/>
  <c r="I38" i="7"/>
  <c r="AD36" i="4"/>
  <c r="AG36" i="4"/>
  <c r="J35" i="7"/>
  <c r="S36" i="4"/>
  <c r="S69" i="4"/>
  <c r="AD69" i="4"/>
  <c r="AG69" i="4"/>
  <c r="J68" i="7"/>
  <c r="AF61" i="4"/>
  <c r="I60" i="7"/>
  <c r="G60" i="7"/>
  <c r="AG35" i="4"/>
  <c r="J34" i="7"/>
  <c r="AF60" i="4"/>
  <c r="I59" i="7"/>
  <c r="AG12" i="4"/>
  <c r="S12" i="4"/>
  <c r="AD12" i="4"/>
  <c r="S73" i="4"/>
  <c r="AD73" i="4"/>
  <c r="AG73" i="4"/>
  <c r="AF15" i="4"/>
  <c r="I14" i="7"/>
  <c r="G14" i="7"/>
  <c r="G70" i="7"/>
  <c r="AF71" i="4"/>
  <c r="I70" i="7"/>
  <c r="G15" i="7"/>
  <c r="AF16" i="4"/>
  <c r="I15" i="7"/>
  <c r="G44" i="7"/>
  <c r="AF45" i="4"/>
  <c r="I44" i="7"/>
  <c r="G52" i="7"/>
  <c r="AF53" i="4"/>
  <c r="I52" i="7"/>
  <c r="G56" i="7"/>
  <c r="AF57" i="4"/>
  <c r="I56" i="7"/>
  <c r="AF17" i="4"/>
  <c r="I16" i="7"/>
  <c r="G16" i="7"/>
  <c r="G53" i="7"/>
  <c r="AF54" i="4"/>
  <c r="I53" i="7"/>
  <c r="AF51" i="4"/>
  <c r="I50" i="7"/>
  <c r="AI26" i="4"/>
  <c r="L25" i="7"/>
  <c r="AD24" i="4"/>
  <c r="AG24" i="4"/>
  <c r="J23" i="7"/>
  <c r="S24" i="4"/>
  <c r="S23" i="4"/>
  <c r="AD23" i="4"/>
  <c r="AG23" i="4"/>
  <c r="J22" i="7"/>
  <c r="G48" i="7"/>
  <c r="AF49" i="4"/>
  <c r="I48" i="7"/>
  <c r="S76" i="4"/>
  <c r="S52" i="4"/>
  <c r="S66" i="4"/>
  <c r="S28" i="4"/>
  <c r="S32" i="4"/>
  <c r="S30" i="4"/>
  <c r="S47" i="4"/>
  <c r="S34" i="4"/>
  <c r="S55" i="4"/>
  <c r="S20" i="4"/>
  <c r="S39" i="4"/>
  <c r="AF42" i="4"/>
  <c r="I41" i="7"/>
  <c r="G41" i="7"/>
  <c r="S19" i="4"/>
  <c r="S63" i="4"/>
  <c r="G39" i="7"/>
  <c r="AF40" i="4"/>
  <c r="I39" i="7"/>
  <c r="S45" i="4"/>
  <c r="S53" i="4"/>
  <c r="S61" i="4"/>
  <c r="AF46" i="4"/>
  <c r="I45" i="7"/>
  <c r="G45" i="7"/>
  <c r="AG65" i="4"/>
  <c r="J64" i="7"/>
  <c r="AD65" i="4"/>
  <c r="S65" i="4"/>
  <c r="G65" i="7"/>
  <c r="AF66" i="4"/>
  <c r="I65" i="7"/>
  <c r="G62" i="7"/>
  <c r="AF63" i="4"/>
  <c r="I62" i="7"/>
  <c r="AF19" i="4"/>
  <c r="I18" i="7"/>
  <c r="G18" i="7"/>
  <c r="AF75" i="4"/>
  <c r="I74" i="7"/>
  <c r="G74" i="7"/>
  <c r="G22" i="4"/>
  <c r="D21" i="7"/>
  <c r="D71" i="7"/>
  <c r="G72" i="4"/>
  <c r="G28" i="4"/>
  <c r="D27" i="7"/>
  <c r="G49" i="4"/>
  <c r="D48" i="7"/>
  <c r="D17" i="7"/>
  <c r="G18" i="4"/>
  <c r="G30" i="4"/>
  <c r="D29" i="7"/>
  <c r="D62" i="7"/>
  <c r="G63" i="4"/>
  <c r="D23" i="7"/>
  <c r="G24" i="4"/>
  <c r="D46" i="7"/>
  <c r="G47" i="4"/>
  <c r="E61" i="7"/>
  <c r="H75" i="4"/>
  <c r="F74" i="7"/>
  <c r="H38" i="4"/>
  <c r="F37" i="7"/>
  <c r="G9" i="4"/>
  <c r="G32" i="4"/>
  <c r="AI32" i="4"/>
  <c r="L31" i="7"/>
  <c r="H26" i="4"/>
  <c r="F25" i="7"/>
  <c r="G15" i="4"/>
  <c r="H15" i="4"/>
  <c r="F14" i="7"/>
  <c r="H54" i="4"/>
  <c r="F53" i="7"/>
  <c r="H29" i="4"/>
  <c r="F28" i="7"/>
  <c r="E49" i="7"/>
  <c r="G58" i="4"/>
  <c r="D57" i="7"/>
  <c r="D64" i="7"/>
  <c r="G65" i="4"/>
  <c r="D38" i="7"/>
  <c r="G39" i="4"/>
  <c r="G33" i="4"/>
  <c r="D32" i="7"/>
  <c r="D33" i="7"/>
  <c r="G34" i="4"/>
  <c r="G10" i="4"/>
  <c r="D9" i="7"/>
  <c r="G17" i="4"/>
  <c r="D16" i="7"/>
  <c r="G56" i="4"/>
  <c r="D55" i="7"/>
  <c r="D73" i="7"/>
  <c r="G74" i="4"/>
  <c r="G25" i="4"/>
  <c r="D24" i="7"/>
  <c r="H55" i="4"/>
  <c r="F54" i="7"/>
  <c r="E54" i="7"/>
  <c r="D50" i="7"/>
  <c r="G51" i="4"/>
  <c r="D56" i="7"/>
  <c r="G57" i="4"/>
  <c r="D10" i="7"/>
  <c r="G11" i="4"/>
  <c r="D69" i="7"/>
  <c r="G70" i="4"/>
  <c r="D67" i="7"/>
  <c r="G68" i="4"/>
  <c r="G69" i="4"/>
  <c r="D68" i="7"/>
  <c r="G53" i="4"/>
  <c r="D52" i="7"/>
  <c r="H46" i="4"/>
  <c r="F45" i="7"/>
  <c r="E45" i="7"/>
  <c r="D66" i="7"/>
  <c r="G67" i="4"/>
  <c r="H12" i="4"/>
  <c r="F11" i="7"/>
  <c r="H13" i="4"/>
  <c r="F12" i="7"/>
  <c r="H40" i="4"/>
  <c r="F39" i="7"/>
  <c r="D30" i="7"/>
  <c r="G31" i="4"/>
  <c r="AI16" i="4"/>
  <c r="L15" i="7"/>
  <c r="E15" i="7"/>
  <c r="D70" i="7"/>
  <c r="G71" i="4"/>
  <c r="G19" i="4"/>
  <c r="D18" i="7"/>
  <c r="G60" i="4"/>
  <c r="D59" i="7"/>
  <c r="D60" i="7"/>
  <c r="G61" i="4"/>
  <c r="G27" i="4"/>
  <c r="D26" i="7"/>
  <c r="G42" i="4"/>
  <c r="D41" i="7"/>
  <c r="AI45" i="4"/>
  <c r="L44" i="7"/>
  <c r="E44" i="7"/>
  <c r="E35" i="7"/>
  <c r="D51" i="7"/>
  <c r="G52" i="4"/>
  <c r="AI52" i="4"/>
  <c r="L51" i="7"/>
  <c r="D40" i="7"/>
  <c r="G41" i="4"/>
  <c r="E74" i="7"/>
  <c r="E58" i="7"/>
  <c r="H59" i="4"/>
  <c r="F58" i="7"/>
  <c r="E34" i="7"/>
  <c r="H35" i="4"/>
  <c r="F34" i="7"/>
  <c r="H23" i="4"/>
  <c r="F22" i="7"/>
  <c r="E22" i="7"/>
  <c r="AD59" i="4"/>
  <c r="AD33" i="4"/>
  <c r="AG33" i="4"/>
  <c r="S33" i="4"/>
  <c r="AD72" i="4"/>
  <c r="S72" i="4"/>
  <c r="AG72" i="4"/>
  <c r="AG14" i="4"/>
  <c r="AD14" i="4"/>
  <c r="S14" i="4"/>
  <c r="AD43" i="4"/>
  <c r="AG43" i="4"/>
  <c r="S43" i="4"/>
  <c r="J36" i="7"/>
  <c r="AI37" i="4"/>
  <c r="L36" i="7"/>
  <c r="J47" i="7"/>
  <c r="AI48" i="4"/>
  <c r="L47" i="7"/>
  <c r="Y58" i="4"/>
  <c r="Y13" i="4"/>
  <c r="Y62" i="4"/>
  <c r="Y49" i="4"/>
  <c r="Y53" i="4"/>
  <c r="AG59" i="4"/>
  <c r="J12" i="7"/>
  <c r="AI13" i="4"/>
  <c r="L12" i="7"/>
  <c r="S10" i="4"/>
  <c r="AG10" i="4"/>
  <c r="AD10" i="4"/>
  <c r="AD64" i="4"/>
  <c r="AG64" i="4"/>
  <c r="S64" i="4"/>
  <c r="AG27" i="4"/>
  <c r="AD27" i="4"/>
  <c r="S27" i="4"/>
  <c r="AG74" i="4"/>
  <c r="S74" i="4"/>
  <c r="AD74" i="4"/>
  <c r="AF37" i="4"/>
  <c r="I36" i="7"/>
  <c r="G36" i="7"/>
  <c r="G61" i="7"/>
  <c r="S56" i="4"/>
  <c r="AG56" i="4"/>
  <c r="AD56" i="4"/>
  <c r="AG70" i="4"/>
  <c r="AD70" i="4"/>
  <c r="S70" i="4"/>
  <c r="AD9" i="4"/>
  <c r="AG9" i="4"/>
  <c r="AD21" i="4"/>
  <c r="AG21" i="4"/>
  <c r="S21" i="4"/>
  <c r="J43" i="7"/>
  <c r="AI44" i="4"/>
  <c r="L43" i="7"/>
  <c r="AG41" i="4"/>
  <c r="AD41" i="4"/>
  <c r="S41" i="4"/>
  <c r="J51" i="7"/>
  <c r="AD29" i="4"/>
  <c r="S29" i="4"/>
  <c r="AG29" i="4"/>
  <c r="S68" i="4"/>
  <c r="AG68" i="4"/>
  <c r="AD68" i="4"/>
  <c r="AD31" i="4"/>
  <c r="AG31" i="4"/>
  <c r="S31" i="4"/>
  <c r="AF48" i="4"/>
  <c r="I47" i="7"/>
  <c r="AI75" i="4"/>
  <c r="L74" i="7"/>
  <c r="AI54" i="4"/>
  <c r="L53" i="7"/>
  <c r="Y42" i="4"/>
  <c r="Y32" i="4"/>
  <c r="Y76" i="4"/>
  <c r="Y35" i="4"/>
  <c r="Y31" i="4"/>
  <c r="Y67" i="4"/>
  <c r="Y43" i="4"/>
  <c r="Y72" i="4"/>
  <c r="Y48" i="4"/>
  <c r="Y63" i="4"/>
  <c r="Y23" i="4"/>
  <c r="Y33" i="4"/>
  <c r="Y9" i="4"/>
  <c r="Y17" i="4"/>
  <c r="Y24" i="4"/>
  <c r="AD76" i="4"/>
  <c r="AE37" i="4"/>
  <c r="H36" i="7"/>
  <c r="Y47" i="4"/>
  <c r="Y12" i="4"/>
  <c r="Y34" i="4"/>
  <c r="Y21" i="4"/>
  <c r="Y66" i="4"/>
  <c r="Y38" i="4"/>
  <c r="Y14" i="4"/>
  <c r="Y50" i="4"/>
  <c r="Y65" i="4"/>
  <c r="Y60" i="4"/>
  <c r="Y68" i="4"/>
  <c r="Y27" i="4"/>
  <c r="Y51" i="4"/>
  <c r="Y41" i="4"/>
  <c r="Y69" i="4"/>
  <c r="Y46" i="4"/>
  <c r="Y29" i="4"/>
  <c r="Y56" i="4"/>
  <c r="Y45" i="4"/>
  <c r="Y71" i="4"/>
  <c r="Y20" i="4"/>
  <c r="Y26" i="4"/>
  <c r="Y57" i="4"/>
  <c r="Y22" i="4"/>
  <c r="Y25" i="4"/>
  <c r="Y10" i="4"/>
  <c r="Y74" i="4"/>
  <c r="Y52" i="4"/>
  <c r="Y28" i="4"/>
  <c r="Y36" i="4"/>
  <c r="Y19" i="4"/>
  <c r="Y11" i="4"/>
  <c r="Y70" i="4"/>
  <c r="Y40" i="4"/>
  <c r="Y39" i="4"/>
  <c r="Y73" i="4"/>
  <c r="Y18" i="4"/>
  <c r="Y61" i="4"/>
  <c r="Y55" i="4"/>
  <c r="Y64" i="4"/>
  <c r="Y16" i="4"/>
  <c r="Y75" i="4"/>
  <c r="Y15" i="4"/>
  <c r="AG76" i="4"/>
  <c r="AH37" i="4"/>
  <c r="K36" i="7"/>
  <c r="Y44" i="4"/>
  <c r="Y54" i="4"/>
  <c r="Y37" i="4"/>
  <c r="Y30" i="4"/>
  <c r="AF52" i="4"/>
  <c r="I51" i="7"/>
  <c r="AF26" i="4"/>
  <c r="I25" i="7"/>
  <c r="J61" i="7"/>
  <c r="AF35" i="4"/>
  <c r="I34" i="7"/>
  <c r="AI55" i="4"/>
  <c r="L54" i="7"/>
  <c r="G46" i="7"/>
  <c r="AI60" i="4"/>
  <c r="L59" i="7"/>
  <c r="G57" i="7"/>
  <c r="AF58" i="4"/>
  <c r="I57" i="7"/>
  <c r="AI35" i="4"/>
  <c r="L34" i="7"/>
  <c r="E14" i="7"/>
  <c r="AI15" i="4"/>
  <c r="L14" i="7"/>
  <c r="E43" i="7"/>
  <c r="H44" i="4"/>
  <c r="F43" i="7"/>
  <c r="E65" i="7"/>
  <c r="H66" i="4"/>
  <c r="F65" i="7"/>
  <c r="AF38" i="4"/>
  <c r="I37" i="7"/>
  <c r="G37" i="7"/>
  <c r="AI36" i="4"/>
  <c r="L35" i="7"/>
  <c r="G66" i="7"/>
  <c r="G54" i="7"/>
  <c r="J37" i="7"/>
  <c r="AI38" i="4"/>
  <c r="L37" i="7"/>
  <c r="J65" i="7"/>
  <c r="AI66" i="4"/>
  <c r="L65" i="7"/>
  <c r="G17" i="7"/>
  <c r="AF18" i="4"/>
  <c r="I17" i="7"/>
  <c r="AI23" i="4"/>
  <c r="L22" i="7"/>
  <c r="G64" i="7"/>
  <c r="AF65" i="4"/>
  <c r="I64" i="7"/>
  <c r="J72" i="7"/>
  <c r="AI73" i="4"/>
  <c r="L72" i="7"/>
  <c r="G72" i="7"/>
  <c r="AF73" i="4"/>
  <c r="I72" i="7"/>
  <c r="AI12" i="4"/>
  <c r="L11" i="7"/>
  <c r="J11" i="7"/>
  <c r="AF23" i="4"/>
  <c r="I22" i="7"/>
  <c r="G22" i="7"/>
  <c r="G23" i="7"/>
  <c r="AF24" i="4"/>
  <c r="I23" i="7"/>
  <c r="AF12" i="4"/>
  <c r="I11" i="7"/>
  <c r="G11" i="7"/>
  <c r="AF69" i="4"/>
  <c r="I68" i="7"/>
  <c r="G68" i="7"/>
  <c r="G35" i="7"/>
  <c r="AF36" i="4"/>
  <c r="I35" i="7"/>
  <c r="E40" i="7"/>
  <c r="H41" i="4"/>
  <c r="F40" i="7"/>
  <c r="AI61" i="4"/>
  <c r="L60" i="7"/>
  <c r="H61" i="4"/>
  <c r="F60" i="7"/>
  <c r="E60" i="7"/>
  <c r="E52" i="7"/>
  <c r="AI53" i="4"/>
  <c r="L52" i="7"/>
  <c r="H53" i="4"/>
  <c r="F52" i="7"/>
  <c r="E55" i="7"/>
  <c r="H56" i="4"/>
  <c r="F55" i="7"/>
  <c r="H33" i="4"/>
  <c r="F32" i="7"/>
  <c r="E32" i="7"/>
  <c r="AI24" i="4"/>
  <c r="L23" i="7"/>
  <c r="E23" i="7"/>
  <c r="H24" i="4"/>
  <c r="F23" i="7"/>
  <c r="E71" i="7"/>
  <c r="H72" i="4"/>
  <c r="F71" i="7"/>
  <c r="H32" i="4"/>
  <c r="F31" i="7"/>
  <c r="AI42" i="4"/>
  <c r="L41" i="7"/>
  <c r="E41" i="7"/>
  <c r="H42" i="4"/>
  <c r="F41" i="7"/>
  <c r="E18" i="7"/>
  <c r="AI19" i="4"/>
  <c r="L18" i="7"/>
  <c r="H19" i="4"/>
  <c r="F18" i="7"/>
  <c r="E69" i="7"/>
  <c r="H70" i="4"/>
  <c r="F69" i="7"/>
  <c r="E56" i="7"/>
  <c r="AI57" i="4"/>
  <c r="L56" i="7"/>
  <c r="H57" i="4"/>
  <c r="F56" i="7"/>
  <c r="E73" i="7"/>
  <c r="H74" i="4"/>
  <c r="F73" i="7"/>
  <c r="E33" i="7"/>
  <c r="AI34" i="4"/>
  <c r="L33" i="7"/>
  <c r="H34" i="4"/>
  <c r="F33" i="7"/>
  <c r="AI39" i="4"/>
  <c r="L38" i="7"/>
  <c r="E38" i="7"/>
  <c r="H39" i="4"/>
  <c r="F38" i="7"/>
  <c r="E8" i="7"/>
  <c r="H9" i="4"/>
  <c r="F8" i="7"/>
  <c r="E29" i="7"/>
  <c r="AI30" i="4"/>
  <c r="L29" i="7"/>
  <c r="H30" i="4"/>
  <c r="F29" i="7"/>
  <c r="E48" i="7"/>
  <c r="AI49" i="4"/>
  <c r="L48" i="7"/>
  <c r="H49" i="4"/>
  <c r="F48" i="7"/>
  <c r="E24" i="7"/>
  <c r="AI25" i="4"/>
  <c r="L24" i="7"/>
  <c r="H25" i="4"/>
  <c r="F24" i="7"/>
  <c r="E31" i="7"/>
  <c r="E51" i="7"/>
  <c r="H52" i="4"/>
  <c r="F51" i="7"/>
  <c r="AI71" i="4"/>
  <c r="L70" i="7"/>
  <c r="E70" i="7"/>
  <c r="H71" i="4"/>
  <c r="F70" i="7"/>
  <c r="H31" i="4"/>
  <c r="F30" i="7"/>
  <c r="E30" i="7"/>
  <c r="E68" i="7"/>
  <c r="H69" i="4"/>
  <c r="F68" i="7"/>
  <c r="AI69" i="4"/>
  <c r="L68" i="7"/>
  <c r="H17" i="4"/>
  <c r="F16" i="7"/>
  <c r="AI17" i="4"/>
  <c r="L16" i="7"/>
  <c r="E16" i="7"/>
  <c r="AI58" i="4"/>
  <c r="L57" i="7"/>
  <c r="E57" i="7"/>
  <c r="H58" i="4"/>
  <c r="F57" i="7"/>
  <c r="H47" i="4"/>
  <c r="F46" i="7"/>
  <c r="E46" i="7"/>
  <c r="AI47" i="4"/>
  <c r="L46" i="7"/>
  <c r="E62" i="7"/>
  <c r="AI63" i="4"/>
  <c r="L62" i="7"/>
  <c r="H63" i="4"/>
  <c r="F62" i="7"/>
  <c r="AI18" i="4"/>
  <c r="L17" i="7"/>
  <c r="E17" i="7"/>
  <c r="H18" i="4"/>
  <c r="F17" i="7"/>
  <c r="E9" i="7"/>
  <c r="H10" i="4"/>
  <c r="F9" i="7"/>
  <c r="E26" i="7"/>
  <c r="H27" i="4"/>
  <c r="F26" i="7"/>
  <c r="H60" i="4"/>
  <c r="F59" i="7"/>
  <c r="E59" i="7"/>
  <c r="H67" i="4"/>
  <c r="F66" i="7"/>
  <c r="E66" i="7"/>
  <c r="AI67" i="4"/>
  <c r="L66" i="7"/>
  <c r="E67" i="7"/>
  <c r="H68" i="4"/>
  <c r="F67" i="7"/>
  <c r="AI11" i="4"/>
  <c r="L10" i="7"/>
  <c r="E10" i="7"/>
  <c r="H11" i="4"/>
  <c r="F10" i="7"/>
  <c r="AI51" i="4"/>
  <c r="L50" i="7"/>
  <c r="E50" i="7"/>
  <c r="H51" i="4"/>
  <c r="F50" i="7"/>
  <c r="E64" i="7"/>
  <c r="H65" i="4"/>
  <c r="F64" i="7"/>
  <c r="AI65" i="4"/>
  <c r="L64" i="7"/>
  <c r="AI28" i="4"/>
  <c r="L27" i="7"/>
  <c r="E27" i="7"/>
  <c r="H28" i="4"/>
  <c r="F27" i="7"/>
  <c r="AI22" i="4"/>
  <c r="L21" i="7"/>
  <c r="E21" i="7"/>
  <c r="H22" i="4"/>
  <c r="F21" i="7"/>
  <c r="J30" i="7"/>
  <c r="AI31" i="4"/>
  <c r="L30" i="7"/>
  <c r="J40" i="7"/>
  <c r="AI41" i="4"/>
  <c r="L40" i="7"/>
  <c r="AI14" i="4"/>
  <c r="L13" i="7"/>
  <c r="J13" i="7"/>
  <c r="J67" i="7"/>
  <c r="AI68" i="4"/>
  <c r="L67" i="7"/>
  <c r="G28" i="7"/>
  <c r="AF29" i="4"/>
  <c r="I28" i="7"/>
  <c r="AF21" i="4"/>
  <c r="I20" i="7"/>
  <c r="G20" i="7"/>
  <c r="J55" i="7"/>
  <c r="AI56" i="4"/>
  <c r="L55" i="7"/>
  <c r="AF74" i="4"/>
  <c r="I73" i="7"/>
  <c r="G73" i="7"/>
  <c r="G26" i="7"/>
  <c r="AF27" i="4"/>
  <c r="I26" i="7"/>
  <c r="AE27" i="4"/>
  <c r="H26" i="7"/>
  <c r="G63" i="7"/>
  <c r="AF64" i="4"/>
  <c r="I63" i="7"/>
  <c r="G9" i="7"/>
  <c r="AF10" i="4"/>
  <c r="I9" i="7"/>
  <c r="G32" i="7"/>
  <c r="AF33" i="4"/>
  <c r="I32" i="7"/>
  <c r="J28" i="7"/>
  <c r="AI29" i="4"/>
  <c r="L28" i="7"/>
  <c r="J69" i="7"/>
  <c r="AI70" i="4"/>
  <c r="L69" i="7"/>
  <c r="AI74" i="4"/>
  <c r="L73" i="7"/>
  <c r="J73" i="7"/>
  <c r="J42" i="7"/>
  <c r="AI43" i="4"/>
  <c r="L42" i="7"/>
  <c r="G40" i="7"/>
  <c r="AF41" i="4"/>
  <c r="I40" i="7"/>
  <c r="AF70" i="4"/>
  <c r="I69" i="7"/>
  <c r="G69" i="7"/>
  <c r="J26" i="7"/>
  <c r="AI27" i="4"/>
  <c r="L26" i="7"/>
  <c r="J9" i="7"/>
  <c r="AI10" i="4"/>
  <c r="L9" i="7"/>
  <c r="AI59" i="4"/>
  <c r="L58" i="7"/>
  <c r="J58" i="7"/>
  <c r="AH65" i="4"/>
  <c r="K64" i="7"/>
  <c r="AH73" i="4"/>
  <c r="K72" i="7"/>
  <c r="AF14" i="4"/>
  <c r="I13" i="7"/>
  <c r="G13" i="7"/>
  <c r="AF72" i="4"/>
  <c r="I71" i="7"/>
  <c r="G71" i="7"/>
  <c r="J8" i="7"/>
  <c r="AI9" i="4"/>
  <c r="L8" i="7"/>
  <c r="G30" i="7"/>
  <c r="AF31" i="4"/>
  <c r="I30" i="7"/>
  <c r="G67" i="7"/>
  <c r="AF68" i="4"/>
  <c r="I67" i="7"/>
  <c r="J20" i="7"/>
  <c r="AI21" i="4"/>
  <c r="L20" i="7"/>
  <c r="G8" i="7"/>
  <c r="AF9" i="4"/>
  <c r="I8" i="7"/>
  <c r="G55" i="7"/>
  <c r="AF56" i="4"/>
  <c r="I55" i="7"/>
  <c r="J63" i="7"/>
  <c r="AI64" i="4"/>
  <c r="L63" i="7"/>
  <c r="AF76" i="4"/>
  <c r="I75" i="7"/>
  <c r="AE76" i="4"/>
  <c r="H75" i="7"/>
  <c r="AE63" i="4"/>
  <c r="H62" i="7"/>
  <c r="AF43" i="4"/>
  <c r="I42" i="7"/>
  <c r="G42" i="7"/>
  <c r="J71" i="7"/>
  <c r="AI72" i="4"/>
  <c r="L71" i="7"/>
  <c r="J32" i="7"/>
  <c r="AI33" i="4"/>
  <c r="L32" i="7"/>
  <c r="AF59" i="4"/>
  <c r="I58" i="7"/>
  <c r="G58" i="7"/>
  <c r="AE59" i="4"/>
  <c r="H58" i="7"/>
  <c r="AH10" i="4"/>
  <c r="K9" i="7"/>
  <c r="AE39" i="4"/>
  <c r="H38" i="7"/>
  <c r="AH58" i="4"/>
  <c r="K57" i="7"/>
  <c r="AH13" i="4"/>
  <c r="K12" i="7"/>
  <c r="AE12" i="4"/>
  <c r="H11" i="7"/>
  <c r="AE40" i="4"/>
  <c r="H39" i="7"/>
  <c r="AH25" i="4"/>
  <c r="K24" i="7"/>
  <c r="AH34" i="4"/>
  <c r="K33" i="7"/>
  <c r="AE20" i="4"/>
  <c r="H19" i="7"/>
  <c r="AE30" i="4"/>
  <c r="H29" i="7"/>
  <c r="AH54" i="4"/>
  <c r="K53" i="7"/>
  <c r="AH61" i="4"/>
  <c r="K60" i="7"/>
  <c r="AH43" i="4"/>
  <c r="K42" i="7"/>
  <c r="G75" i="7"/>
  <c r="AE31" i="4"/>
  <c r="H30" i="7"/>
  <c r="AH47" i="4"/>
  <c r="K46" i="7"/>
  <c r="AE17" i="4"/>
  <c r="H16" i="7"/>
  <c r="AE49" i="4"/>
  <c r="H48" i="7"/>
  <c r="AE69" i="4"/>
  <c r="H68" i="7"/>
  <c r="AH21" i="4"/>
  <c r="K20" i="7"/>
  <c r="AH40" i="4"/>
  <c r="K39" i="7"/>
  <c r="AH75" i="4"/>
  <c r="K74" i="7"/>
  <c r="AH24" i="4"/>
  <c r="K23" i="7"/>
  <c r="AH29" i="4"/>
  <c r="K28" i="7"/>
  <c r="AE33" i="4"/>
  <c r="H32" i="7"/>
  <c r="AH56" i="4"/>
  <c r="K55" i="7"/>
  <c r="AH35" i="4"/>
  <c r="K34" i="7"/>
  <c r="AH33" i="4"/>
  <c r="K32" i="7"/>
  <c r="AE32" i="4"/>
  <c r="H31" i="7"/>
  <c r="AE25" i="4"/>
  <c r="H24" i="7"/>
  <c r="AE26" i="4"/>
  <c r="H25" i="7"/>
  <c r="AE71" i="4"/>
  <c r="H70" i="7"/>
  <c r="AE57" i="4"/>
  <c r="H56" i="7"/>
  <c r="AE28" i="4"/>
  <c r="H27" i="7"/>
  <c r="AH64" i="4"/>
  <c r="K63" i="7"/>
  <c r="AE68" i="4"/>
  <c r="H67" i="7"/>
  <c r="AH9" i="4"/>
  <c r="K8" i="7"/>
  <c r="AH67" i="4"/>
  <c r="K66" i="7"/>
  <c r="J75" i="7"/>
  <c r="AH55" i="4"/>
  <c r="K54" i="7"/>
  <c r="AH69" i="4"/>
  <c r="K68" i="7"/>
  <c r="AH23" i="4"/>
  <c r="K22" i="7"/>
  <c r="AH45" i="4"/>
  <c r="K44" i="7"/>
  <c r="AH19" i="4"/>
  <c r="K18" i="7"/>
  <c r="AH57" i="4"/>
  <c r="K56" i="7"/>
  <c r="AH49" i="4"/>
  <c r="K48" i="7"/>
  <c r="AH66" i="4"/>
  <c r="K65" i="7"/>
  <c r="AH38" i="4"/>
  <c r="K37" i="7"/>
  <c r="AE70" i="4"/>
  <c r="H69" i="7"/>
  <c r="AH48" i="4"/>
  <c r="K47" i="7"/>
  <c r="AE64" i="4"/>
  <c r="H63" i="7"/>
  <c r="AH68" i="4"/>
  <c r="K67" i="7"/>
  <c r="AH31" i="4"/>
  <c r="K30" i="7"/>
  <c r="AH60" i="4"/>
  <c r="K59" i="7"/>
  <c r="AE47" i="4"/>
  <c r="H46" i="7"/>
  <c r="AH44" i="4"/>
  <c r="K43" i="7"/>
  <c r="AE62" i="4"/>
  <c r="H61" i="7"/>
  <c r="AE43" i="4"/>
  <c r="H42" i="7"/>
  <c r="AE60" i="4"/>
  <c r="H59" i="7"/>
  <c r="AE23" i="4"/>
  <c r="H22" i="7"/>
  <c r="AE58" i="4"/>
  <c r="H57" i="7"/>
  <c r="AE65" i="4"/>
  <c r="H64" i="7"/>
  <c r="AE24" i="4"/>
  <c r="H23" i="7"/>
  <c r="AE46" i="4"/>
  <c r="H45" i="7"/>
  <c r="AE51" i="4"/>
  <c r="H50" i="7"/>
  <c r="AE19" i="4"/>
  <c r="H18" i="7"/>
  <c r="AE73" i="4"/>
  <c r="H72" i="7"/>
  <c r="AE38" i="4"/>
  <c r="H37" i="7"/>
  <c r="AE18" i="4"/>
  <c r="H17" i="7"/>
  <c r="AE15" i="4"/>
  <c r="H14" i="7"/>
  <c r="AE42" i="4"/>
  <c r="H41" i="7"/>
  <c r="AE50" i="4"/>
  <c r="H49" i="7"/>
  <c r="AE67" i="4"/>
  <c r="H66" i="7"/>
  <c r="AE11" i="4"/>
  <c r="H10" i="7"/>
  <c r="AE13" i="4"/>
  <c r="H12" i="7"/>
  <c r="AE66" i="4"/>
  <c r="H65" i="7"/>
  <c r="AE56" i="4"/>
  <c r="H55" i="7"/>
  <c r="AE9" i="4"/>
  <c r="H8" i="7"/>
  <c r="AE72" i="4"/>
  <c r="H71" i="7"/>
  <c r="AH39" i="4"/>
  <c r="K38" i="7"/>
  <c r="AH51" i="4"/>
  <c r="K50" i="7"/>
  <c r="AH53" i="4"/>
  <c r="K52" i="7"/>
  <c r="AH22" i="4"/>
  <c r="K21" i="7"/>
  <c r="AH26" i="4"/>
  <c r="K25" i="7"/>
  <c r="AH20" i="4"/>
  <c r="K19" i="7"/>
  <c r="AH11" i="4"/>
  <c r="K10" i="7"/>
  <c r="AH32" i="4"/>
  <c r="K31" i="7"/>
  <c r="AH18" i="4"/>
  <c r="K17" i="7"/>
  <c r="AH76" i="4"/>
  <c r="K75" i="7"/>
  <c r="AH42" i="4"/>
  <c r="K41" i="7"/>
  <c r="AH15" i="4"/>
  <c r="K14" i="7"/>
  <c r="AH70" i="4"/>
  <c r="K69" i="7"/>
  <c r="AE10" i="4"/>
  <c r="H9" i="7"/>
  <c r="AE21" i="4"/>
  <c r="H20" i="7"/>
  <c r="AE29" i="4"/>
  <c r="H28" i="7"/>
  <c r="AH41" i="4"/>
  <c r="K40" i="7"/>
  <c r="AH52" i="4"/>
  <c r="K51" i="7"/>
  <c r="AH62" i="4"/>
  <c r="K61" i="7"/>
  <c r="AE48" i="4"/>
  <c r="H47" i="7"/>
  <c r="AH72" i="4"/>
  <c r="K71" i="7"/>
  <c r="AE55" i="4"/>
  <c r="H54" i="7"/>
  <c r="AE45" i="4"/>
  <c r="H44" i="7"/>
  <c r="AE16" i="4"/>
  <c r="H15" i="7"/>
  <c r="AE75" i="4"/>
  <c r="H74" i="7"/>
  <c r="AE54" i="4"/>
  <c r="H53" i="7"/>
  <c r="AE34" i="4"/>
  <c r="H33" i="7"/>
  <c r="AE53" i="4"/>
  <c r="H52" i="7"/>
  <c r="AE22" i="4"/>
  <c r="H21" i="7"/>
  <c r="AE36" i="4"/>
  <c r="H35" i="7"/>
  <c r="AE61" i="4"/>
  <c r="H60" i="7"/>
  <c r="AE44" i="4"/>
  <c r="H43" i="7"/>
  <c r="AE14" i="4"/>
  <c r="H13" i="7"/>
  <c r="AH46" i="4"/>
  <c r="K45" i="7"/>
  <c r="AH28" i="4"/>
  <c r="K27" i="7"/>
  <c r="AH12" i="4"/>
  <c r="K11" i="7"/>
  <c r="AH17" i="4"/>
  <c r="K16" i="7"/>
  <c r="AH36" i="4"/>
  <c r="K35" i="7"/>
  <c r="AH30" i="4"/>
  <c r="K29" i="7"/>
  <c r="AI76" i="4"/>
  <c r="L75" i="7"/>
  <c r="AH50" i="4"/>
  <c r="K49" i="7"/>
  <c r="AH71" i="4"/>
  <c r="K70" i="7"/>
  <c r="AH63" i="4"/>
  <c r="K62" i="7"/>
  <c r="AH16" i="4"/>
  <c r="K15" i="7"/>
  <c r="AH59" i="4"/>
  <c r="K58" i="7"/>
  <c r="AH27" i="4"/>
  <c r="K26" i="7"/>
  <c r="AE41" i="4"/>
  <c r="H40" i="7"/>
  <c r="AH74" i="4"/>
  <c r="K73" i="7"/>
  <c r="AE74" i="4"/>
  <c r="H73" i="7"/>
  <c r="AH14" i="4"/>
  <c r="K13" i="7"/>
  <c r="AE52" i="4"/>
  <c r="H51" i="7"/>
  <c r="AE35" i="4"/>
  <c r="H34" i="7"/>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http://floridarevenue.com/taxes/pages/colls_from_7_2003.aspx</t>
        </r>
      </text>
    </comment>
    <comment ref="I3" authorId="1" shapeId="0">
      <text>
        <r>
          <rPr>
            <sz val="8"/>
            <color indexed="81"/>
            <rFont val="Tahoma"/>
            <family val="2"/>
          </rPr>
          <t>FY 2017 Half-cent Sales Tax (Form 5)
DOR website
Taxes: Tax Collections and Distributions
http://floridarevenue.com/taxes/Pages/distributions.aspx</t>
        </r>
      </text>
    </comment>
    <comment ref="T3" authorId="1" shapeId="0">
      <text>
        <r>
          <rPr>
            <sz val="8"/>
            <color indexed="81"/>
            <rFont val="Tahoma"/>
            <family val="2"/>
          </rPr>
          <t>FY 2017 State Revenue Sharing (Form 6)
DOR website
Taxes: Tax Collections and Distributions
http://floridarevenue.com/taxes/Pages/distributions.aspx</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FY 2017 Local Government Tax Distributions by County (Form 4)
DOR webpage
Tax Distributions from July 2003 to Present
http://floridarevenue.com/taxes/Pages/distributions.aspx</t>
        </r>
      </text>
    </comment>
    <comment ref="D8" authorId="1" shapeId="0">
      <text>
        <r>
          <rPr>
            <sz val="8"/>
            <color indexed="81"/>
            <rFont val="Tahoma"/>
            <family val="2"/>
          </rPr>
          <t>Constructed from Sales Tax by County (Form 9) file
DOR webpage
Tax Collections from July 2003
http://floridarevenue.com/taxes/pages/colls_from_7_2003.aspx</t>
        </r>
      </text>
    </comment>
    <comment ref="E8" authorId="1" shapeId="0">
      <text>
        <r>
          <rPr>
            <sz val="8"/>
            <color indexed="81"/>
            <rFont val="Tahoma"/>
            <family val="2"/>
          </rPr>
          <t>FY 2017 Local Gov't Tax Receipts by County (Form 3)
DOR webpage
Tax Collections from July 2003
http://floridarevenue.com/taxes/Pages/colls_from_7_2003.aspx</t>
        </r>
      </text>
    </comment>
    <comment ref="F8" authorId="1" shapeId="0">
      <text>
        <r>
          <rPr>
            <sz val="8"/>
            <color indexed="81"/>
            <rFont val="Tahoma"/>
            <family val="2"/>
          </rPr>
          <t>County's proportional share of statewide local option sales taxes multiplied by the discretionary pool amount of $227,558,683.</t>
        </r>
      </text>
    </comment>
    <comment ref="U8" authorId="1" shapeId="0">
      <text>
        <r>
          <rPr>
            <sz val="8"/>
            <color indexed="81"/>
            <rFont val="Tahoma"/>
            <family val="2"/>
          </rPr>
          <t>The 2.0810 percent of sales and use tax collections represent 98.49 percent of total County Revenue Sharing program funding in SFY 2016-17.
2016 Local Government Financial Information Handbook, p. 34.</t>
        </r>
      </text>
    </comment>
    <comment ref="W8" authorId="1" shapeId="0">
      <text>
        <r>
          <rPr>
            <sz val="8"/>
            <color indexed="81"/>
            <rFont val="Tahoma"/>
            <family val="2"/>
          </rPr>
          <t>The 1.3653 percent of sales and use tax collections represents 76.2 percent of total Municipal Revenue Sharing program funding in SFY 2016-17.
2016 Local Government Financial Information Handbook, p. 79.</t>
        </r>
      </text>
    </comment>
    <comment ref="E76" authorId="1" shapeId="0">
      <text>
        <r>
          <rPr>
            <sz val="8"/>
            <color indexed="81"/>
            <rFont val="Tahoma"/>
            <family val="2"/>
          </rPr>
          <t>Excludes discretionary pool amount totaling $227,558,683.</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<sst xmlns="http://schemas.openxmlformats.org/spreadsheetml/2006/main" count="292" uniqueCount="127">
  <si>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</si>
  <si>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</si>
  <si>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</si>
  <si>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</si>
  <si>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</si>
  <si>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</si>
  <si>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</si>
  <si>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</si>
  <si>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</si>
  <si>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</si>
  <si>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</si>
  <si>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</si>
  <si>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</si>
  <si>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</si>
  <si>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</si>
  <si>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</si>
  <si>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</si>
  <si>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</si>
  <si>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</si>
  <si>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</si>
  <si>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</si>
  <si>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</si>
  <si>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</si>
  <si>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</si>
  <si>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</si>
  <si>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</si>
  <si>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</si>
  <si>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</si>
  <si>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</si>
  <si>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</si>
  <si>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</si>
  <si>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</si>
  <si>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</si>
  <si>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</si>
  <si>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</si>
  <si>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</si>
  <si>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</si>
  <si>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</si>
  <si>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</si>
  <si>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</si>
  <si>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</si>
  <si>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</si>
  <si>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</si>
  <si>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</si>
  <si>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</si>
  <si>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</si>
  <si>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</si>
  <si>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</si>
  <si>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</si>
  <si>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</si>
  <si>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</si>
  <si>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</si>
  <si>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</si>
  <si>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</si>
  <si>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</si>
  <si>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</si>
  <si>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</si>
  <si>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</si>
  <si>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</si>
  <si>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</si>
  <si>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</si>
  <si>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</si>
  <si>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</si>
  <si>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</si>
  <si>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</si>
  <si>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</si>
  <si>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</si>
  <si>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</si>
  <si>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</si>
  <si>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</si>
  <si>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</si>
  <si>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</si>
  <si>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</si>
  <si>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</si>
  <si>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</si>
  <si>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</si>
  <si>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</si>
  <si>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</si>
  <si>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</si>
  <si>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</si>
  <si>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</si>
  <si>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</si>
  <si>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</si>
  <si>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</si>
  <si>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</si>
  <si>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</si>
  <si>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</si>
  <si>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</si>
  <si>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</si>
  <si>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</si>
  <si>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</si>
  <si>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</si>
  <si>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</si>
  <si>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</si>
  <si>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</si>
  <si>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</si>
  <si>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</si>
  <si>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</si>
  <si>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</si>
  <si>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</si>
  <si>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</si>
  <si>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</si>
  <si>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</si>
  <si>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</si>
  <si>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</si>
  <si>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</si>
  <si>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</si>
  <si>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</si>
  <si>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</si>
  <si>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</si>
  <si>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</si>
  <si>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</si>
  <si>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</si>
  <si>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</si>
  <si>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</si>
  <si>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</si>
  <si>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</si>
  <si>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</si>
  <si>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</si>
  <si>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</si>
  <si>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</si>
  <si>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</si>
  <si>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 212.20(6)(d)6.a., F.S.</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</si>
  <si>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$227,558,683.</t>
  </si>
  <si>
    <t>1)  Pursuant to law, 2.0810 percent of state sales and use tax collections are transferred into the Revenue Sharing Trust Fund for Counties [s. 212.20(6)(d)5., F.S.].  In state fiscal year ended June 30, 2017, this revenue source was estimated to account for 98.49 percent of total county revenue sharing proceeds.</t>
  </si>
  <si>
    <t>2)  Pursuant to law, 1.3653 percent of state sales and use tax collections are transferred into the Revenue Sharing Trust Fund for Municipalities [s. 212.20(5)(d)6., F.S.].  In state fiscal year ended June 30, 2017, this revenue source was estimated to account for 76.2 percent of total municipal revenue sharing proceeds.</t>
  </si>
  <si>
    <t>State Fiscal Year Ended June 30,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</si>
</sst>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0" fontId="2" fillId="2" borderId="15" xfId="0" applyFont="1" applyFill="1" applyBorder="1" applyAlignment="1">
      <alignment horizontal="centerContinuous"/>
    </xf>
    <xf numFmtId="0" fontId="2" fillId="2" borderId="7" xfId="0" applyFont="1" applyFill="1" applyBorder="1" applyAlignment="1">
      <alignment horizontal="centerContinuous"/>
    </xf>
    <xf numFmtId="0" fontId="2" fillId="2" borderId="16" xfId="0" applyFont="1" applyFill="1" applyBorder="1" applyAlignment="1">
      <alignment horizontal="left"/>
    </xf>
    <xf numFmtId="0" fontId="2" fillId="2" borderId="1" xfId="0" applyFont="1" applyFill="1" applyBorder="1" applyAlignment="1">
      <alignment horizontal="left"/>
    </xf>
    <xf numFmtId="0" fontId="2" fillId="2" borderId="17"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6" xfId="0" applyFont="1" applyFill="1" applyBorder="1"/>
    <xf numFmtId="0" fontId="2" fillId="2" borderId="16" xfId="0" applyFont="1" applyFill="1" applyBorder="1" applyAlignment="1">
      <alignment horizontal="right"/>
    </xf>
    <xf numFmtId="0" fontId="2" fillId="2" borderId="19" xfId="0" applyFont="1" applyFill="1" applyBorder="1" applyAlignment="1">
      <alignment horizontal="right"/>
    </xf>
    <xf numFmtId="0" fontId="2" fillId="2" borderId="17"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20" xfId="0" applyNumberFormat="1" applyFont="1" applyBorder="1"/>
    <xf numFmtId="9" fontId="2" fillId="2" borderId="12"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17"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0" fontId="2" fillId="2" borderId="14" xfId="0" applyFont="1" applyFill="1" applyBorder="1" applyAlignment="1">
      <alignment horizontal="left"/>
    </xf>
    <xf numFmtId="0" fontId="2" fillId="2" borderId="13"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16" xfId="0" applyFont="1" applyBorder="1"/>
    <xf numFmtId="0" fontId="1" fillId="0" borderId="5" xfId="0" applyFont="1" applyBorder="1"/>
    <xf numFmtId="0" fontId="2" fillId="2" borderId="30" xfId="0" applyFont="1" applyFill="1" applyBorder="1" applyAlignment="1">
      <alignment horizontal="right"/>
    </xf>
    <xf numFmtId="0" fontId="2" fillId="2" borderId="31" xfId="0" applyFont="1" applyFill="1" applyBorder="1" applyAlignment="1">
      <alignment horizontal="right"/>
    </xf>
    <xf numFmtId="0" fontId="2" fillId="2" borderId="32" xfId="0" applyFont="1" applyFill="1" applyBorder="1" applyAlignment="1">
      <alignment horizontal="right"/>
    </xf>
    <xf numFmtId="42" fontId="3" fillId="0" borderId="33" xfId="0" applyNumberFormat="1" applyFont="1" applyBorder="1"/>
    <xf numFmtId="42" fontId="3" fillId="0" borderId="34" xfId="0" applyNumberFormat="1" applyFont="1" applyBorder="1"/>
    <xf numFmtId="42" fontId="2" fillId="2" borderId="35" xfId="0" applyNumberFormat="1" applyFont="1" applyFill="1" applyBorder="1"/>
    <xf numFmtId="0" fontId="1" fillId="0" borderId="7" xfId="0" applyFont="1" applyFill="1" applyBorder="1"/>
    <xf numFmtId="0" fontId="1" fillId="0" borderId="16" xfId="0" applyFont="1" applyBorder="1" applyAlignment="1">
      <alignment wrapText="1"/>
    </xf>
    <xf numFmtId="0" fontId="0" fillId="0" borderId="1" xfId="0" applyBorder="1" applyAlignment="1">
      <alignment wrapText="1"/>
    </xf>
    <xf numFmtId="0" fontId="0" fillId="0" borderId="17"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1" fillId="0" borderId="7" xfId="0" applyFont="1" applyFill="1" applyBorder="1" applyAlignment="1">
      <alignment wrapText="1"/>
    </xf>
    <xf numFmtId="0" fontId="0" fillId="0" borderId="0" xfId="0" applyFill="1" applyAlignment="1">
      <alignment wrapText="1"/>
    </xf>
    <xf numFmtId="0" fontId="0" fillId="0" borderId="8" xfId="0" applyFill="1" applyBorder="1" applyAlignment="1">
      <alignment wrapText="1"/>
    </xf>
    <xf numFmtId="0" fontId="3" fillId="0" borderId="7" xfId="0" applyFont="1" applyBorder="1" applyAlignment="1">
      <alignment wrapText="1"/>
    </xf>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40" xfId="0" applyFont="1" applyFill="1" applyBorder="1" applyAlignment="1">
      <alignment horizont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4" fillId="2" borderId="1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11" xfId="0" applyFont="1" applyFill="1" applyBorder="1" applyAlignment="1">
      <alignment horizontal="center"/>
    </xf>
    <xf numFmtId="0" fontId="4" fillId="2" borderId="13" xfId="0" applyFont="1" applyFill="1" applyBorder="1" applyAlignment="1">
      <alignment horizontal="center"/>
    </xf>
    <xf numFmtId="0" fontId="7" fillId="0" borderId="1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activeCell="A3" sqref="A3"/>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91" t="s">
        <v>105</v>
      </c>
      <c r="B1" s="92"/>
      <c r="C1" s="92"/>
      <c r="D1" s="92"/>
      <c r="E1" s="92"/>
      <c r="F1" s="92"/>
      <c r="G1" s="92"/>
      <c r="H1" s="92"/>
      <c r="I1" s="92"/>
      <c r="J1" s="92"/>
      <c r="K1" s="92"/>
      <c r="L1" s="93"/>
    </row>
    <row r="2" spans="1:12" ht="16.5" thickBot="1" x14ac:dyDescent="0.3">
      <c r="A2" s="94" t="s">
        <v>126</v>
      </c>
      <c r="B2" s="95"/>
      <c r="C2" s="95"/>
      <c r="D2" s="95"/>
      <c r="E2" s="95"/>
      <c r="F2" s="95"/>
      <c r="G2" s="95"/>
      <c r="H2" s="95"/>
      <c r="I2" s="95"/>
      <c r="J2" s="95"/>
      <c r="K2" s="95"/>
      <c r="L2" s="96"/>
    </row>
    <row r="3" spans="1:12" ht="15.75" x14ac:dyDescent="0.25">
      <c r="A3" s="24"/>
      <c r="B3" s="102" t="s">
        <v>93</v>
      </c>
      <c r="C3" s="103"/>
      <c r="D3" s="103"/>
      <c r="E3" s="103"/>
      <c r="F3" s="104"/>
      <c r="G3" s="88" t="s">
        <v>95</v>
      </c>
      <c r="H3" s="89"/>
      <c r="I3" s="89"/>
      <c r="J3" s="89"/>
      <c r="K3" s="89"/>
      <c r="L3" s="90"/>
    </row>
    <row r="4" spans="1:12" ht="13.5" thickBot="1" x14ac:dyDescent="0.25">
      <c r="A4" s="25"/>
      <c r="B4" s="26"/>
      <c r="C4" s="27"/>
      <c r="D4" s="27"/>
      <c r="E4" s="27"/>
      <c r="F4" s="28"/>
      <c r="G4" s="97" t="s">
        <v>101</v>
      </c>
      <c r="H4" s="98"/>
      <c r="I4" s="99"/>
      <c r="J4" s="100" t="s">
        <v>102</v>
      </c>
      <c r="K4" s="100"/>
      <c r="L4" s="101"/>
    </row>
    <row r="5" spans="1:12" x14ac:dyDescent="0.2">
      <c r="A5" s="29"/>
      <c r="B5" s="30"/>
      <c r="C5" s="31"/>
      <c r="D5" s="31" t="s">
        <v>97</v>
      </c>
      <c r="E5" s="31"/>
      <c r="F5" s="32" t="s">
        <v>73</v>
      </c>
      <c r="G5" s="30"/>
      <c r="H5" s="31" t="s">
        <v>73</v>
      </c>
      <c r="I5" s="32" t="s">
        <v>92</v>
      </c>
      <c r="J5" s="44"/>
      <c r="K5" s="31" t="s">
        <v>73</v>
      </c>
      <c r="L5" s="32" t="s">
        <v>92</v>
      </c>
    </row>
    <row r="6" spans="1:12" x14ac:dyDescent="0.2">
      <c r="A6" s="29"/>
      <c r="B6" s="30" t="s">
        <v>70</v>
      </c>
      <c r="C6" s="33" t="s">
        <v>86</v>
      </c>
      <c r="D6" s="33" t="s">
        <v>98</v>
      </c>
      <c r="E6" s="33" t="s">
        <v>0</v>
      </c>
      <c r="F6" s="32" t="s">
        <v>82</v>
      </c>
      <c r="G6" s="30" t="s">
        <v>0</v>
      </c>
      <c r="H6" s="33" t="s">
        <v>82</v>
      </c>
      <c r="I6" s="32" t="s">
        <v>91</v>
      </c>
      <c r="J6" s="44" t="s">
        <v>0</v>
      </c>
      <c r="K6" s="33" t="s">
        <v>82</v>
      </c>
      <c r="L6" s="32" t="s">
        <v>91</v>
      </c>
    </row>
    <row r="7" spans="1:12" ht="13.5" thickBot="1" x14ac:dyDescent="0.25">
      <c r="A7" s="34" t="s">
        <v>8</v>
      </c>
      <c r="B7" s="35" t="s">
        <v>71</v>
      </c>
      <c r="C7" s="36" t="s">
        <v>87</v>
      </c>
      <c r="D7" s="36" t="s">
        <v>99</v>
      </c>
      <c r="E7" s="36" t="s">
        <v>91</v>
      </c>
      <c r="F7" s="37" t="s">
        <v>0</v>
      </c>
      <c r="G7" s="35" t="s">
        <v>94</v>
      </c>
      <c r="H7" s="36" t="s">
        <v>0</v>
      </c>
      <c r="I7" s="37" t="s">
        <v>90</v>
      </c>
      <c r="J7" s="3" t="s">
        <v>94</v>
      </c>
      <c r="K7" s="36" t="s">
        <v>0</v>
      </c>
      <c r="L7" s="37" t="s">
        <v>90</v>
      </c>
    </row>
    <row r="8" spans="1:12" x14ac:dyDescent="0.2">
      <c r="A8" s="4" t="s">
        <v>1</v>
      </c>
      <c r="B8" s="13">
        <f>'Data Worksheet'!D9</f>
        <v>243319686.28</v>
      </c>
      <c r="C8" s="16">
        <f>'Data Worksheet'!E9</f>
        <v>8707389.1699999999</v>
      </c>
      <c r="D8" s="17">
        <f>'Data Worksheet'!F9</f>
        <v>881206.50193678448</v>
      </c>
      <c r="E8" s="16">
        <f>'Data Worksheet'!G9</f>
        <v>252908281.95193678</v>
      </c>
      <c r="F8" s="14">
        <f>'Data Worksheet'!H9</f>
        <v>1.0057332735813789E-2</v>
      </c>
      <c r="G8" s="13">
        <f>'Data Worksheet'!AD9</f>
        <v>26529580.613350999</v>
      </c>
      <c r="H8" s="41">
        <f>'Data Worksheet'!AE9</f>
        <v>9.3683651135904617E-3</v>
      </c>
      <c r="I8" s="38">
        <f>'Data Worksheet'!AF9</f>
        <v>0.10903178866843556</v>
      </c>
      <c r="J8" s="2">
        <f>'Data Worksheet'!AG9</f>
        <v>33172172.403350998</v>
      </c>
      <c r="K8" s="41">
        <f>'Data Worksheet'!AH9</f>
        <v>6.2700464315891538E-3</v>
      </c>
      <c r="L8" s="5">
        <f>'Data Worksheet'!AI9</f>
        <v>0.13116285535344827</v>
      </c>
    </row>
    <row r="9" spans="1:12" x14ac:dyDescent="0.2">
      <c r="A9" s="6" t="s">
        <v>50</v>
      </c>
      <c r="B9" s="65">
        <f>'Data Worksheet'!D10</f>
        <v>12495366.050000001</v>
      </c>
      <c r="C9" s="67">
        <f>'Data Worksheet'!E10</f>
        <v>1709025.27</v>
      </c>
      <c r="D9" s="67">
        <f>'Data Worksheet'!F10</f>
        <v>172957.03114855362</v>
      </c>
      <c r="E9" s="67">
        <f>'Data Worksheet'!G10</f>
        <v>14377348.351148553</v>
      </c>
      <c r="F9" s="15">
        <f>'Data Worksheet'!H10</f>
        <v>5.7173998063726685E-4</v>
      </c>
      <c r="G9" s="65">
        <f>'Data Worksheet'!AD10</f>
        <v>3545166.1122079999</v>
      </c>
      <c r="H9" s="42">
        <f>'Data Worksheet'!AE10</f>
        <v>1.251901076445152E-3</v>
      </c>
      <c r="I9" s="39">
        <f>'Data Worksheet'!AF10</f>
        <v>0.28371846795220534</v>
      </c>
      <c r="J9" s="68">
        <f>'Data Worksheet'!AG10</f>
        <v>5770997.7922080001</v>
      </c>
      <c r="K9" s="42">
        <f>'Data Worksheet'!AH10</f>
        <v>1.0908065855249011E-3</v>
      </c>
      <c r="L9" s="7">
        <f>'Data Worksheet'!AI10</f>
        <v>0.40139514264095688</v>
      </c>
    </row>
    <row r="10" spans="1:12" x14ac:dyDescent="0.2">
      <c r="A10" s="6" t="s">
        <v>26</v>
      </c>
      <c r="B10" s="65">
        <f>'Data Worksheet'!D11</f>
        <v>250472261.46000007</v>
      </c>
      <c r="C10" s="67">
        <f>'Data Worksheet'!E11</f>
        <v>26899210.469999999</v>
      </c>
      <c r="D10" s="67">
        <f>'Data Worksheet'!F11</f>
        <v>2722257.9237411097</v>
      </c>
      <c r="E10" s="67">
        <f>'Data Worksheet'!G11</f>
        <v>280093729.85374117</v>
      </c>
      <c r="F10" s="15">
        <f>'Data Worksheet'!H11</f>
        <v>1.1138408820038415E-2</v>
      </c>
      <c r="G10" s="65">
        <f>'Data Worksheet'!AD11</f>
        <v>29808941.672797997</v>
      </c>
      <c r="H10" s="42">
        <f>'Data Worksheet'!AE11</f>
        <v>1.0526402709131242E-2</v>
      </c>
      <c r="I10" s="39">
        <f>'Data Worksheet'!AF11</f>
        <v>0.11901094955202625</v>
      </c>
      <c r="J10" s="68">
        <f>'Data Worksheet'!AG11</f>
        <v>57160616.182797998</v>
      </c>
      <c r="K10" s="42">
        <f>'Data Worksheet'!AH11</f>
        <v>1.0804228109226422E-2</v>
      </c>
      <c r="L10" s="7">
        <f>'Data Worksheet'!AI11</f>
        <v>0.20407674321251684</v>
      </c>
    </row>
    <row r="11" spans="1:12" x14ac:dyDescent="0.2">
      <c r="A11" s="6" t="s">
        <v>47</v>
      </c>
      <c r="B11" s="65">
        <f>'Data Worksheet'!D12</f>
        <v>16564996.030000001</v>
      </c>
      <c r="C11" s="67">
        <f>'Data Worksheet'!E12</f>
        <v>2498860.7299999995</v>
      </c>
      <c r="D11" s="67">
        <f>'Data Worksheet'!F12</f>
        <v>252890.07757884552</v>
      </c>
      <c r="E11" s="67">
        <f>'Data Worksheet'!G12</f>
        <v>19316746.837578848</v>
      </c>
      <c r="F11" s="15">
        <f>'Data Worksheet'!H12</f>
        <v>7.6816365529670414E-4</v>
      </c>
      <c r="G11" s="65">
        <f>'Data Worksheet'!AD12</f>
        <v>4134241.8487459999</v>
      </c>
      <c r="H11" s="42">
        <f>'Data Worksheet'!AE12</f>
        <v>1.4599208208910153E-3</v>
      </c>
      <c r="I11" s="39">
        <f>'Data Worksheet'!AF12</f>
        <v>0.24957699001307879</v>
      </c>
      <c r="J11" s="68">
        <f>'Data Worksheet'!AG12</f>
        <v>7134306.2387460005</v>
      </c>
      <c r="K11" s="42">
        <f>'Data Worksheet'!AH12</f>
        <v>1.3484926712124166E-3</v>
      </c>
      <c r="L11" s="7">
        <f>'Data Worksheet'!AI12</f>
        <v>0.36933269865435642</v>
      </c>
    </row>
    <row r="12" spans="1:12" x14ac:dyDescent="0.2">
      <c r="A12" s="6" t="s">
        <v>15</v>
      </c>
      <c r="B12" s="65">
        <f>'Data Worksheet'!D13</f>
        <v>522713800.10000002</v>
      </c>
      <c r="C12" s="67">
        <f>'Data Worksheet'!E13</f>
        <v>54518767.490000002</v>
      </c>
      <c r="D12" s="67">
        <f>'Data Worksheet'!F13</f>
        <v>5517416.4668429298</v>
      </c>
      <c r="E12" s="67">
        <f>'Data Worksheet'!G13</f>
        <v>582749984.05684292</v>
      </c>
      <c r="F12" s="15">
        <f>'Data Worksheet'!H13</f>
        <v>2.3174055219605937E-2</v>
      </c>
      <c r="G12" s="65">
        <f>'Data Worksheet'!AD13</f>
        <v>59735202.657701999</v>
      </c>
      <c r="H12" s="42">
        <f>'Data Worksheet'!AE13</f>
        <v>2.1094234273347032E-2</v>
      </c>
      <c r="I12" s="39">
        <f>'Data Worksheet'!AF13</f>
        <v>0.11427898526167493</v>
      </c>
      <c r="J12" s="68">
        <f>'Data Worksheet'!AG13</f>
        <v>118191589.497702</v>
      </c>
      <c r="K12" s="42">
        <f>'Data Worksheet'!AH13</f>
        <v>2.2340012736068355E-2</v>
      </c>
      <c r="L12" s="7">
        <f>'Data Worksheet'!AI13</f>
        <v>0.20281697594379219</v>
      </c>
    </row>
    <row r="13" spans="1:12" x14ac:dyDescent="0.2">
      <c r="A13" s="6" t="s">
        <v>9</v>
      </c>
      <c r="B13" s="65">
        <f>'Data Worksheet'!D14</f>
        <v>2252586357.2599998</v>
      </c>
      <c r="C13" s="67">
        <f>'Data Worksheet'!E14</f>
        <v>23788678.690000001</v>
      </c>
      <c r="D13" s="67">
        <f>'Data Worksheet'!F14</f>
        <v>2407465.421017013</v>
      </c>
      <c r="E13" s="67">
        <f>'Data Worksheet'!G14</f>
        <v>2278782501.371017</v>
      </c>
      <c r="F13" s="15">
        <f>'Data Worksheet'!H14</f>
        <v>9.0619704787658295E-2</v>
      </c>
      <c r="G13" s="65">
        <f>'Data Worksheet'!AD14</f>
        <v>277307294.67025399</v>
      </c>
      <c r="H13" s="42">
        <f>'Data Worksheet'!AE14</f>
        <v>9.792525645224702E-2</v>
      </c>
      <c r="I13" s="39">
        <f>'Data Worksheet'!AF14</f>
        <v>0.12310617694034379</v>
      </c>
      <c r="J13" s="68">
        <f>'Data Worksheet'!AG14</f>
        <v>277307294.67025399</v>
      </c>
      <c r="K13" s="42">
        <f>'Data Worksheet'!AH14</f>
        <v>5.2415307392566925E-2</v>
      </c>
      <c r="L13" s="7">
        <f>'Data Worksheet'!AI14</f>
        <v>0.12169098828142377</v>
      </c>
    </row>
    <row r="14" spans="1:12" x14ac:dyDescent="0.2">
      <c r="A14" s="6" t="s">
        <v>57</v>
      </c>
      <c r="B14" s="65">
        <f>'Data Worksheet'!D15</f>
        <v>4410536.0599999996</v>
      </c>
      <c r="C14" s="67">
        <f>'Data Worksheet'!E15</f>
        <v>1010134.66</v>
      </c>
      <c r="D14" s="67">
        <f>'Data Worksheet'!F15</f>
        <v>102227.7990388367</v>
      </c>
      <c r="E14" s="67">
        <f>'Data Worksheet'!G15</f>
        <v>5522898.5190388365</v>
      </c>
      <c r="F14" s="15">
        <f>'Data Worksheet'!H15</f>
        <v>2.1962755684949372E-4</v>
      </c>
      <c r="G14" s="65">
        <f>'Data Worksheet'!AD15</f>
        <v>2639756.814888</v>
      </c>
      <c r="H14" s="42">
        <f>'Data Worksheet'!AE15</f>
        <v>9.3217476798385373E-4</v>
      </c>
      <c r="I14" s="39">
        <f>'Data Worksheet'!AF15</f>
        <v>0.59851155936088196</v>
      </c>
      <c r="J14" s="68">
        <f>'Data Worksheet'!AG15</f>
        <v>4038927.064888</v>
      </c>
      <c r="K14" s="42">
        <f>'Data Worksheet'!AH15</f>
        <v>7.6341880545910954E-4</v>
      </c>
      <c r="L14" s="7">
        <f>'Data Worksheet'!AI15</f>
        <v>0.73130568142159247</v>
      </c>
    </row>
    <row r="15" spans="1:12" x14ac:dyDescent="0.2">
      <c r="A15" s="6" t="s">
        <v>28</v>
      </c>
      <c r="B15" s="65">
        <f>'Data Worksheet'!D16</f>
        <v>178511869.77000001</v>
      </c>
      <c r="C15" s="67">
        <f>'Data Worksheet'!E16</f>
        <v>24626585.620000001</v>
      </c>
      <c r="D15" s="67">
        <f>'Data Worksheet'!F16</f>
        <v>2492263.4035486574</v>
      </c>
      <c r="E15" s="67">
        <f>'Data Worksheet'!G16</f>
        <v>205630718.79354867</v>
      </c>
      <c r="F15" s="15">
        <f>'Data Worksheet'!H16</f>
        <v>8.1772591377782654E-3</v>
      </c>
      <c r="G15" s="65">
        <f>'Data Worksheet'!AD16</f>
        <v>21222871.048281003</v>
      </c>
      <c r="H15" s="42">
        <f>'Data Worksheet'!AE16</f>
        <v>7.4944119033260133E-3</v>
      </c>
      <c r="I15" s="39">
        <f>'Data Worksheet'!AF16</f>
        <v>0.11888773041044934</v>
      </c>
      <c r="J15" s="68">
        <f>'Data Worksheet'!AG16</f>
        <v>49560408.908281013</v>
      </c>
      <c r="K15" s="42">
        <f>'Data Worksheet'!AH16</f>
        <v>9.3676730376595907E-3</v>
      </c>
      <c r="L15" s="7">
        <f>'Data Worksheet'!AI16</f>
        <v>0.24101656211219688</v>
      </c>
    </row>
    <row r="16" spans="1:12" x14ac:dyDescent="0.2">
      <c r="A16" s="6" t="s">
        <v>31</v>
      </c>
      <c r="B16" s="65">
        <f>'Data Worksheet'!D17</f>
        <v>101186299.05</v>
      </c>
      <c r="C16" s="67">
        <f>'Data Worksheet'!E17</f>
        <v>584824.56000000006</v>
      </c>
      <c r="D16" s="67">
        <f>'Data Worksheet'!F17</f>
        <v>59185.502646405679</v>
      </c>
      <c r="E16" s="67">
        <f>'Data Worksheet'!G17</f>
        <v>101830309.1126464</v>
      </c>
      <c r="F16" s="15">
        <f>'Data Worksheet'!H17</f>
        <v>4.0494573504369687E-3</v>
      </c>
      <c r="G16" s="65">
        <f>'Data Worksheet'!AD17</f>
        <v>11454674.902235001</v>
      </c>
      <c r="H16" s="42">
        <f>'Data Worksheet'!AE17</f>
        <v>4.0449782567468897E-3</v>
      </c>
      <c r="I16" s="39">
        <f>'Data Worksheet'!AF17</f>
        <v>0.11320381326107017</v>
      </c>
      <c r="J16" s="68">
        <f>'Data Worksheet'!AG17</f>
        <v>11454674.902235001</v>
      </c>
      <c r="K16" s="42">
        <f>'Data Worksheet'!AH17</f>
        <v>2.1651082305516153E-3</v>
      </c>
      <c r="L16" s="7">
        <f>'Data Worksheet'!AI17</f>
        <v>0.11248787322803515</v>
      </c>
    </row>
    <row r="17" spans="1:12" x14ac:dyDescent="0.2">
      <c r="A17" s="6" t="s">
        <v>27</v>
      </c>
      <c r="B17" s="65">
        <f>'Data Worksheet'!D18</f>
        <v>126549760.22999999</v>
      </c>
      <c r="C17" s="67">
        <f>'Data Worksheet'!E18</f>
        <v>18300716.359999999</v>
      </c>
      <c r="D17" s="67">
        <f>'Data Worksheet'!F18</f>
        <v>1852071.8359637626</v>
      </c>
      <c r="E17" s="67">
        <f>'Data Worksheet'!G18</f>
        <v>146702548.42596373</v>
      </c>
      <c r="F17" s="15">
        <f>'Data Worksheet'!H18</f>
        <v>5.8338791095506621E-3</v>
      </c>
      <c r="G17" s="65">
        <f>'Data Worksheet'!AD18</f>
        <v>15367645.370999999</v>
      </c>
      <c r="H17" s="42">
        <f>'Data Worksheet'!AE18</f>
        <v>5.4267617294807002E-3</v>
      </c>
      <c r="I17" s="39">
        <f>'Data Worksheet'!AF18</f>
        <v>0.12143559452874358</v>
      </c>
      <c r="J17" s="68">
        <f>'Data Worksheet'!AG18</f>
        <v>37977324.221000001</v>
      </c>
      <c r="K17" s="42">
        <f>'Data Worksheet'!AH18</f>
        <v>7.178293399594503E-3</v>
      </c>
      <c r="L17" s="7">
        <f>'Data Worksheet'!AI18</f>
        <v>0.25887296865988657</v>
      </c>
    </row>
    <row r="18" spans="1:12" x14ac:dyDescent="0.2">
      <c r="A18" s="6" t="s">
        <v>22</v>
      </c>
      <c r="B18" s="65">
        <f>'Data Worksheet'!D19</f>
        <v>525382195.31999999</v>
      </c>
      <c r="C18" s="67">
        <f>'Data Worksheet'!E19</f>
        <v>1732798.74</v>
      </c>
      <c r="D18" s="67">
        <f>'Data Worksheet'!F19</f>
        <v>175362.95741744913</v>
      </c>
      <c r="E18" s="67">
        <f>'Data Worksheet'!G19</f>
        <v>527290357.01741743</v>
      </c>
      <c r="F18" s="15">
        <f>'Data Worksheet'!H19</f>
        <v>2.0968607781369657E-2</v>
      </c>
      <c r="G18" s="65">
        <f>'Data Worksheet'!AD19</f>
        <v>58438911.659133002</v>
      </c>
      <c r="H18" s="42">
        <f>'Data Worksheet'!AE19</f>
        <v>2.0636476288211615E-2</v>
      </c>
      <c r="I18" s="39">
        <f>'Data Worksheet'!AF19</f>
        <v>0.11123123733483013</v>
      </c>
      <c r="J18" s="68">
        <f>'Data Worksheet'!AG19</f>
        <v>58438911.659133002</v>
      </c>
      <c r="K18" s="42">
        <f>'Data Worksheet'!AH19</f>
        <v>1.1045845447170233E-2</v>
      </c>
      <c r="L18" s="7">
        <f>'Data Worksheet'!AI19</f>
        <v>0.11082871302575831</v>
      </c>
    </row>
    <row r="19" spans="1:12" x14ac:dyDescent="0.2">
      <c r="A19" s="6" t="s">
        <v>37</v>
      </c>
      <c r="B19" s="65">
        <f>'Data Worksheet'!D20</f>
        <v>61659882.609999999</v>
      </c>
      <c r="C19" s="67">
        <f>'Data Worksheet'!E20</f>
        <v>7670341.040000001</v>
      </c>
      <c r="D19" s="67">
        <f>'Data Worksheet'!F20</f>
        <v>776255.00187911757</v>
      </c>
      <c r="E19" s="67">
        <f>'Data Worksheet'!G20</f>
        <v>70106478.651879117</v>
      </c>
      <c r="F19" s="15">
        <f>'Data Worksheet'!H20</f>
        <v>2.787904679500255E-3</v>
      </c>
      <c r="G19" s="65">
        <f>'Data Worksheet'!AD20</f>
        <v>7085337.1627949988</v>
      </c>
      <c r="H19" s="42">
        <f>'Data Worksheet'!AE20</f>
        <v>2.5020382516167624E-3</v>
      </c>
      <c r="I19" s="39">
        <f>'Data Worksheet'!AF20</f>
        <v>0.11491000084463182</v>
      </c>
      <c r="J19" s="68">
        <f>'Data Worksheet'!AG20</f>
        <v>16035492.092794999</v>
      </c>
      <c r="K19" s="42">
        <f>'Data Worksheet'!AH20</f>
        <v>3.0309525331252848E-3</v>
      </c>
      <c r="L19" s="7">
        <f>'Data Worksheet'!AI20</f>
        <v>0.228730531060059</v>
      </c>
    </row>
    <row r="20" spans="1:12" x14ac:dyDescent="0.2">
      <c r="A20" s="70" t="s">
        <v>118</v>
      </c>
      <c r="B20" s="65">
        <f>'Data Worksheet'!D21</f>
        <v>15975657.469999999</v>
      </c>
      <c r="C20" s="67">
        <f>'Data Worksheet'!E21</f>
        <v>3035008.7300000004</v>
      </c>
      <c r="D20" s="67">
        <f>'Data Worksheet'!F21</f>
        <v>307149.40771516052</v>
      </c>
      <c r="E20" s="67">
        <f>'Data Worksheet'!G21</f>
        <v>19317815.60771516</v>
      </c>
      <c r="F20" s="15">
        <f>'Data Worksheet'!H21</f>
        <v>7.6820615677904408E-4</v>
      </c>
      <c r="G20" s="65">
        <f>'Data Worksheet'!AD21</f>
        <v>4304933.2898399998</v>
      </c>
      <c r="H20" s="42">
        <f>'Data Worksheet'!AE21</f>
        <v>1.5201969242052444E-3</v>
      </c>
      <c r="I20" s="39">
        <f>'Data Worksheet'!AF21</f>
        <v>0.26946830187890852</v>
      </c>
      <c r="J20" s="68">
        <f>'Data Worksheet'!AG21</f>
        <v>8308038.1198399998</v>
      </c>
      <c r="K20" s="42">
        <f>'Data Worksheet'!AH21</f>
        <v>1.5703458951499729E-3</v>
      </c>
      <c r="L20" s="7">
        <f>'Data Worksheet'!AI21</f>
        <v>0.43007130249871167</v>
      </c>
    </row>
    <row r="21" spans="1:12" x14ac:dyDescent="0.2">
      <c r="A21" s="6" t="s">
        <v>59</v>
      </c>
      <c r="B21" s="65">
        <f>'Data Worksheet'!D22</f>
        <v>4688970.74</v>
      </c>
      <c r="C21" s="67">
        <f>'Data Worksheet'!E22</f>
        <v>692620.52999999991</v>
      </c>
      <c r="D21" s="67">
        <f>'Data Worksheet'!F22</f>
        <v>70094.686535172004</v>
      </c>
      <c r="E21" s="67">
        <f>'Data Worksheet'!G22</f>
        <v>5451685.9565351726</v>
      </c>
      <c r="F21" s="15">
        <f>'Data Worksheet'!H22</f>
        <v>2.1679566684359273E-4</v>
      </c>
      <c r="G21" s="65">
        <f>'Data Worksheet'!AD22</f>
        <v>2829392.9990420002</v>
      </c>
      <c r="H21" s="42">
        <f>'Data Worksheet'!AE22</f>
        <v>9.9914081007080203E-4</v>
      </c>
      <c r="I21" s="39">
        <f>'Data Worksheet'!AF22</f>
        <v>0.60341451374507826</v>
      </c>
      <c r="J21" s="68">
        <f>'Data Worksheet'!AG22</f>
        <v>3825218.319042</v>
      </c>
      <c r="K21" s="42">
        <f>'Data Worksheet'!AH22</f>
        <v>7.230245936179899E-4</v>
      </c>
      <c r="L21" s="7">
        <f>'Data Worksheet'!AI22</f>
        <v>0.70165786318937629</v>
      </c>
    </row>
    <row r="22" spans="1:12" x14ac:dyDescent="0.2">
      <c r="A22" s="6" t="s">
        <v>13</v>
      </c>
      <c r="B22" s="65">
        <f>'Data Worksheet'!D23</f>
        <v>1095524322.79</v>
      </c>
      <c r="C22" s="67">
        <f>'Data Worksheet'!E23</f>
        <v>150401298.56999999</v>
      </c>
      <c r="D22" s="67">
        <f>'Data Worksheet'!F23</f>
        <v>15220934.727053162</v>
      </c>
      <c r="E22" s="67">
        <f>'Data Worksheet'!G23</f>
        <v>1261146556.0870531</v>
      </c>
      <c r="F22" s="15">
        <f>'Data Worksheet'!H23</f>
        <v>5.0151661484947298E-2</v>
      </c>
      <c r="G22" s="65">
        <f>'Data Worksheet'!AD23</f>
        <v>146826779.918915</v>
      </c>
      <c r="H22" s="42">
        <f>'Data Worksheet'!AE23</f>
        <v>5.1848798621451052E-2</v>
      </c>
      <c r="I22" s="39">
        <f>'Data Worksheet'!AF23</f>
        <v>0.13402420819374186</v>
      </c>
      <c r="J22" s="68">
        <f>'Data Worksheet'!AG23</f>
        <v>317202660.23891497</v>
      </c>
      <c r="K22" s="42">
        <f>'Data Worksheet'!AH23</f>
        <v>5.9956139855365118E-2</v>
      </c>
      <c r="L22" s="7">
        <f>'Data Worksheet'!AI23</f>
        <v>0.25151926927755053</v>
      </c>
    </row>
    <row r="23" spans="1:12" x14ac:dyDescent="0.2">
      <c r="A23" s="6" t="s">
        <v>18</v>
      </c>
      <c r="B23" s="65">
        <f>'Data Worksheet'!D24</f>
        <v>326016690.9600001</v>
      </c>
      <c r="C23" s="67">
        <f>'Data Worksheet'!E24</f>
        <v>66580241.269999996</v>
      </c>
      <c r="D23" s="67">
        <f>'Data Worksheet'!F24</f>
        <v>6738063.5414557708</v>
      </c>
      <c r="E23" s="67">
        <f>'Data Worksheet'!G24</f>
        <v>399334995.77145582</v>
      </c>
      <c r="F23" s="15">
        <f>'Data Worksheet'!H24</f>
        <v>1.588024280791081E-2</v>
      </c>
      <c r="G23" s="65">
        <f>'Data Worksheet'!AD24</f>
        <v>38381387.058279999</v>
      </c>
      <c r="H23" s="42">
        <f>'Data Worksheet'!AE24</f>
        <v>1.3553582047469264E-2</v>
      </c>
      <c r="I23" s="39">
        <f>'Data Worksheet'!AF24</f>
        <v>0.11772828852799171</v>
      </c>
      <c r="J23" s="68">
        <f>'Data Worksheet'!AG24</f>
        <v>113084087.75828001</v>
      </c>
      <c r="K23" s="42">
        <f>'Data Worksheet'!AH24</f>
        <v>2.1374617022269303E-2</v>
      </c>
      <c r="L23" s="7">
        <f>'Data Worksheet'!AI24</f>
        <v>0.28318101081979646</v>
      </c>
    </row>
    <row r="24" spans="1:12" x14ac:dyDescent="0.2">
      <c r="A24" s="6" t="s">
        <v>42</v>
      </c>
      <c r="B24" s="65">
        <f>'Data Worksheet'!D25</f>
        <v>61305034.330000013</v>
      </c>
      <c r="C24" s="67">
        <f>'Data Worksheet'!E25</f>
        <v>9069894.6099999994</v>
      </c>
      <c r="D24" s="67">
        <f>'Data Worksheet'!F25</f>
        <v>917892.83172850264</v>
      </c>
      <c r="E24" s="67">
        <f>'Data Worksheet'!G25</f>
        <v>71292821.771728516</v>
      </c>
      <c r="F24" s="15">
        <f>'Data Worksheet'!H25</f>
        <v>2.8350816537103612E-3</v>
      </c>
      <c r="G24" s="65">
        <f>'Data Worksheet'!AD25</f>
        <v>8633726.0099529997</v>
      </c>
      <c r="H24" s="42">
        <f>'Data Worksheet'!AE25</f>
        <v>3.0488193059198783E-3</v>
      </c>
      <c r="I24" s="39">
        <f>'Data Worksheet'!AF25</f>
        <v>0.14083225145064523</v>
      </c>
      <c r="J24" s="68">
        <f>'Data Worksheet'!AG25</f>
        <v>19925516.819952998</v>
      </c>
      <c r="K24" s="42">
        <f>'Data Worksheet'!AH25</f>
        <v>3.7662265261196866E-3</v>
      </c>
      <c r="L24" s="7">
        <f>'Data Worksheet'!AI25</f>
        <v>0.27948840184432916</v>
      </c>
    </row>
    <row r="25" spans="1:12" x14ac:dyDescent="0.2">
      <c r="A25" s="6" t="s">
        <v>61</v>
      </c>
      <c r="B25" s="65">
        <f>'Data Worksheet'!D26</f>
        <v>11319177.559999999</v>
      </c>
      <c r="C25" s="67">
        <f>'Data Worksheet'!E26</f>
        <v>1815744.9500000002</v>
      </c>
      <c r="D25" s="67">
        <f>'Data Worksheet'!F26</f>
        <v>183757.2921756616</v>
      </c>
      <c r="E25" s="67">
        <f>'Data Worksheet'!G26</f>
        <v>13318679.80217566</v>
      </c>
      <c r="F25" s="15">
        <f>'Data Worksheet'!H26</f>
        <v>5.2964020528872759E-4</v>
      </c>
      <c r="G25" s="65">
        <f>'Data Worksheet'!AD26</f>
        <v>1972547.4998280001</v>
      </c>
      <c r="H25" s="42">
        <f>'Data Worksheet'!AE26</f>
        <v>6.9656378861069897E-4</v>
      </c>
      <c r="I25" s="39">
        <f>'Data Worksheet'!AF26</f>
        <v>0.17426597377521838</v>
      </c>
      <c r="J25" s="68">
        <f>'Data Worksheet'!AG26</f>
        <v>4002668.2898280001</v>
      </c>
      <c r="K25" s="42">
        <f>'Data Worksheet'!AH26</f>
        <v>7.5656534405735406E-4</v>
      </c>
      <c r="L25" s="7">
        <f>'Data Worksheet'!AI26</f>
        <v>0.30053040911563533</v>
      </c>
    </row>
    <row r="26" spans="1:12" x14ac:dyDescent="0.2">
      <c r="A26" s="6" t="s">
        <v>39</v>
      </c>
      <c r="B26" s="65">
        <f>'Data Worksheet'!D27</f>
        <v>21861863.73</v>
      </c>
      <c r="C26" s="67">
        <f>'Data Worksheet'!E27</f>
        <v>3836460.8499999996</v>
      </c>
      <c r="D26" s="67">
        <f>'Data Worksheet'!F27</f>
        <v>388258.08510933042</v>
      </c>
      <c r="E26" s="67">
        <f>'Data Worksheet'!G27</f>
        <v>26086582.665109329</v>
      </c>
      <c r="F26" s="15">
        <f>'Data Worksheet'!H27</f>
        <v>1.0373778184661279E-3</v>
      </c>
      <c r="G26" s="65">
        <f>'Data Worksheet'!AD27</f>
        <v>6624948.1423120005</v>
      </c>
      <c r="H26" s="42">
        <f>'Data Worksheet'!AE27</f>
        <v>2.3394615226049798E-3</v>
      </c>
      <c r="I26" s="39">
        <f>'Data Worksheet'!AF27</f>
        <v>0.30303675039474781</v>
      </c>
      <c r="J26" s="68">
        <f>'Data Worksheet'!AG27</f>
        <v>11826412.462312002</v>
      </c>
      <c r="K26" s="42">
        <f>'Data Worksheet'!AH27</f>
        <v>2.2353722980871199E-3</v>
      </c>
      <c r="L26" s="7">
        <f>'Data Worksheet'!AI27</f>
        <v>0.45335230812465782</v>
      </c>
    </row>
    <row r="27" spans="1:12" x14ac:dyDescent="0.2">
      <c r="A27" s="6" t="s">
        <v>60</v>
      </c>
      <c r="B27" s="65">
        <f>'Data Worksheet'!D28</f>
        <v>4669418.87</v>
      </c>
      <c r="C27" s="67">
        <f>'Data Worksheet'!E28</f>
        <v>689927.92</v>
      </c>
      <c r="D27" s="67">
        <f>'Data Worksheet'!F28</f>
        <v>69822.188614973973</v>
      </c>
      <c r="E27" s="67">
        <f>'Data Worksheet'!G28</f>
        <v>5429168.9786149738</v>
      </c>
      <c r="F27" s="15">
        <f>'Data Worksheet'!H28</f>
        <v>2.1590024049614141E-4</v>
      </c>
      <c r="G27" s="65">
        <f>'Data Worksheet'!AD28</f>
        <v>2872221.1111599999</v>
      </c>
      <c r="H27" s="42">
        <f>'Data Worksheet'!AE28</f>
        <v>1.0142646598328782E-3</v>
      </c>
      <c r="I27" s="39">
        <f>'Data Worksheet'!AF28</f>
        <v>0.61511318455780339</v>
      </c>
      <c r="J27" s="68">
        <f>'Data Worksheet'!AG28</f>
        <v>3870821.06116</v>
      </c>
      <c r="K27" s="42">
        <f>'Data Worksheet'!AH28</f>
        <v>7.3164420728124104E-4</v>
      </c>
      <c r="L27" s="7">
        <f>'Data Worksheet'!AI28</f>
        <v>0.71296750504668926</v>
      </c>
    </row>
    <row r="28" spans="1:12" x14ac:dyDescent="0.2">
      <c r="A28" s="6" t="s">
        <v>62</v>
      </c>
      <c r="B28" s="65">
        <f>'Data Worksheet'!D29</f>
        <v>3032473.0100000002</v>
      </c>
      <c r="C28" s="67">
        <f>'Data Worksheet'!E29</f>
        <v>398271.82999999996</v>
      </c>
      <c r="D28" s="67">
        <f>'Data Worksheet'!F29</f>
        <v>40305.965345323093</v>
      </c>
      <c r="E28" s="67">
        <f>'Data Worksheet'!G29</f>
        <v>3471050.8053453234</v>
      </c>
      <c r="F28" s="15">
        <f>'Data Worksheet'!H29</f>
        <v>1.3803230413350645E-4</v>
      </c>
      <c r="G28" s="65">
        <f>'Data Worksheet'!AD29</f>
        <v>2139868.218353</v>
      </c>
      <c r="H28" s="42">
        <f>'Data Worksheet'!AE29</f>
        <v>7.5564959192798336E-4</v>
      </c>
      <c r="I28" s="39">
        <f>'Data Worksheet'!AF29</f>
        <v>0.70565119996006154</v>
      </c>
      <c r="J28" s="68">
        <f>'Data Worksheet'!AG29</f>
        <v>2791988.468353</v>
      </c>
      <c r="K28" s="42">
        <f>'Data Worksheet'!AH29</f>
        <v>5.2772839596318931E-4</v>
      </c>
      <c r="L28" s="7">
        <f>'Data Worksheet'!AI29</f>
        <v>0.80436404562370967</v>
      </c>
    </row>
    <row r="29" spans="1:12" x14ac:dyDescent="0.2">
      <c r="A29" s="6" t="s">
        <v>54</v>
      </c>
      <c r="B29" s="65">
        <f>'Data Worksheet'!D30</f>
        <v>9828392.3300000001</v>
      </c>
      <c r="C29" s="67">
        <f>'Data Worksheet'!E30</f>
        <v>1543565.0699999998</v>
      </c>
      <c r="D29" s="67">
        <f>'Data Worksheet'!F30</f>
        <v>156212.10322525504</v>
      </c>
      <c r="E29" s="67">
        <f>'Data Worksheet'!G30</f>
        <v>11528169.503225256</v>
      </c>
      <c r="F29" s="15">
        <f>'Data Worksheet'!H30</f>
        <v>4.5843748426882888E-4</v>
      </c>
      <c r="G29" s="65">
        <f>'Data Worksheet'!AD30</f>
        <v>2336796.9704320002</v>
      </c>
      <c r="H29" s="42">
        <f>'Data Worksheet'!AE30</f>
        <v>8.2519085146494581E-4</v>
      </c>
      <c r="I29" s="39">
        <f>'Data Worksheet'!AF30</f>
        <v>0.23775983822900568</v>
      </c>
      <c r="J29" s="68">
        <f>'Data Worksheet'!AG30</f>
        <v>4147973.2004320002</v>
      </c>
      <c r="K29" s="42">
        <f>'Data Worksheet'!AH30</f>
        <v>7.8403018793755041E-4</v>
      </c>
      <c r="L29" s="7">
        <f>'Data Worksheet'!AI30</f>
        <v>0.35981195447130743</v>
      </c>
    </row>
    <row r="30" spans="1:12" x14ac:dyDescent="0.2">
      <c r="A30" s="6" t="s">
        <v>56</v>
      </c>
      <c r="B30" s="65">
        <f>'Data Worksheet'!D31</f>
        <v>5761344.8700000001</v>
      </c>
      <c r="C30" s="67">
        <f>'Data Worksheet'!E31</f>
        <v>812175.31999999983</v>
      </c>
      <c r="D30" s="67">
        <f>'Data Worksheet'!F31</f>
        <v>82193.888285412235</v>
      </c>
      <c r="E30" s="67">
        <f>'Data Worksheet'!G31</f>
        <v>6655714.0782854119</v>
      </c>
      <c r="F30" s="15">
        <f>'Data Worksheet'!H31</f>
        <v>2.6467591556561895E-4</v>
      </c>
      <c r="G30" s="65">
        <f>'Data Worksheet'!AD31</f>
        <v>2381481.0537399999</v>
      </c>
      <c r="H30" s="42">
        <f>'Data Worksheet'!AE31</f>
        <v>8.4097009853622315E-4</v>
      </c>
      <c r="I30" s="39">
        <f>'Data Worksheet'!AF31</f>
        <v>0.41335505988205146</v>
      </c>
      <c r="J30" s="68">
        <f>'Data Worksheet'!AG31</f>
        <v>3444464.7937399996</v>
      </c>
      <c r="K30" s="42">
        <f>'Data Worksheet'!AH31</f>
        <v>6.5105637116917516E-4</v>
      </c>
      <c r="L30" s="7">
        <f>'Data Worksheet'!AI31</f>
        <v>0.51751994650397204</v>
      </c>
    </row>
    <row r="31" spans="1:12" x14ac:dyDescent="0.2">
      <c r="A31" s="6" t="s">
        <v>48</v>
      </c>
      <c r="B31" s="65">
        <f>'Data Worksheet'!D32</f>
        <v>10583656.560000002</v>
      </c>
      <c r="C31" s="67">
        <f>'Data Worksheet'!E32</f>
        <v>1500841.3000000003</v>
      </c>
      <c r="D31" s="67">
        <f>'Data Worksheet'!F32</f>
        <v>151888.36585964335</v>
      </c>
      <c r="E31" s="67">
        <f>'Data Worksheet'!G32</f>
        <v>12236386.225859646</v>
      </c>
      <c r="F31" s="15">
        <f>'Data Worksheet'!H32</f>
        <v>4.8660094010201995E-4</v>
      </c>
      <c r="G31" s="65">
        <f>'Data Worksheet'!AD32</f>
        <v>3946965.9919660003</v>
      </c>
      <c r="H31" s="42">
        <f>'Data Worksheet'!AE32</f>
        <v>1.3937882789241598E-3</v>
      </c>
      <c r="I31" s="39">
        <f>'Data Worksheet'!AF32</f>
        <v>0.3729302788304007</v>
      </c>
      <c r="J31" s="68">
        <f>'Data Worksheet'!AG32</f>
        <v>5978778.5619660001</v>
      </c>
      <c r="K31" s="42">
        <f>'Data Worksheet'!AH32</f>
        <v>1.1300803194888062E-3</v>
      </c>
      <c r="L31" s="7">
        <f>'Data Worksheet'!AI32</f>
        <v>0.48860655847318774</v>
      </c>
    </row>
    <row r="32" spans="1:12" x14ac:dyDescent="0.2">
      <c r="A32" s="6" t="s">
        <v>46</v>
      </c>
      <c r="B32" s="65">
        <f>'Data Worksheet'!D33</f>
        <v>23455007.149999999</v>
      </c>
      <c r="C32" s="67">
        <f>'Data Worksheet'!E33</f>
        <v>3038447.8600000003</v>
      </c>
      <c r="D32" s="67">
        <f>'Data Worksheet'!F33</f>
        <v>307497.45506412332</v>
      </c>
      <c r="E32" s="67">
        <f>'Data Worksheet'!G33</f>
        <v>26800952.46506412</v>
      </c>
      <c r="F32" s="15">
        <f>'Data Worksheet'!H33</f>
        <v>1.0657859619998674E-3</v>
      </c>
      <c r="G32" s="65">
        <f>'Data Worksheet'!AD33</f>
        <v>5546298.2203059997</v>
      </c>
      <c r="H32" s="42">
        <f>'Data Worksheet'!AE33</f>
        <v>1.9585589200959651E-3</v>
      </c>
      <c r="I32" s="39">
        <f>'Data Worksheet'!AF33</f>
        <v>0.2364654244117764</v>
      </c>
      <c r="J32" s="68">
        <f>'Data Worksheet'!AG33</f>
        <v>9299209.5303060003</v>
      </c>
      <c r="K32" s="42">
        <f>'Data Worksheet'!AH33</f>
        <v>1.7576924062472606E-3</v>
      </c>
      <c r="L32" s="7">
        <f>'Data Worksheet'!AI33</f>
        <v>0.34697309890116074</v>
      </c>
    </row>
    <row r="33" spans="1:12" x14ac:dyDescent="0.2">
      <c r="A33" s="6" t="s">
        <v>29</v>
      </c>
      <c r="B33" s="65">
        <f>'Data Worksheet'!D34</f>
        <v>108167087.95000002</v>
      </c>
      <c r="C33" s="67">
        <f>'Data Worksheet'!E34</f>
        <v>8510926.1099999994</v>
      </c>
      <c r="D33" s="67">
        <f>'Data Worksheet'!F34</f>
        <v>861324.01793585438</v>
      </c>
      <c r="E33" s="67">
        <f>'Data Worksheet'!G34</f>
        <v>117539338.07793587</v>
      </c>
      <c r="F33" s="15">
        <f>'Data Worksheet'!H34</f>
        <v>4.674153900668874E-3</v>
      </c>
      <c r="G33" s="65">
        <f>'Data Worksheet'!AD34</f>
        <v>15029451.180319002</v>
      </c>
      <c r="H33" s="42">
        <f>'Data Worksheet'!AE34</f>
        <v>5.3073355423965234E-3</v>
      </c>
      <c r="I33" s="39">
        <f>'Data Worksheet'!AF34</f>
        <v>0.13894661920885149</v>
      </c>
      <c r="J33" s="68">
        <f>'Data Worksheet'!AG34</f>
        <v>25373554.530319002</v>
      </c>
      <c r="K33" s="42">
        <f>'Data Worksheet'!AH34</f>
        <v>4.7959887313104681E-3</v>
      </c>
      <c r="L33" s="7">
        <f>'Data Worksheet'!AI34</f>
        <v>0.21587287239523809</v>
      </c>
    </row>
    <row r="34" spans="1:12" x14ac:dyDescent="0.2">
      <c r="A34" s="6" t="s">
        <v>35</v>
      </c>
      <c r="B34" s="65">
        <f>'Data Worksheet'!D35</f>
        <v>65172611.460000008</v>
      </c>
      <c r="C34" s="67">
        <f>'Data Worksheet'!E35</f>
        <v>11232683.220000001</v>
      </c>
      <c r="D34" s="67">
        <f>'Data Worksheet'!F35</f>
        <v>1136771.6883223006</v>
      </c>
      <c r="E34" s="67">
        <f>'Data Worksheet'!G35</f>
        <v>77542066.368322313</v>
      </c>
      <c r="F34" s="15">
        <f>'Data Worksheet'!H35</f>
        <v>3.0835936113669101E-3</v>
      </c>
      <c r="G34" s="65">
        <f>'Data Worksheet'!AD35</f>
        <v>10005965.682231002</v>
      </c>
      <c r="H34" s="42">
        <f>'Data Worksheet'!AE35</f>
        <v>3.5333969726616E-3</v>
      </c>
      <c r="I34" s="39">
        <f>'Data Worksheet'!AF35</f>
        <v>0.15353022470754005</v>
      </c>
      <c r="J34" s="68">
        <f>'Data Worksheet'!AG35</f>
        <v>23264996.492231004</v>
      </c>
      <c r="K34" s="42">
        <f>'Data Worksheet'!AH35</f>
        <v>4.3974391083989239E-3</v>
      </c>
      <c r="L34" s="7">
        <f>'Data Worksheet'!AI35</f>
        <v>0.30003064893477333</v>
      </c>
    </row>
    <row r="35" spans="1:12" x14ac:dyDescent="0.2">
      <c r="A35" s="6" t="s">
        <v>10</v>
      </c>
      <c r="B35" s="65">
        <f>'Data Worksheet'!D36</f>
        <v>1576499283.3800001</v>
      </c>
      <c r="C35" s="67">
        <f>'Data Worksheet'!E36</f>
        <v>215942571.89000005</v>
      </c>
      <c r="D35" s="67">
        <f>'Data Worksheet'!F36</f>
        <v>21853852.478540309</v>
      </c>
      <c r="E35" s="67">
        <f>'Data Worksheet'!G36</f>
        <v>1814295707.7485406</v>
      </c>
      <c r="F35" s="15">
        <f>'Data Worksheet'!H36</f>
        <v>7.2148588702419553E-2</v>
      </c>
      <c r="G35" s="65">
        <f>'Data Worksheet'!AD36</f>
        <v>186613701.764292</v>
      </c>
      <c r="H35" s="42">
        <f>'Data Worksheet'!AE36</f>
        <v>6.5898715807318653E-2</v>
      </c>
      <c r="I35" s="39">
        <f>'Data Worksheet'!AF36</f>
        <v>0.11837220843145195</v>
      </c>
      <c r="J35" s="68">
        <f>'Data Worksheet'!AG36</f>
        <v>431451914.18429208</v>
      </c>
      <c r="K35" s="42">
        <f>'Data Worksheet'!AH36</f>
        <v>8.1550991054787025E-2</v>
      </c>
      <c r="L35" s="7">
        <f>'Data Worksheet'!AI36</f>
        <v>0.23780683178692216</v>
      </c>
    </row>
    <row r="36" spans="1:12" x14ac:dyDescent="0.2">
      <c r="A36" s="6" t="s">
        <v>53</v>
      </c>
      <c r="B36" s="65">
        <f>'Data Worksheet'!D37</f>
        <v>5209252.7300000004</v>
      </c>
      <c r="C36" s="67">
        <f>'Data Worksheet'!E37</f>
        <v>800642.10000000009</v>
      </c>
      <c r="D36" s="67">
        <f>'Data Worksheet'!F37</f>
        <v>81026.701628901836</v>
      </c>
      <c r="E36" s="67">
        <f>'Data Worksheet'!G37</f>
        <v>6090921.5316289021</v>
      </c>
      <c r="F36" s="15">
        <f>'Data Worksheet'!H37</f>
        <v>2.4221596872405347E-4</v>
      </c>
      <c r="G36" s="65">
        <f>'Data Worksheet'!AD37</f>
        <v>3296445.7369820005</v>
      </c>
      <c r="H36" s="42">
        <f>'Data Worksheet'!AE37</f>
        <v>1.1640706911757461E-3</v>
      </c>
      <c r="I36" s="39">
        <f>'Data Worksheet'!AF37</f>
        <v>0.6328058759748445</v>
      </c>
      <c r="J36" s="68">
        <f>'Data Worksheet'!AG37</f>
        <v>4450945.6369820004</v>
      </c>
      <c r="K36" s="42">
        <f>'Data Worksheet'!AH37</f>
        <v>8.4129659851692803E-4</v>
      </c>
      <c r="L36" s="7">
        <f>'Data Worksheet'!AI37</f>
        <v>0.73075077619522033</v>
      </c>
    </row>
    <row r="37" spans="1:12" x14ac:dyDescent="0.2">
      <c r="A37" s="6" t="s">
        <v>33</v>
      </c>
      <c r="B37" s="65">
        <f>'Data Worksheet'!D38</f>
        <v>145055279.79999998</v>
      </c>
      <c r="C37" s="67">
        <f>'Data Worksheet'!E38</f>
        <v>20791793.140000004</v>
      </c>
      <c r="D37" s="67">
        <f>'Data Worksheet'!F38</f>
        <v>2104174.1610697568</v>
      </c>
      <c r="E37" s="67">
        <f>'Data Worksheet'!G38</f>
        <v>167951247.10106975</v>
      </c>
      <c r="F37" s="15">
        <f>'Data Worksheet'!H38</f>
        <v>6.6788701518732691E-3</v>
      </c>
      <c r="G37" s="65">
        <f>'Data Worksheet'!AD38</f>
        <v>16749731.959582999</v>
      </c>
      <c r="H37" s="42">
        <f>'Data Worksheet'!AE38</f>
        <v>5.9148166282425082E-3</v>
      </c>
      <c r="I37" s="39">
        <f>'Data Worksheet'!AF38</f>
        <v>0.11547137051941353</v>
      </c>
      <c r="J37" s="68">
        <f>'Data Worksheet'!AG38</f>
        <v>40667405.669582993</v>
      </c>
      <c r="K37" s="42">
        <f>'Data Worksheet'!AH38</f>
        <v>7.6867598148259667E-3</v>
      </c>
      <c r="L37" s="7">
        <f>'Data Worksheet'!AI38</f>
        <v>0.24213815837348412</v>
      </c>
    </row>
    <row r="38" spans="1:12" x14ac:dyDescent="0.2">
      <c r="A38" s="6" t="s">
        <v>40</v>
      </c>
      <c r="B38" s="65">
        <f>'Data Worksheet'!D39</f>
        <v>28919899.550000001</v>
      </c>
      <c r="C38" s="67">
        <f>'Data Worksheet'!E39</f>
        <v>5688719.9600000009</v>
      </c>
      <c r="D38" s="67">
        <f>'Data Worksheet'!F39</f>
        <v>575710.68877004902</v>
      </c>
      <c r="E38" s="67">
        <f>'Data Worksheet'!G39</f>
        <v>35184330.198770054</v>
      </c>
      <c r="F38" s="15">
        <f>'Data Worksheet'!H39</f>
        <v>1.3991653937336071E-3</v>
      </c>
      <c r="G38" s="65">
        <f>'Data Worksheet'!AD39</f>
        <v>6514448.1229699999</v>
      </c>
      <c r="H38" s="42">
        <f>'Data Worksheet'!AE39</f>
        <v>2.3004407577711132E-3</v>
      </c>
      <c r="I38" s="39">
        <f>'Data Worksheet'!AF39</f>
        <v>0.22525832469463056</v>
      </c>
      <c r="J38" s="68">
        <f>'Data Worksheet'!AG39</f>
        <v>13150263.62297</v>
      </c>
      <c r="K38" s="42">
        <f>'Data Worksheet'!AH39</f>
        <v>2.4856003550533358E-3</v>
      </c>
      <c r="L38" s="7">
        <f>'Data Worksheet'!AI39</f>
        <v>0.37375341661128725</v>
      </c>
    </row>
    <row r="39" spans="1:12" x14ac:dyDescent="0.2">
      <c r="A39" s="6" t="s">
        <v>55</v>
      </c>
      <c r="B39" s="65">
        <f>'Data Worksheet'!D40</f>
        <v>16796200.690000001</v>
      </c>
      <c r="C39" s="67">
        <f>'Data Worksheet'!E40</f>
        <v>951537.49</v>
      </c>
      <c r="D39" s="67">
        <f>'Data Worksheet'!F40</f>
        <v>96297.639470799943</v>
      </c>
      <c r="E39" s="67">
        <f>'Data Worksheet'!G40</f>
        <v>17844035.8194708</v>
      </c>
      <c r="F39" s="15">
        <f>'Data Worksheet'!H40</f>
        <v>7.0959876917080602E-4</v>
      </c>
      <c r="G39" s="65">
        <f>'Data Worksheet'!AD40</f>
        <v>2830385.7655079998</v>
      </c>
      <c r="H39" s="42">
        <f>'Data Worksheet'!AE40</f>
        <v>9.9949138473165184E-4</v>
      </c>
      <c r="I39" s="39">
        <f>'Data Worksheet'!AF40</f>
        <v>0.16851345240195506</v>
      </c>
      <c r="J39" s="68">
        <f>'Data Worksheet'!AG40</f>
        <v>3999623.8155079996</v>
      </c>
      <c r="K39" s="42">
        <f>'Data Worksheet'!AH40</f>
        <v>7.5598989198523545E-4</v>
      </c>
      <c r="L39" s="7">
        <f>'Data Worksheet'!AI40</f>
        <v>0.22414345364313532</v>
      </c>
    </row>
    <row r="40" spans="1:12" x14ac:dyDescent="0.2">
      <c r="A40" s="6" t="s">
        <v>64</v>
      </c>
      <c r="B40" s="65">
        <f>'Data Worksheet'!D41</f>
        <v>2016749.72</v>
      </c>
      <c r="C40" s="67">
        <f>'Data Worksheet'!E41</f>
        <v>277922</v>
      </c>
      <c r="D40" s="67">
        <f>'Data Worksheet'!F41</f>
        <v>28126.303838016578</v>
      </c>
      <c r="E40" s="67">
        <f>'Data Worksheet'!G41</f>
        <v>2322798.0238380162</v>
      </c>
      <c r="F40" s="15">
        <f>'Data Worksheet'!H41</f>
        <v>9.2370057728157986E-5</v>
      </c>
      <c r="G40" s="65">
        <f>'Data Worksheet'!AD41</f>
        <v>1921699.553547</v>
      </c>
      <c r="H40" s="42">
        <f>'Data Worksheet'!AE41</f>
        <v>6.7860790257619024E-4</v>
      </c>
      <c r="I40" s="39">
        <f>'Data Worksheet'!AF41</f>
        <v>0.95286962704871481</v>
      </c>
      <c r="J40" s="68">
        <f>'Data Worksheet'!AG41</f>
        <v>2343117.4235470002</v>
      </c>
      <c r="K40" s="42">
        <f>'Data Worksheet'!AH41</f>
        <v>4.4288492359400417E-4</v>
      </c>
      <c r="L40" s="7">
        <f>'Data Worksheet'!AI41</f>
        <v>1.0087478116910955</v>
      </c>
    </row>
    <row r="41" spans="1:12" x14ac:dyDescent="0.2">
      <c r="A41" s="6" t="s">
        <v>23</v>
      </c>
      <c r="B41" s="65">
        <f>'Data Worksheet'!D42</f>
        <v>278577050.19</v>
      </c>
      <c r="C41" s="67">
        <f>'Data Worksheet'!E42</f>
        <v>37514578.350000001</v>
      </c>
      <c r="D41" s="67">
        <f>'Data Worksheet'!F42</f>
        <v>3796555.9726368506</v>
      </c>
      <c r="E41" s="67">
        <f>'Data Worksheet'!G42</f>
        <v>319888184.5126369</v>
      </c>
      <c r="F41" s="15">
        <f>'Data Worksheet'!H42</f>
        <v>1.2720903740552049E-2</v>
      </c>
      <c r="G41" s="65">
        <f>'Data Worksheet'!AD42</f>
        <v>35075539.203088999</v>
      </c>
      <c r="H41" s="42">
        <f>'Data Worksheet'!AE42</f>
        <v>1.2386191195394379E-2</v>
      </c>
      <c r="I41" s="39">
        <f>'Data Worksheet'!AF42</f>
        <v>0.12590965113302105</v>
      </c>
      <c r="J41" s="68">
        <f>'Data Worksheet'!AG42</f>
        <v>79081345.873089015</v>
      </c>
      <c r="K41" s="42">
        <f>'Data Worksheet'!AH42</f>
        <v>1.4947580293135705E-2</v>
      </c>
      <c r="L41" s="7">
        <f>'Data Worksheet'!AI42</f>
        <v>0.24721558876447022</v>
      </c>
    </row>
    <row r="42" spans="1:12" x14ac:dyDescent="0.2">
      <c r="A42" s="6" t="s">
        <v>2</v>
      </c>
      <c r="B42" s="65">
        <f>'Data Worksheet'!D43</f>
        <v>844360821.26000023</v>
      </c>
      <c r="C42" s="67">
        <f>'Data Worksheet'!E43</f>
        <v>3228211.29</v>
      </c>
      <c r="D42" s="67">
        <f>'Data Worksheet'!F43</f>
        <v>326701.92210712162</v>
      </c>
      <c r="E42" s="67">
        <f>'Data Worksheet'!G43</f>
        <v>847915734.47210729</v>
      </c>
      <c r="F42" s="15">
        <f>'Data Worksheet'!H43</f>
        <v>3.3718827266947915E-2</v>
      </c>
      <c r="G42" s="65">
        <f>'Data Worksheet'!AD43</f>
        <v>99215374.62440601</v>
      </c>
      <c r="H42" s="42">
        <f>'Data Worksheet'!AE43</f>
        <v>3.5035829171582537E-2</v>
      </c>
      <c r="I42" s="39">
        <f>'Data Worksheet'!AF43</f>
        <v>0.117503527077857</v>
      </c>
      <c r="J42" s="68">
        <f>'Data Worksheet'!AG43</f>
        <v>99215374.62440601</v>
      </c>
      <c r="K42" s="42">
        <f>'Data Worksheet'!AH43</f>
        <v>1.8753218753912421E-2</v>
      </c>
      <c r="L42" s="7">
        <f>'Data Worksheet'!AI43</f>
        <v>0.11701088986887972</v>
      </c>
    </row>
    <row r="43" spans="1:12" x14ac:dyDescent="0.2">
      <c r="A43" s="6" t="s">
        <v>21</v>
      </c>
      <c r="B43" s="65">
        <f>'Data Worksheet'!D44</f>
        <v>256089081.49000004</v>
      </c>
      <c r="C43" s="67">
        <f>'Data Worksheet'!E44</f>
        <v>54747147.380000003</v>
      </c>
      <c r="D43" s="67">
        <f>'Data Worksheet'!F44</f>
        <v>5540529.0026502162</v>
      </c>
      <c r="E43" s="67">
        <f>'Data Worksheet'!G44</f>
        <v>316376757.87265027</v>
      </c>
      <c r="F43" s="15">
        <f>'Data Worksheet'!H44</f>
        <v>1.2581265821923279E-2</v>
      </c>
      <c r="G43" s="65">
        <f>'Data Worksheet'!AD44</f>
        <v>33408119.776985005</v>
      </c>
      <c r="H43" s="42">
        <f>'Data Worksheet'!AE44</f>
        <v>1.1797376988004517E-2</v>
      </c>
      <c r="I43" s="39">
        <f>'Data Worksheet'!AF44</f>
        <v>0.13045507283093422</v>
      </c>
      <c r="J43" s="68">
        <f>'Data Worksheet'!AG44</f>
        <v>96975284.576985002</v>
      </c>
      <c r="K43" s="42">
        <f>'Data Worksheet'!AH44</f>
        <v>1.8329807575485902E-2</v>
      </c>
      <c r="L43" s="7">
        <f>'Data Worksheet'!AI44</f>
        <v>0.30651835877280226</v>
      </c>
    </row>
    <row r="44" spans="1:12" x14ac:dyDescent="0.2">
      <c r="A44" s="6" t="s">
        <v>45</v>
      </c>
      <c r="B44" s="65">
        <f>'Data Worksheet'!D45</f>
        <v>21928552.559999995</v>
      </c>
      <c r="C44" s="67">
        <f>'Data Worksheet'!E45</f>
        <v>3029729.21</v>
      </c>
      <c r="D44" s="67">
        <f>'Data Worksheet'!F45</f>
        <v>306615.10894198349</v>
      </c>
      <c r="E44" s="67">
        <f>'Data Worksheet'!G45</f>
        <v>25264896.878941979</v>
      </c>
      <c r="F44" s="15">
        <f>'Data Worksheet'!H45</f>
        <v>1.0047020701988399E-3</v>
      </c>
      <c r="G44" s="65">
        <f>'Data Worksheet'!AD45</f>
        <v>4917917.1400039997</v>
      </c>
      <c r="H44" s="42">
        <f>'Data Worksheet'!AE45</f>
        <v>1.7366593176658025E-3</v>
      </c>
      <c r="I44" s="39">
        <f>'Data Worksheet'!AF45</f>
        <v>0.22427002997793855</v>
      </c>
      <c r="J44" s="68">
        <f>'Data Worksheet'!AG45</f>
        <v>8738994.9800039995</v>
      </c>
      <c r="K44" s="42">
        <f>'Data Worksheet'!AH45</f>
        <v>1.6518033134457729E-3</v>
      </c>
      <c r="L44" s="7">
        <f>'Data Worksheet'!AI45</f>
        <v>0.34589474169941531</v>
      </c>
    </row>
    <row r="45" spans="1:12" x14ac:dyDescent="0.2">
      <c r="A45" s="6" t="s">
        <v>63</v>
      </c>
      <c r="B45" s="65">
        <f>'Data Worksheet'!D46</f>
        <v>1632291.42</v>
      </c>
      <c r="C45" s="67">
        <f>'Data Worksheet'!E46</f>
        <v>364166.82</v>
      </c>
      <c r="D45" s="67">
        <f>'Data Worksheet'!F46</f>
        <v>36854.465019121533</v>
      </c>
      <c r="E45" s="67">
        <f>'Data Worksheet'!G46</f>
        <v>2033312.7050191215</v>
      </c>
      <c r="F45" s="15">
        <f>'Data Worksheet'!H46</f>
        <v>8.085817622303568E-5</v>
      </c>
      <c r="G45" s="65">
        <f>'Data Worksheet'!AD46</f>
        <v>1838774.9671060001</v>
      </c>
      <c r="H45" s="42">
        <f>'Data Worksheet'!AE46</f>
        <v>6.4932482366156078E-4</v>
      </c>
      <c r="I45" s="39">
        <f>'Data Worksheet'!AF46</f>
        <v>1.1264991928377595</v>
      </c>
      <c r="J45" s="68">
        <f>'Data Worksheet'!AG46</f>
        <v>2421843.1471060002</v>
      </c>
      <c r="K45" s="42">
        <f>'Data Worksheet'!AH46</f>
        <v>4.5776528584683986E-4</v>
      </c>
      <c r="L45" s="7">
        <f>'Data Worksheet'!AI46</f>
        <v>1.1910824838342928</v>
      </c>
    </row>
    <row r="46" spans="1:12" x14ac:dyDescent="0.2">
      <c r="A46" s="6" t="s">
        <v>3</v>
      </c>
      <c r="B46" s="65">
        <f>'Data Worksheet'!D47</f>
        <v>6127391.830000001</v>
      </c>
      <c r="C46" s="67">
        <f>'Data Worksheet'!E47</f>
        <v>1306892.4000000001</v>
      </c>
      <c r="D46" s="67">
        <f>'Data Worksheet'!F47</f>
        <v>132260.3202553044</v>
      </c>
      <c r="E46" s="67">
        <f>'Data Worksheet'!G47</f>
        <v>7566544.5502553061</v>
      </c>
      <c r="F46" s="15">
        <f>'Data Worksheet'!H47</f>
        <v>3.0089665555807374E-4</v>
      </c>
      <c r="G46" s="65">
        <f>'Data Worksheet'!AD47</f>
        <v>3137451.9325230001</v>
      </c>
      <c r="H46" s="42">
        <f>'Data Worksheet'!AE47</f>
        <v>1.1079253629596971E-3</v>
      </c>
      <c r="I46" s="39">
        <f>'Data Worksheet'!AF47</f>
        <v>0.51203709825800381</v>
      </c>
      <c r="J46" s="68">
        <f>'Data Worksheet'!AG47</f>
        <v>4984929.8825230002</v>
      </c>
      <c r="K46" s="42">
        <f>'Data Worksheet'!AH47</f>
        <v>9.4222776372879561E-4</v>
      </c>
      <c r="L46" s="7">
        <f>'Data Worksheet'!AI47</f>
        <v>0.65881193845013464</v>
      </c>
    </row>
    <row r="47" spans="1:12" x14ac:dyDescent="0.2">
      <c r="A47" s="6" t="s">
        <v>19</v>
      </c>
      <c r="B47" s="65">
        <f>'Data Worksheet'!D48</f>
        <v>345779279.2100001</v>
      </c>
      <c r="C47" s="67">
        <f>'Data Worksheet'!E48</f>
        <v>37077058.660000004</v>
      </c>
      <c r="D47" s="67">
        <f>'Data Worksheet'!F48</f>
        <v>3752278.0394899435</v>
      </c>
      <c r="E47" s="67">
        <f>'Data Worksheet'!G48</f>
        <v>386608615.90949005</v>
      </c>
      <c r="F47" s="15">
        <f>'Data Worksheet'!H48</f>
        <v>1.5374156428270331E-2</v>
      </c>
      <c r="G47" s="65">
        <f>'Data Worksheet'!AD48</f>
        <v>42246180.120020002</v>
      </c>
      <c r="H47" s="42">
        <f>'Data Worksheet'!AE48</f>
        <v>1.4918352679110175E-2</v>
      </c>
      <c r="I47" s="39">
        <f>'Data Worksheet'!AF48</f>
        <v>0.12217672561681429</v>
      </c>
      <c r="J47" s="68">
        <f>'Data Worksheet'!AG48</f>
        <v>82075426.790020004</v>
      </c>
      <c r="K47" s="42">
        <f>'Data Worksheet'!AH48</f>
        <v>1.5513507243617728E-2</v>
      </c>
      <c r="L47" s="7">
        <f>'Data Worksheet'!AI48</f>
        <v>0.21229590705561227</v>
      </c>
    </row>
    <row r="48" spans="1:12" x14ac:dyDescent="0.2">
      <c r="A48" s="6" t="s">
        <v>20</v>
      </c>
      <c r="B48" s="65">
        <f>'Data Worksheet'!D49</f>
        <v>287578133.99000007</v>
      </c>
      <c r="C48" s="67">
        <f>'Data Worksheet'!E49</f>
        <v>18342728.41</v>
      </c>
      <c r="D48" s="67">
        <f>'Data Worksheet'!F49</f>
        <v>1856323.5457354176</v>
      </c>
      <c r="E48" s="67">
        <f>'Data Worksheet'!G49</f>
        <v>307777185.94573551</v>
      </c>
      <c r="F48" s="15">
        <f>'Data Worksheet'!H49</f>
        <v>1.2239289056326565E-2</v>
      </c>
      <c r="G48" s="65">
        <f>'Data Worksheet'!AD49</f>
        <v>35938897.975523002</v>
      </c>
      <c r="H48" s="42">
        <f>'Data Worksheet'!AE49</f>
        <v>1.2691068242719906E-2</v>
      </c>
      <c r="I48" s="39">
        <f>'Data Worksheet'!AF49</f>
        <v>0.12497089913231268</v>
      </c>
      <c r="J48" s="68">
        <f>'Data Worksheet'!AG49</f>
        <v>50742434.135523006</v>
      </c>
      <c r="K48" s="42">
        <f>'Data Worksheet'!AH49</f>
        <v>9.5910938304855781E-3</v>
      </c>
      <c r="L48" s="7">
        <f>'Data Worksheet'!AI49</f>
        <v>0.16486743154663014</v>
      </c>
    </row>
    <row r="49" spans="1:12" x14ac:dyDescent="0.2">
      <c r="A49" s="6" t="s">
        <v>30</v>
      </c>
      <c r="B49" s="65">
        <f>'Data Worksheet'!D50</f>
        <v>195254944.34999996</v>
      </c>
      <c r="C49" s="67">
        <f>'Data Worksheet'!E50</f>
        <v>1768608.16</v>
      </c>
      <c r="D49" s="67">
        <f>'Data Worksheet'!F50</f>
        <v>178986.94769955397</v>
      </c>
      <c r="E49" s="67">
        <f>'Data Worksheet'!G50</f>
        <v>197202539.45769951</v>
      </c>
      <c r="F49" s="15">
        <f>'Data Worksheet'!H50</f>
        <v>7.8420980932939477E-3</v>
      </c>
      <c r="G49" s="65">
        <f>'Data Worksheet'!AD50</f>
        <v>22702175.639685005</v>
      </c>
      <c r="H49" s="42">
        <f>'Data Worksheet'!AE50</f>
        <v>8.0167973012885071E-3</v>
      </c>
      <c r="I49" s="39">
        <f>'Data Worksheet'!AF50</f>
        <v>0.11626940211557828</v>
      </c>
      <c r="J49" s="68">
        <f>'Data Worksheet'!AG50</f>
        <v>22702175.639685005</v>
      </c>
      <c r="K49" s="42">
        <f>'Data Worksheet'!AH50</f>
        <v>4.2910573847294324E-3</v>
      </c>
      <c r="L49" s="7">
        <f>'Data Worksheet'!AI50</f>
        <v>0.11512111204102767</v>
      </c>
    </row>
    <row r="50" spans="1:12" x14ac:dyDescent="0.2">
      <c r="A50" s="6" t="s">
        <v>65</v>
      </c>
      <c r="B50" s="65">
        <f>'Data Worksheet'!D51</f>
        <v>3117270273.5799999</v>
      </c>
      <c r="C50" s="67">
        <f>'Data Worksheet'!E51</f>
        <v>451460035.18000007</v>
      </c>
      <c r="D50" s="67">
        <f>'Data Worksheet'!F51</f>
        <v>45688726.046136454</v>
      </c>
      <c r="E50" s="67">
        <f>'Data Worksheet'!G51</f>
        <v>3614419034.8061366</v>
      </c>
      <c r="F50" s="15">
        <f>'Data Worksheet'!H51</f>
        <v>0.14373358831567459</v>
      </c>
      <c r="G50" s="65">
        <f>'Data Worksheet'!AD51</f>
        <v>405186994.98701996</v>
      </c>
      <c r="H50" s="42">
        <f>'Data Worksheet'!AE51</f>
        <v>0.14308329120011215</v>
      </c>
      <c r="I50" s="39">
        <f>'Data Worksheet'!AF51</f>
        <v>0.1299813488811436</v>
      </c>
      <c r="J50" s="68">
        <f>'Data Worksheet'!AG51</f>
        <v>911667029.79701996</v>
      </c>
      <c r="K50" s="42">
        <f>'Data Worksheet'!AH51</f>
        <v>0.1723189707768083</v>
      </c>
      <c r="L50" s="7">
        <f>'Data Worksheet'!AI51</f>
        <v>0.25223058561219597</v>
      </c>
    </row>
    <row r="51" spans="1:12" x14ac:dyDescent="0.2">
      <c r="A51" s="6" t="s">
        <v>34</v>
      </c>
      <c r="B51" s="65">
        <f>'Data Worksheet'!D52</f>
        <v>215361841.53999999</v>
      </c>
      <c r="C51" s="67">
        <f>'Data Worksheet'!E52</f>
        <v>50561934.469999999</v>
      </c>
      <c r="D51" s="67">
        <f>'Data Worksheet'!F52</f>
        <v>5116976.4593702685</v>
      </c>
      <c r="E51" s="67">
        <f>'Data Worksheet'!G52</f>
        <v>271040752.46937025</v>
      </c>
      <c r="F51" s="15">
        <f>'Data Worksheet'!H52</f>
        <v>1.077840160674471E-2</v>
      </c>
      <c r="G51" s="65">
        <f>'Data Worksheet'!AD52</f>
        <v>22680267.812895998</v>
      </c>
      <c r="H51" s="42">
        <f>'Data Worksheet'!AE52</f>
        <v>8.0090610116276967E-3</v>
      </c>
      <c r="I51" s="39">
        <f>'Data Worksheet'!AF52</f>
        <v>0.10531237869584945</v>
      </c>
      <c r="J51" s="68">
        <f>'Data Worksheet'!AG52</f>
        <v>75660046.742895991</v>
      </c>
      <c r="K51" s="42">
        <f>'Data Worksheet'!AH52</f>
        <v>1.4300902585633532E-2</v>
      </c>
      <c r="L51" s="7">
        <f>'Data Worksheet'!AI52</f>
        <v>0.27914638685725379</v>
      </c>
    </row>
    <row r="52" spans="1:12" x14ac:dyDescent="0.2">
      <c r="A52" s="6" t="s">
        <v>38</v>
      </c>
      <c r="B52" s="65">
        <f>'Data Worksheet'!D53</f>
        <v>65717731.449999996</v>
      </c>
      <c r="C52" s="67">
        <f>'Data Worksheet'!E53</f>
        <v>9996756.9500000011</v>
      </c>
      <c r="D52" s="67">
        <f>'Data Worksheet'!F53</f>
        <v>1011693.2929761012</v>
      </c>
      <c r="E52" s="67">
        <f>'Data Worksheet'!G53</f>
        <v>76726181.692976087</v>
      </c>
      <c r="F52" s="15">
        <f>'Data Worksheet'!H53</f>
        <v>3.051148554247081E-3</v>
      </c>
      <c r="G52" s="65">
        <f>'Data Worksheet'!AD53</f>
        <v>8499499.1390560009</v>
      </c>
      <c r="H52" s="42">
        <f>'Data Worksheet'!AE53</f>
        <v>3.001419900970935E-3</v>
      </c>
      <c r="I52" s="39">
        <f>'Data Worksheet'!AF53</f>
        <v>0.12933342267790654</v>
      </c>
      <c r="J52" s="68">
        <f>'Data Worksheet'!AG53</f>
        <v>20152968.599056005</v>
      </c>
      <c r="K52" s="42">
        <f>'Data Worksheet'!AH53</f>
        <v>3.8092183808159244E-3</v>
      </c>
      <c r="L52" s="7">
        <f>'Data Worksheet'!AI53</f>
        <v>0.26266090862828528</v>
      </c>
    </row>
    <row r="53" spans="1:12" x14ac:dyDescent="0.2">
      <c r="A53" s="6" t="s">
        <v>24</v>
      </c>
      <c r="B53" s="65">
        <f>'Data Worksheet'!D54</f>
        <v>256741388.27000001</v>
      </c>
      <c r="C53" s="67">
        <f>'Data Worksheet'!E54</f>
        <v>2407303.91</v>
      </c>
      <c r="D53" s="67">
        <f>'Data Worksheet'!F54</f>
        <v>243624.33057874269</v>
      </c>
      <c r="E53" s="67">
        <f>'Data Worksheet'!G54</f>
        <v>259392316.51057875</v>
      </c>
      <c r="F53" s="15">
        <f>'Data Worksheet'!H54</f>
        <v>1.0315181520058708E-2</v>
      </c>
      <c r="G53" s="65">
        <f>'Data Worksheet'!AD54</f>
        <v>30361610.156917006</v>
      </c>
      <c r="H53" s="42">
        <f>'Data Worksheet'!AE54</f>
        <v>1.0721565995783267E-2</v>
      </c>
      <c r="I53" s="39">
        <f>'Data Worksheet'!AF54</f>
        <v>0.11825756011332098</v>
      </c>
      <c r="J53" s="68">
        <f>'Data Worksheet'!AG54</f>
        <v>30361610.156917006</v>
      </c>
      <c r="K53" s="42">
        <f>'Data Worksheet'!AH54</f>
        <v>5.7388073083343722E-3</v>
      </c>
      <c r="L53" s="7">
        <f>'Data Worksheet'!AI54</f>
        <v>0.11704899576575845</v>
      </c>
    </row>
    <row r="54" spans="1:12" x14ac:dyDescent="0.2">
      <c r="A54" s="6" t="s">
        <v>4</v>
      </c>
      <c r="B54" s="65">
        <f>'Data Worksheet'!D55</f>
        <v>31125234.620000008</v>
      </c>
      <c r="C54" s="67">
        <f>'Data Worksheet'!E55</f>
        <v>4666410.66</v>
      </c>
      <c r="D54" s="67">
        <f>'Data Worksheet'!F55</f>
        <v>472250.78999186633</v>
      </c>
      <c r="E54" s="67">
        <f>'Data Worksheet'!G55</f>
        <v>36263896.069991872</v>
      </c>
      <c r="F54" s="15">
        <f>'Data Worksheet'!H55</f>
        <v>1.4420961870366508E-3</v>
      </c>
      <c r="G54" s="65">
        <f>'Data Worksheet'!AD55</f>
        <v>5691239.6463949997</v>
      </c>
      <c r="H54" s="42">
        <f>'Data Worksheet'!AE55</f>
        <v>2.0097419455450331E-3</v>
      </c>
      <c r="I54" s="39">
        <f>'Data Worksheet'!AF55</f>
        <v>0.18284969465701648</v>
      </c>
      <c r="J54" s="68">
        <f>'Data Worksheet'!AG55</f>
        <v>11111710.536394998</v>
      </c>
      <c r="K54" s="42">
        <f>'Data Worksheet'!AH55</f>
        <v>2.1002827354935916E-3</v>
      </c>
      <c r="L54" s="7">
        <f>'Data Worksheet'!AI55</f>
        <v>0.30641248571164598</v>
      </c>
    </row>
    <row r="55" spans="1:12" x14ac:dyDescent="0.2">
      <c r="A55" s="6" t="s">
        <v>12</v>
      </c>
      <c r="B55" s="65">
        <f>'Data Worksheet'!D56</f>
        <v>2768459639.5500007</v>
      </c>
      <c r="C55" s="67">
        <f>'Data Worksheet'!E56</f>
        <v>220003384.22999999</v>
      </c>
      <c r="D55" s="67">
        <f>'Data Worksheet'!F56</f>
        <v>22264815.416717228</v>
      </c>
      <c r="E55" s="67">
        <f>'Data Worksheet'!G56</f>
        <v>3010727839.1967177</v>
      </c>
      <c r="F55" s="15">
        <f>'Data Worksheet'!H56</f>
        <v>0.11972676980793186</v>
      </c>
      <c r="G55" s="65">
        <f>'Data Worksheet'!AD56</f>
        <v>298445670.07019401</v>
      </c>
      <c r="H55" s="42">
        <f>'Data Worksheet'!AE56</f>
        <v>0.10538983048909091</v>
      </c>
      <c r="I55" s="39">
        <f>'Data Worksheet'!AF56</f>
        <v>0.10780206646563388</v>
      </c>
      <c r="J55" s="68">
        <f>'Data Worksheet'!AG56</f>
        <v>529898676.29019397</v>
      </c>
      <c r="K55" s="42">
        <f>'Data Worksheet'!AH56</f>
        <v>0.10015893032201637</v>
      </c>
      <c r="L55" s="7">
        <f>'Data Worksheet'!AI56</f>
        <v>0.17600351296833741</v>
      </c>
    </row>
    <row r="56" spans="1:12" x14ac:dyDescent="0.2">
      <c r="A56" s="6" t="s">
        <v>25</v>
      </c>
      <c r="B56" s="65">
        <f>'Data Worksheet'!D57</f>
        <v>315529956.26000005</v>
      </c>
      <c r="C56" s="67">
        <f>'Data Worksheet'!E57</f>
        <v>59213547.890000001</v>
      </c>
      <c r="D56" s="67">
        <f>'Data Worksheet'!F57</f>
        <v>5992538.3355081119</v>
      </c>
      <c r="E56" s="67">
        <f>'Data Worksheet'!G57</f>
        <v>380736042.48550814</v>
      </c>
      <c r="F56" s="15">
        <f>'Data Worksheet'!H57</f>
        <v>1.514062344752078E-2</v>
      </c>
      <c r="G56" s="65">
        <f>'Data Worksheet'!AD57</f>
        <v>38758492.349518001</v>
      </c>
      <c r="H56" s="42">
        <f>'Data Worksheet'!AE57</f>
        <v>1.3686748873815798E-2</v>
      </c>
      <c r="I56" s="39">
        <f>'Data Worksheet'!AF57</f>
        <v>0.122836173176472</v>
      </c>
      <c r="J56" s="68">
        <f>'Data Worksheet'!AG57</f>
        <v>102771627.82951801</v>
      </c>
      <c r="K56" s="42">
        <f>'Data Worksheet'!AH57</f>
        <v>1.9425404839508897E-2</v>
      </c>
      <c r="L56" s="7">
        <f>'Data Worksheet'!AI57</f>
        <v>0.26992881251432815</v>
      </c>
    </row>
    <row r="57" spans="1:12" x14ac:dyDescent="0.2">
      <c r="A57" s="6" t="s">
        <v>5</v>
      </c>
      <c r="B57" s="65">
        <f>'Data Worksheet'!D58</f>
        <v>1673208700.3900001</v>
      </c>
      <c r="C57" s="67">
        <f>'Data Worksheet'!E58</f>
        <v>103769510.88</v>
      </c>
      <c r="D57" s="67">
        <f>'Data Worksheet'!F58</f>
        <v>10501697.57030119</v>
      </c>
      <c r="E57" s="67">
        <f>'Data Worksheet'!G58</f>
        <v>1787479908.8403013</v>
      </c>
      <c r="F57" s="15">
        <f>'Data Worksheet'!H58</f>
        <v>7.1082212346076701E-2</v>
      </c>
      <c r="G57" s="65">
        <f>'Data Worksheet'!AD58</f>
        <v>200477635.18248999</v>
      </c>
      <c r="H57" s="42">
        <f>'Data Worksheet'!AE58</f>
        <v>7.0794473190939844E-2</v>
      </c>
      <c r="I57" s="39">
        <f>'Data Worksheet'!AF58</f>
        <v>0.11981627583920741</v>
      </c>
      <c r="J57" s="68">
        <f>'Data Worksheet'!AG58</f>
        <v>287767892.71248996</v>
      </c>
      <c r="K57" s="42">
        <f>'Data Worksheet'!AH58</f>
        <v>5.4392519937753882E-2</v>
      </c>
      <c r="L57" s="7">
        <f>'Data Worksheet'!AI58</f>
        <v>0.16099084039450315</v>
      </c>
    </row>
    <row r="58" spans="1:12" x14ac:dyDescent="0.2">
      <c r="A58" s="6" t="s">
        <v>17</v>
      </c>
      <c r="B58" s="65">
        <f>'Data Worksheet'!D59</f>
        <v>365974003.19</v>
      </c>
      <c r="C58" s="67">
        <f>'Data Worksheet'!E59</f>
        <v>48844029.550000004</v>
      </c>
      <c r="D58" s="67">
        <f>'Data Worksheet'!F59</f>
        <v>4943120.788553481</v>
      </c>
      <c r="E58" s="67">
        <f>'Data Worksheet'!G59</f>
        <v>419761153.52855349</v>
      </c>
      <c r="F58" s="15">
        <f>'Data Worksheet'!H59</f>
        <v>1.6692524096177979E-2</v>
      </c>
      <c r="G58" s="65">
        <f>'Data Worksheet'!AD59</f>
        <v>40117353.3609</v>
      </c>
      <c r="H58" s="42">
        <f>'Data Worksheet'!AE59</f>
        <v>1.4166602146989775E-2</v>
      </c>
      <c r="I58" s="39">
        <f>'Data Worksheet'!AF59</f>
        <v>0.1096180412029774</v>
      </c>
      <c r="J58" s="68">
        <f>'Data Worksheet'!AG59</f>
        <v>99382578.7509</v>
      </c>
      <c r="K58" s="42">
        <f>'Data Worksheet'!AH59</f>
        <v>1.8784822883540202E-2</v>
      </c>
      <c r="L58" s="7">
        <f>'Data Worksheet'!AI59</f>
        <v>0.23675982857270209</v>
      </c>
    </row>
    <row r="59" spans="1:12" x14ac:dyDescent="0.2">
      <c r="A59" s="6" t="s">
        <v>11</v>
      </c>
      <c r="B59" s="65">
        <f>'Data Worksheet'!D60</f>
        <v>977100830.38000011</v>
      </c>
      <c r="C59" s="67">
        <f>'Data Worksheet'!E60</f>
        <v>137838271.75999999</v>
      </c>
      <c r="D59" s="67">
        <f>'Data Worksheet'!F60</f>
        <v>13949529.407635452</v>
      </c>
      <c r="E59" s="67">
        <f>'Data Worksheet'!G60</f>
        <v>1128888631.5476356</v>
      </c>
      <c r="F59" s="15">
        <f>'Data Worksheet'!H60</f>
        <v>4.4892197683386779E-2</v>
      </c>
      <c r="G59" s="65">
        <f>'Data Worksheet'!AD60</f>
        <v>105808161.85512301</v>
      </c>
      <c r="H59" s="42">
        <f>'Data Worksheet'!AE60</f>
        <v>3.7363933742617157E-2</v>
      </c>
      <c r="I59" s="39">
        <f>'Data Worksheet'!AF60</f>
        <v>0.10828786402113036</v>
      </c>
      <c r="J59" s="68">
        <f>'Data Worksheet'!AG60</f>
        <v>264647452.50512302</v>
      </c>
      <c r="K59" s="42">
        <f>'Data Worksheet'!AH60</f>
        <v>5.0022404171554402E-2</v>
      </c>
      <c r="L59" s="7">
        <f>'Data Worksheet'!AI60</f>
        <v>0.23443185191997898</v>
      </c>
    </row>
    <row r="60" spans="1:12" x14ac:dyDescent="0.2">
      <c r="A60" s="6" t="s">
        <v>14</v>
      </c>
      <c r="B60" s="65">
        <f>'Data Worksheet'!D61</f>
        <v>548037644.00999999</v>
      </c>
      <c r="C60" s="67">
        <f>'Data Worksheet'!E61</f>
        <v>71626300.390000001</v>
      </c>
      <c r="D60" s="67">
        <f>'Data Worksheet'!F61</f>
        <v>7248735.5717150327</v>
      </c>
      <c r="E60" s="67">
        <f>'Data Worksheet'!G61</f>
        <v>626912679.97171497</v>
      </c>
      <c r="F60" s="15">
        <f>'Data Worksheet'!H61</f>
        <v>2.4930260765341449E-2</v>
      </c>
      <c r="G60" s="65">
        <f>'Data Worksheet'!AD61</f>
        <v>70777573.138296008</v>
      </c>
      <c r="H60" s="42">
        <f>'Data Worksheet'!AE61</f>
        <v>2.4993615868911245E-2</v>
      </c>
      <c r="I60" s="39">
        <f>'Data Worksheet'!AF61</f>
        <v>0.12914728378951379</v>
      </c>
      <c r="J60" s="68">
        <f>'Data Worksheet'!AG61</f>
        <v>155934782.35829598</v>
      </c>
      <c r="K60" s="42">
        <f>'Data Worksheet'!AH61</f>
        <v>2.947405173824243E-2</v>
      </c>
      <c r="L60" s="7">
        <f>'Data Worksheet'!AI61</f>
        <v>0.24873445272367348</v>
      </c>
    </row>
    <row r="61" spans="1:12" x14ac:dyDescent="0.2">
      <c r="A61" s="6" t="s">
        <v>36</v>
      </c>
      <c r="B61" s="65">
        <f>'Data Worksheet'!D62</f>
        <v>40788867.109999999</v>
      </c>
      <c r="C61" s="67">
        <f>'Data Worksheet'!E62</f>
        <v>5257378.419999999</v>
      </c>
      <c r="D61" s="67">
        <f>'Data Worksheet'!F62</f>
        <v>532057.99768406793</v>
      </c>
      <c r="E61" s="67">
        <f>'Data Worksheet'!G62</f>
        <v>46578303.52768407</v>
      </c>
      <c r="F61" s="15">
        <f>'Data Worksheet'!H62</f>
        <v>1.8522663363656623E-3</v>
      </c>
      <c r="G61" s="65">
        <f>'Data Worksheet'!AD62</f>
        <v>6553924.1668079998</v>
      </c>
      <c r="H61" s="42">
        <f>'Data Worksheet'!AE62</f>
        <v>2.3143808949072568E-3</v>
      </c>
      <c r="I61" s="39">
        <f>'Data Worksheet'!AF62</f>
        <v>0.16067923997823436</v>
      </c>
      <c r="J61" s="68">
        <f>'Data Worksheet'!AG62</f>
        <v>13319835.456807999</v>
      </c>
      <c r="K61" s="42">
        <f>'Data Worksheet'!AH62</f>
        <v>2.5176520174746541E-3</v>
      </c>
      <c r="L61" s="7">
        <f>'Data Worksheet'!AI62</f>
        <v>0.28596652192133365</v>
      </c>
    </row>
    <row r="62" spans="1:12" x14ac:dyDescent="0.2">
      <c r="A62" s="70" t="s">
        <v>115</v>
      </c>
      <c r="B62" s="65">
        <f>'Data Worksheet'!D63</f>
        <v>218346139.94</v>
      </c>
      <c r="C62" s="67">
        <f>'Data Worksheet'!E63</f>
        <v>16307609.170000002</v>
      </c>
      <c r="D62" s="67">
        <f>'Data Worksheet'!F63</f>
        <v>1650365.1038314542</v>
      </c>
      <c r="E62" s="67">
        <f>'Data Worksheet'!G63</f>
        <v>236304114.21383145</v>
      </c>
      <c r="F62" s="15">
        <f>'Data Worksheet'!H63</f>
        <v>9.3970394529899158E-3</v>
      </c>
      <c r="G62" s="65">
        <f>'Data Worksheet'!AD63</f>
        <v>26348673.160451002</v>
      </c>
      <c r="H62" s="42">
        <f>'Data Worksheet'!AE63</f>
        <v>9.304481439919271E-3</v>
      </c>
      <c r="I62" s="39">
        <f>'Data Worksheet'!AF63</f>
        <v>0.12067386750089301</v>
      </c>
      <c r="J62" s="68">
        <f>'Data Worksheet'!AG63</f>
        <v>44719763.240451001</v>
      </c>
      <c r="K62" s="42">
        <f>'Data Worksheet'!AH63</f>
        <v>8.4527171907190675E-3</v>
      </c>
      <c r="L62" s="7">
        <f>'Data Worksheet'!AI63</f>
        <v>0.18924665526552836</v>
      </c>
    </row>
    <row r="63" spans="1:12" x14ac:dyDescent="0.2">
      <c r="A63" s="70" t="s">
        <v>116</v>
      </c>
      <c r="B63" s="65">
        <f>'Data Worksheet'!D64</f>
        <v>200531906.49000001</v>
      </c>
      <c r="C63" s="67">
        <f>'Data Worksheet'!E64</f>
        <v>14146001.949999999</v>
      </c>
      <c r="D63" s="67">
        <f>'Data Worksheet'!F64</f>
        <v>1431605.8064452435</v>
      </c>
      <c r="E63" s="67">
        <f>'Data Worksheet'!G64</f>
        <v>216109514.24644524</v>
      </c>
      <c r="F63" s="15">
        <f>'Data Worksheet'!H64</f>
        <v>8.5939664584200673E-3</v>
      </c>
      <c r="G63" s="65">
        <f>'Data Worksheet'!AD64</f>
        <v>26909421.563380998</v>
      </c>
      <c r="H63" s="42">
        <f>'Data Worksheet'!AE64</f>
        <v>9.5024979804772935E-3</v>
      </c>
      <c r="I63" s="39">
        <f>'Data Worksheet'!AF64</f>
        <v>0.13419022456021432</v>
      </c>
      <c r="J63" s="68">
        <f>'Data Worksheet'!AG64</f>
        <v>44025770.073380992</v>
      </c>
      <c r="K63" s="42">
        <f>'Data Worksheet'!AH64</f>
        <v>8.3215418993385429E-3</v>
      </c>
      <c r="L63" s="7">
        <f>'Data Worksheet'!AI64</f>
        <v>0.20371972158141652</v>
      </c>
    </row>
    <row r="64" spans="1:12" x14ac:dyDescent="0.2">
      <c r="A64" s="6" t="s">
        <v>32</v>
      </c>
      <c r="B64" s="65">
        <f>'Data Worksheet'!D65</f>
        <v>93944763.989999995</v>
      </c>
      <c r="C64" s="67">
        <f>'Data Worksheet'!E65</f>
        <v>10454681.5</v>
      </c>
      <c r="D64" s="67">
        <f>'Data Worksheet'!F65</f>
        <v>1058036.2418185354</v>
      </c>
      <c r="E64" s="67">
        <f>'Data Worksheet'!G65</f>
        <v>105457481.73181853</v>
      </c>
      <c r="F64" s="15">
        <f>'Data Worksheet'!H65</f>
        <v>4.1936981069661677E-3</v>
      </c>
      <c r="G64" s="65">
        <f>'Data Worksheet'!AD65</f>
        <v>13166408.705201</v>
      </c>
      <c r="H64" s="42">
        <f>'Data Worksheet'!AE65</f>
        <v>4.6494411571287378E-3</v>
      </c>
      <c r="I64" s="39">
        <f>'Data Worksheet'!AF65</f>
        <v>0.14015053256829199</v>
      </c>
      <c r="J64" s="68">
        <f>'Data Worksheet'!AG65</f>
        <v>24561137.755201001</v>
      </c>
      <c r="K64" s="42">
        <f>'Data Worksheet'!AH65</f>
        <v>4.642429572149785E-3</v>
      </c>
      <c r="L64" s="7">
        <f>'Data Worksheet'!AI65</f>
        <v>0.23290085588863857</v>
      </c>
    </row>
    <row r="65" spans="1:12" x14ac:dyDescent="0.2">
      <c r="A65" s="6" t="s">
        <v>7</v>
      </c>
      <c r="B65" s="65">
        <f>'Data Worksheet'!D66</f>
        <v>492135080.77000004</v>
      </c>
      <c r="C65" s="67">
        <f>'Data Worksheet'!E66</f>
        <v>66562475.589999996</v>
      </c>
      <c r="D65" s="67">
        <f>'Data Worksheet'!F66</f>
        <v>6736265.6164495861</v>
      </c>
      <c r="E65" s="67">
        <f>'Data Worksheet'!G66</f>
        <v>565433821.97644961</v>
      </c>
      <c r="F65" s="15">
        <f>'Data Worksheet'!H66</f>
        <v>2.2485448257407309E-2</v>
      </c>
      <c r="G65" s="65">
        <f>'Data Worksheet'!AD66</f>
        <v>57951146.000566006</v>
      </c>
      <c r="H65" s="42">
        <f>'Data Worksheet'!AE66</f>
        <v>2.0464232073501832E-2</v>
      </c>
      <c r="I65" s="39">
        <f>'Data Worksheet'!AF66</f>
        <v>0.11775455208333248</v>
      </c>
      <c r="J65" s="68">
        <f>'Data Worksheet'!AG66</f>
        <v>133191290.75056601</v>
      </c>
      <c r="K65" s="42">
        <f>'Data Worksheet'!AH66</f>
        <v>2.5175185005519199E-2</v>
      </c>
      <c r="L65" s="7">
        <f>'Data Worksheet'!AI66</f>
        <v>0.235555931700374</v>
      </c>
    </row>
    <row r="66" spans="1:12" x14ac:dyDescent="0.2">
      <c r="A66" s="6" t="s">
        <v>6</v>
      </c>
      <c r="B66" s="65">
        <f>'Data Worksheet'!D67</f>
        <v>452575176.75</v>
      </c>
      <c r="C66" s="67">
        <f>'Data Worksheet'!E67</f>
        <v>61644428.639999993</v>
      </c>
      <c r="D66" s="67">
        <f>'Data Worksheet'!F67</f>
        <v>6238548.6929770615</v>
      </c>
      <c r="E66" s="67">
        <f>'Data Worksheet'!G67</f>
        <v>520458154.08297706</v>
      </c>
      <c r="F66" s="15">
        <f>'Data Worksheet'!H67</f>
        <v>2.0696913482946763E-2</v>
      </c>
      <c r="G66" s="65">
        <f>'Data Worksheet'!AD67</f>
        <v>56307066.867964</v>
      </c>
      <c r="H66" s="42">
        <f>'Data Worksheet'!AE67</f>
        <v>1.988366000135609E-2</v>
      </c>
      <c r="I66" s="39">
        <f>'Data Worksheet'!AF67</f>
        <v>0.12441483704942065</v>
      </c>
      <c r="J66" s="68">
        <f>'Data Worksheet'!AG67</f>
        <v>127260502.01796399</v>
      </c>
      <c r="K66" s="42">
        <f>'Data Worksheet'!AH67</f>
        <v>2.4054175495584182E-2</v>
      </c>
      <c r="L66" s="7">
        <f>'Data Worksheet'!AI67</f>
        <v>0.24451629976321737</v>
      </c>
    </row>
    <row r="67" spans="1:12" x14ac:dyDescent="0.2">
      <c r="A67" s="6" t="s">
        <v>41</v>
      </c>
      <c r="B67" s="65">
        <f>'Data Worksheet'!D68</f>
        <v>85120163.100000009</v>
      </c>
      <c r="C67" s="67">
        <f>'Data Worksheet'!E68</f>
        <v>11594367.719999999</v>
      </c>
      <c r="D67" s="67">
        <f>'Data Worksheet'!F68</f>
        <v>1173374.9372212761</v>
      </c>
      <c r="E67" s="67">
        <f>'Data Worksheet'!G68</f>
        <v>97887905.757221282</v>
      </c>
      <c r="F67" s="15">
        <f>'Data Worksheet'!H68</f>
        <v>3.8926809016062648E-3</v>
      </c>
      <c r="G67" s="65">
        <f>'Data Worksheet'!AD68</f>
        <v>10698167.005927999</v>
      </c>
      <c r="H67" s="42">
        <f>'Data Worksheet'!AE68</f>
        <v>3.7778333558451554E-3</v>
      </c>
      <c r="I67" s="39">
        <f>'Data Worksheet'!AF68</f>
        <v>0.12568311215945024</v>
      </c>
      <c r="J67" s="68">
        <f>'Data Worksheet'!AG68</f>
        <v>24728413.945928</v>
      </c>
      <c r="K67" s="42">
        <f>'Data Worksheet'!AH68</f>
        <v>4.674047323016523E-3</v>
      </c>
      <c r="L67" s="7">
        <f>'Data Worksheet'!AI68</f>
        <v>0.25261970571991488</v>
      </c>
    </row>
    <row r="68" spans="1:12" x14ac:dyDescent="0.2">
      <c r="A68" s="6" t="s">
        <v>44</v>
      </c>
      <c r="B68" s="65">
        <f>'Data Worksheet'!D69</f>
        <v>24232402.98</v>
      </c>
      <c r="C68" s="67">
        <f>'Data Worksheet'!E69</f>
        <v>3499331.64</v>
      </c>
      <c r="D68" s="67">
        <f>'Data Worksheet'!F69</f>
        <v>354139.88434389816</v>
      </c>
      <c r="E68" s="67">
        <f>'Data Worksheet'!G69</f>
        <v>28085874.504343901</v>
      </c>
      <c r="F68" s="15">
        <f>'Data Worksheet'!H69</f>
        <v>1.1168830964585683E-3</v>
      </c>
      <c r="G68" s="65">
        <f>'Data Worksheet'!AD69</f>
        <v>5971067.4398439992</v>
      </c>
      <c r="H68" s="42">
        <f>'Data Worksheet'!AE69</f>
        <v>2.1085572632904377E-3</v>
      </c>
      <c r="I68" s="39">
        <f>'Data Worksheet'!AF69</f>
        <v>0.24640839147368782</v>
      </c>
      <c r="J68" s="68">
        <f>'Data Worksheet'!AG69</f>
        <v>10408252.999844</v>
      </c>
      <c r="K68" s="42">
        <f>'Data Worksheet'!AH69</f>
        <v>1.9673185339575921E-3</v>
      </c>
      <c r="L68" s="7">
        <f>'Data Worksheet'!AI69</f>
        <v>0.37058675165105531</v>
      </c>
    </row>
    <row r="69" spans="1:12" x14ac:dyDescent="0.2">
      <c r="A69" s="6" t="s">
        <v>52</v>
      </c>
      <c r="B69" s="65">
        <f>'Data Worksheet'!D70</f>
        <v>15132853.630000003</v>
      </c>
      <c r="C69" s="67">
        <f>'Data Worksheet'!E70</f>
        <v>1920538.45</v>
      </c>
      <c r="D69" s="67">
        <f>'Data Worksheet'!F70</f>
        <v>194362.61964613601</v>
      </c>
      <c r="E69" s="67">
        <f>'Data Worksheet'!G70</f>
        <v>17247754.699646138</v>
      </c>
      <c r="F69" s="15">
        <f>'Data Worksheet'!H70</f>
        <v>6.8588662506909579E-4</v>
      </c>
      <c r="G69" s="65">
        <f>'Data Worksheet'!AD70</f>
        <v>3364297.2166629992</v>
      </c>
      <c r="H69" s="42">
        <f>'Data Worksheet'!AE70</f>
        <v>1.1880310184953973E-3</v>
      </c>
      <c r="I69" s="39">
        <f>'Data Worksheet'!AF70</f>
        <v>0.22231743588621486</v>
      </c>
      <c r="J69" s="68">
        <f>'Data Worksheet'!AG70</f>
        <v>5674892.2066629995</v>
      </c>
      <c r="K69" s="42">
        <f>'Data Worksheet'!AH70</f>
        <v>1.0726411643286293E-3</v>
      </c>
      <c r="L69" s="7">
        <f>'Data Worksheet'!AI70</f>
        <v>0.3290220846415115</v>
      </c>
    </row>
    <row r="70" spans="1:12" x14ac:dyDescent="0.2">
      <c r="A70" s="6" t="s">
        <v>58</v>
      </c>
      <c r="B70" s="65">
        <f>'Data Worksheet'!D71</f>
        <v>3586686.86</v>
      </c>
      <c r="C70" s="67">
        <f>'Data Worksheet'!E71</f>
        <v>504583.22000000003</v>
      </c>
      <c r="D70" s="67">
        <f>'Data Worksheet'!F71</f>
        <v>51064.90654674609</v>
      </c>
      <c r="E70" s="67">
        <f>'Data Worksheet'!G71</f>
        <v>4142334.986546746</v>
      </c>
      <c r="F70" s="15">
        <f>'Data Worksheet'!H71</f>
        <v>1.6472707394699188E-4</v>
      </c>
      <c r="G70" s="65">
        <f>'Data Worksheet'!AD71</f>
        <v>2729936.9132770002</v>
      </c>
      <c r="H70" s="42">
        <f>'Data Worksheet'!AE71</f>
        <v>9.6401997880722048E-4</v>
      </c>
      <c r="I70" s="39">
        <f>'Data Worksheet'!AF71</f>
        <v>0.76113054187200502</v>
      </c>
      <c r="J70" s="68">
        <f>'Data Worksheet'!AG71</f>
        <v>3454262.6232770002</v>
      </c>
      <c r="K70" s="42">
        <f>'Data Worksheet'!AH71</f>
        <v>6.5290831036021778E-4</v>
      </c>
      <c r="L70" s="7">
        <f>'Data Worksheet'!AI71</f>
        <v>0.83389263169095917</v>
      </c>
    </row>
    <row r="71" spans="1:12" x14ac:dyDescent="0.2">
      <c r="A71" s="6" t="s">
        <v>16</v>
      </c>
      <c r="B71" s="65">
        <f>'Data Worksheet'!D72</f>
        <v>480165462.01999998</v>
      </c>
      <c r="C71" s="67">
        <f>'Data Worksheet'!E72</f>
        <v>35095304.469999999</v>
      </c>
      <c r="D71" s="67">
        <f>'Data Worksheet'!F72</f>
        <v>3551720.2553627328</v>
      </c>
      <c r="E71" s="67">
        <f>'Data Worksheet'!G72</f>
        <v>518812486.74536276</v>
      </c>
      <c r="F71" s="15">
        <f>'Data Worksheet'!H72</f>
        <v>2.0631470691358022E-2</v>
      </c>
      <c r="G71" s="65">
        <f>'Data Worksheet'!AD72</f>
        <v>61986507.796460994</v>
      </c>
      <c r="H71" s="42">
        <f>'Data Worksheet'!AE72</f>
        <v>2.1889235477074415E-2</v>
      </c>
      <c r="I71" s="39">
        <f>'Data Worksheet'!AF72</f>
        <v>0.12909405756859521</v>
      </c>
      <c r="J71" s="68">
        <f>'Data Worksheet'!AG72</f>
        <v>102514903.20646101</v>
      </c>
      <c r="K71" s="42">
        <f>'Data Worksheet'!AH72</f>
        <v>1.9376879970919435E-2</v>
      </c>
      <c r="L71" s="7">
        <f>'Data Worksheet'!AI72</f>
        <v>0.19759528890594363</v>
      </c>
    </row>
    <row r="72" spans="1:12" x14ac:dyDescent="0.2">
      <c r="A72" s="6" t="s">
        <v>51</v>
      </c>
      <c r="B72" s="65">
        <f>'Data Worksheet'!D73</f>
        <v>11690793.869999999</v>
      </c>
      <c r="C72" s="67">
        <f>'Data Worksheet'!E73</f>
        <v>1743705.2099999997</v>
      </c>
      <c r="D72" s="67">
        <f>'Data Worksheet'!F73</f>
        <v>176466.71562665963</v>
      </c>
      <c r="E72" s="67">
        <f>'Data Worksheet'!G73</f>
        <v>13610965.795626657</v>
      </c>
      <c r="F72" s="15">
        <f>'Data Worksheet'!H73</f>
        <v>5.4126346043666779E-4</v>
      </c>
      <c r="G72" s="65">
        <f>'Data Worksheet'!AD73</f>
        <v>4032104.0496850004</v>
      </c>
      <c r="H72" s="42">
        <f>'Data Worksheet'!AE73</f>
        <v>1.4238529988079012E-3</v>
      </c>
      <c r="I72" s="39">
        <f>'Data Worksheet'!AF73</f>
        <v>0.34489565845753817</v>
      </c>
      <c r="J72" s="68">
        <f>'Data Worksheet'!AG73</f>
        <v>6369974.5596850002</v>
      </c>
      <c r="K72" s="42">
        <f>'Data Worksheet'!AH73</f>
        <v>1.2040223284632379E-3</v>
      </c>
      <c r="L72" s="7">
        <f>'Data Worksheet'!AI73</f>
        <v>0.46800312742918937</v>
      </c>
    </row>
    <row r="73" spans="1:12" x14ac:dyDescent="0.2">
      <c r="A73" s="6" t="s">
        <v>43</v>
      </c>
      <c r="B73" s="65">
        <f>'Data Worksheet'!D74</f>
        <v>132325891.18999998</v>
      </c>
      <c r="C73" s="67">
        <f>'Data Worksheet'!E74</f>
        <v>20890763.969999999</v>
      </c>
      <c r="D73" s="67">
        <f>'Data Worksheet'!F74</f>
        <v>2114190.2218194655</v>
      </c>
      <c r="E73" s="67">
        <f>'Data Worksheet'!G74</f>
        <v>155330845.38181943</v>
      </c>
      <c r="F73" s="15">
        <f>'Data Worksheet'!H74</f>
        <v>6.1769981753191025E-3</v>
      </c>
      <c r="G73" s="65">
        <f>'Data Worksheet'!AD74</f>
        <v>14461097.439197</v>
      </c>
      <c r="H73" s="42">
        <f>'Data Worksheet'!AE74</f>
        <v>5.106633336126952E-3</v>
      </c>
      <c r="I73" s="39">
        <f>'Data Worksheet'!AF74</f>
        <v>0.10928396029793633</v>
      </c>
      <c r="J73" s="68">
        <f>'Data Worksheet'!AG74</f>
        <v>36432592.319196999</v>
      </c>
      <c r="K73" s="42">
        <f>'Data Worksheet'!AH74</f>
        <v>6.8863155143088408E-3</v>
      </c>
      <c r="L73" s="7">
        <f>'Data Worksheet'!AI74</f>
        <v>0.23454834247275153</v>
      </c>
    </row>
    <row r="74" spans="1:12" x14ac:dyDescent="0.2">
      <c r="A74" s="6" t="s">
        <v>49</v>
      </c>
      <c r="B74" s="65">
        <f>'Data Worksheet'!D75</f>
        <v>10398668.209999999</v>
      </c>
      <c r="C74" s="67">
        <f>'Data Worksheet'!E75</f>
        <v>1509419.9699999997</v>
      </c>
      <c r="D74" s="67">
        <f>'Data Worksheet'!F75</f>
        <v>152756.54570487354</v>
      </c>
      <c r="E74" s="67">
        <f>'Data Worksheet'!G75</f>
        <v>12060844.725704873</v>
      </c>
      <c r="F74" s="15">
        <f>'Data Worksheet'!H75</f>
        <v>4.7962023048517955E-4</v>
      </c>
      <c r="G74" s="65">
        <f>'Data Worksheet'!AD75</f>
        <v>3322126.4107769998</v>
      </c>
      <c r="H74" s="42">
        <f>'Data Worksheet'!AE75</f>
        <v>1.1731392826465623E-3</v>
      </c>
      <c r="I74" s="39">
        <f>'Data Worksheet'!AF75</f>
        <v>0.31947614287589621</v>
      </c>
      <c r="J74" s="68">
        <f>'Data Worksheet'!AG75</f>
        <v>5259876.9607769996</v>
      </c>
      <c r="K74" s="42">
        <f>'Data Worksheet'!AH75</f>
        <v>9.9419695422740166E-4</v>
      </c>
      <c r="L74" s="7">
        <f>'Data Worksheet'!AI75</f>
        <v>0.43611182138567794</v>
      </c>
    </row>
    <row r="75" spans="1:12" x14ac:dyDescent="0.2">
      <c r="A75" s="18" t="s">
        <v>72</v>
      </c>
      <c r="B75" s="19">
        <f>'Data Worksheet'!D76</f>
        <v>22670541032.320004</v>
      </c>
      <c r="C75" s="20">
        <f>'Data Worksheet'!E76</f>
        <v>2248555823.9899993</v>
      </c>
      <c r="D75" s="20">
        <f>'Data Worksheet'!F76</f>
        <v>227558683.02000004</v>
      </c>
      <c r="E75" s="20">
        <f>'Data Worksheet'!G76</f>
        <v>25146655539.330002</v>
      </c>
      <c r="F75" s="21">
        <f>'Data Worksheet'!H76</f>
        <v>1</v>
      </c>
      <c r="G75" s="19">
        <f>'Data Worksheet'!AD76</f>
        <v>2831826075.487299</v>
      </c>
      <c r="H75" s="43">
        <f>'Data Worksheet'!AE76</f>
        <v>1</v>
      </c>
      <c r="I75" s="40">
        <f>'Data Worksheet'!AF76</f>
        <v>0.12491215235887568</v>
      </c>
      <c r="J75" s="22">
        <f>'Data Worksheet'!AG76</f>
        <v>5290578429.5672998</v>
      </c>
      <c r="K75" s="43">
        <f>'Data Worksheet'!AH76</f>
        <v>1</v>
      </c>
      <c r="L75" s="23">
        <f>'Data Worksheet'!AI76</f>
        <v>0.21038894899135602</v>
      </c>
    </row>
    <row r="76" spans="1:12" x14ac:dyDescent="0.2">
      <c r="A76" s="8"/>
      <c r="B76" s="11"/>
      <c r="C76" s="11"/>
      <c r="D76" s="11"/>
      <c r="E76" s="11"/>
      <c r="F76" s="11"/>
      <c r="G76" s="11"/>
      <c r="H76" s="11"/>
      <c r="I76" s="11"/>
      <c r="J76" s="11"/>
      <c r="K76" s="11"/>
      <c r="L76" s="12"/>
    </row>
    <row r="77" spans="1:12" x14ac:dyDescent="0.2">
      <c r="A77" s="87" t="s">
        <v>96</v>
      </c>
      <c r="B77" s="82"/>
      <c r="C77" s="82"/>
      <c r="D77" s="82"/>
      <c r="E77" s="82"/>
      <c r="F77" s="82"/>
      <c r="G77" s="82"/>
      <c r="H77" s="82"/>
      <c r="I77" s="82"/>
      <c r="J77" s="82"/>
      <c r="K77" s="82"/>
      <c r="L77" s="83"/>
    </row>
    <row r="78" spans="1:12" ht="25.5" customHeight="1" x14ac:dyDescent="0.2">
      <c r="A78" s="84" t="s">
        <v>123</v>
      </c>
      <c r="B78" s="85"/>
      <c r="C78" s="85"/>
      <c r="D78" s="85"/>
      <c r="E78" s="85"/>
      <c r="F78" s="85"/>
      <c r="G78" s="85"/>
      <c r="H78" s="85"/>
      <c r="I78" s="85"/>
      <c r="J78" s="85"/>
      <c r="K78" s="85"/>
      <c r="L78" s="86"/>
    </row>
    <row r="79" spans="1:12" ht="25.5" customHeight="1" x14ac:dyDescent="0.2">
      <c r="A79" s="81" t="s">
        <v>121</v>
      </c>
      <c r="B79" s="82"/>
      <c r="C79" s="82"/>
      <c r="D79" s="82"/>
      <c r="E79" s="82"/>
      <c r="F79" s="82"/>
      <c r="G79" s="82"/>
      <c r="H79" s="82"/>
      <c r="I79" s="82"/>
      <c r="J79" s="82"/>
      <c r="K79" s="82"/>
      <c r="L79" s="83"/>
    </row>
    <row r="80" spans="1:12" ht="25.5" customHeight="1" x14ac:dyDescent="0.2">
      <c r="A80" s="81" t="s">
        <v>120</v>
      </c>
      <c r="B80" s="82"/>
      <c r="C80" s="82"/>
      <c r="D80" s="82"/>
      <c r="E80" s="82"/>
      <c r="F80" s="82"/>
      <c r="G80" s="82"/>
      <c r="H80" s="82"/>
      <c r="I80" s="82"/>
      <c r="J80" s="82"/>
      <c r="K80" s="82"/>
      <c r="L80" s="83"/>
    </row>
    <row r="81" spans="1:12" ht="13.5" thickBot="1" x14ac:dyDescent="0.25">
      <c r="A81" s="78" t="s">
        <v>114</v>
      </c>
      <c r="B81" s="79"/>
      <c r="C81" s="79"/>
      <c r="D81" s="79"/>
      <c r="E81" s="79"/>
      <c r="F81" s="79"/>
      <c r="G81" s="79"/>
      <c r="H81" s="79"/>
      <c r="I81" s="79"/>
      <c r="J81" s="79"/>
      <c r="K81" s="79"/>
      <c r="L81" s="80"/>
    </row>
  </sheetData>
  <mergeCells count="11">
    <mergeCell ref="A1:L1"/>
    <mergeCell ref="A2:L2"/>
    <mergeCell ref="G4:I4"/>
    <mergeCell ref="J4:L4"/>
    <mergeCell ref="B3:F3"/>
    <mergeCell ref="A81:L81"/>
    <mergeCell ref="A80:L80"/>
    <mergeCell ref="A79:L79"/>
    <mergeCell ref="A78:L78"/>
    <mergeCell ref="A77:L77"/>
    <mergeCell ref="G3:L3"/>
  </mergeCells>
  <phoneticPr fontId="0" type="noConversion"/>
  <printOptions horizontalCentered="1"/>
  <pageMargins left="0.5" right="0.5" top="0.5" bottom="0.5" header="0.3" footer="0.3"/>
  <pageSetup scale="75" fitToHeight="0" orientation="landscape" r:id="rId1"/>
  <headerFooter>
    <oddFooter>&amp;L&amp;11Office of Economic and Demographic Research&amp;R&amp;11Page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4" width="14.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7" t="s">
        <v>105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9"/>
    </row>
    <row r="2" spans="1:35" ht="18.75" thickBot="1" x14ac:dyDescent="0.3">
      <c r="A2" s="110" t="s">
        <v>126</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2"/>
    </row>
    <row r="3" spans="1:35" ht="15.75" x14ac:dyDescent="0.25">
      <c r="A3" s="24"/>
      <c r="B3" s="102" t="s">
        <v>100</v>
      </c>
      <c r="C3" s="104"/>
      <c r="D3" s="102" t="s">
        <v>93</v>
      </c>
      <c r="E3" s="103"/>
      <c r="F3" s="103"/>
      <c r="G3" s="103"/>
      <c r="H3" s="104"/>
      <c r="I3" s="102" t="s">
        <v>111</v>
      </c>
      <c r="J3" s="103"/>
      <c r="K3" s="103"/>
      <c r="L3" s="103"/>
      <c r="M3" s="103"/>
      <c r="N3" s="103"/>
      <c r="O3" s="103"/>
      <c r="P3" s="103"/>
      <c r="Q3" s="103"/>
      <c r="R3" s="103"/>
      <c r="S3" s="104"/>
      <c r="T3" s="102" t="s">
        <v>112</v>
      </c>
      <c r="U3" s="103"/>
      <c r="V3" s="103"/>
      <c r="W3" s="103"/>
      <c r="X3" s="103"/>
      <c r="Y3" s="104"/>
      <c r="Z3" s="102" t="s">
        <v>103</v>
      </c>
      <c r="AA3" s="104"/>
      <c r="AB3" s="102" t="s">
        <v>113</v>
      </c>
      <c r="AC3" s="104"/>
      <c r="AD3" s="102" t="s">
        <v>95</v>
      </c>
      <c r="AE3" s="103"/>
      <c r="AF3" s="103"/>
      <c r="AG3" s="103"/>
      <c r="AH3" s="103"/>
      <c r="AI3" s="104"/>
    </row>
    <row r="4" spans="1:35" ht="15.75" x14ac:dyDescent="0.25">
      <c r="A4" s="25"/>
      <c r="B4" s="105" t="s">
        <v>110</v>
      </c>
      <c r="C4" s="106"/>
      <c r="D4" s="53"/>
      <c r="E4" s="55"/>
      <c r="F4" s="55"/>
      <c r="G4" s="55"/>
      <c r="H4" s="54"/>
      <c r="I4" s="55"/>
      <c r="J4" s="55"/>
      <c r="K4" s="55"/>
      <c r="L4" s="55"/>
      <c r="M4" s="55"/>
      <c r="N4" s="55"/>
      <c r="O4" s="55"/>
      <c r="P4" s="55"/>
      <c r="Q4" s="55"/>
      <c r="R4" s="55"/>
      <c r="S4" s="54"/>
      <c r="T4" s="55"/>
      <c r="U4" s="55"/>
      <c r="V4" s="55"/>
      <c r="W4" s="55"/>
      <c r="X4" s="55"/>
      <c r="Y4" s="54"/>
      <c r="Z4" s="105" t="s">
        <v>122</v>
      </c>
      <c r="AA4" s="106"/>
      <c r="AB4" s="105" t="s">
        <v>94</v>
      </c>
      <c r="AC4" s="106"/>
      <c r="AD4" s="55"/>
      <c r="AE4" s="56"/>
      <c r="AF4" s="56"/>
      <c r="AG4" s="56"/>
      <c r="AH4" s="56"/>
      <c r="AI4" s="57"/>
    </row>
    <row r="5" spans="1:35" x14ac:dyDescent="0.2">
      <c r="A5" s="29"/>
      <c r="B5" s="58"/>
      <c r="C5" s="59"/>
      <c r="D5" s="30"/>
      <c r="E5" s="60"/>
      <c r="F5" s="60"/>
      <c r="G5" s="60"/>
      <c r="H5" s="32"/>
      <c r="I5" s="71"/>
      <c r="J5" s="44" t="s">
        <v>77</v>
      </c>
      <c r="K5" s="60"/>
      <c r="L5" s="60"/>
      <c r="M5" s="60"/>
      <c r="N5" s="60"/>
      <c r="O5" s="60" t="s">
        <v>109</v>
      </c>
      <c r="P5" s="60"/>
      <c r="Q5" s="60"/>
      <c r="R5" s="60"/>
      <c r="S5" s="32"/>
      <c r="T5" s="44"/>
      <c r="U5" s="60"/>
      <c r="V5" s="60"/>
      <c r="W5" s="60"/>
      <c r="X5" s="60"/>
      <c r="Y5" s="32"/>
      <c r="Z5" s="30"/>
      <c r="AA5" s="59"/>
      <c r="AB5" s="30"/>
      <c r="AC5" s="59"/>
      <c r="AD5" s="44"/>
      <c r="AE5" s="60"/>
      <c r="AF5" s="61"/>
      <c r="AG5" s="44"/>
      <c r="AH5" s="60"/>
      <c r="AI5" s="32"/>
    </row>
    <row r="6" spans="1:35" x14ac:dyDescent="0.2">
      <c r="A6" s="29"/>
      <c r="B6" s="58"/>
      <c r="C6" s="63"/>
      <c r="D6" s="30"/>
      <c r="E6" s="33"/>
      <c r="F6" s="33" t="s">
        <v>97</v>
      </c>
      <c r="G6" s="33"/>
      <c r="H6" s="32" t="s">
        <v>73</v>
      </c>
      <c r="I6" s="72" t="s">
        <v>77</v>
      </c>
      <c r="J6" s="44" t="s">
        <v>78</v>
      </c>
      <c r="K6" s="33" t="s">
        <v>77</v>
      </c>
      <c r="L6" s="33" t="s">
        <v>0</v>
      </c>
      <c r="M6" s="33" t="s">
        <v>79</v>
      </c>
      <c r="N6" s="33" t="s">
        <v>80</v>
      </c>
      <c r="O6" s="33" t="s">
        <v>108</v>
      </c>
      <c r="P6" s="33" t="s">
        <v>0</v>
      </c>
      <c r="Q6" s="33" t="s">
        <v>0</v>
      </c>
      <c r="R6" s="33" t="s">
        <v>0</v>
      </c>
      <c r="S6" s="32" t="s">
        <v>73</v>
      </c>
      <c r="T6" s="30" t="s">
        <v>0</v>
      </c>
      <c r="U6" s="33" t="s">
        <v>83</v>
      </c>
      <c r="V6" s="33" t="s">
        <v>0</v>
      </c>
      <c r="W6" s="33" t="s">
        <v>83</v>
      </c>
      <c r="X6" s="33" t="s">
        <v>83</v>
      </c>
      <c r="Y6" s="32" t="s">
        <v>73</v>
      </c>
      <c r="Z6" s="30"/>
      <c r="AA6" s="63" t="s">
        <v>73</v>
      </c>
      <c r="AB6" s="30"/>
      <c r="AC6" s="63" t="s">
        <v>73</v>
      </c>
      <c r="AD6" s="44" t="s">
        <v>94</v>
      </c>
      <c r="AE6" s="33" t="s">
        <v>73</v>
      </c>
      <c r="AF6" s="32" t="s">
        <v>92</v>
      </c>
      <c r="AG6" s="44" t="s">
        <v>94</v>
      </c>
      <c r="AH6" s="33" t="s">
        <v>73</v>
      </c>
      <c r="AI6" s="32" t="s">
        <v>92</v>
      </c>
    </row>
    <row r="7" spans="1:35" x14ac:dyDescent="0.2">
      <c r="A7" s="29"/>
      <c r="B7" s="62" t="s">
        <v>67</v>
      </c>
      <c r="C7" s="63" t="s">
        <v>69</v>
      </c>
      <c r="D7" s="30" t="s">
        <v>70</v>
      </c>
      <c r="E7" s="33" t="s">
        <v>86</v>
      </c>
      <c r="F7" s="33" t="s">
        <v>98</v>
      </c>
      <c r="G7" s="33" t="s">
        <v>0</v>
      </c>
      <c r="H7" s="32" t="s">
        <v>82</v>
      </c>
      <c r="I7" s="72" t="s">
        <v>78</v>
      </c>
      <c r="J7" s="44" t="s">
        <v>75</v>
      </c>
      <c r="K7" s="33" t="s">
        <v>78</v>
      </c>
      <c r="L7" s="33" t="s">
        <v>77</v>
      </c>
      <c r="M7" s="33" t="s">
        <v>78</v>
      </c>
      <c r="N7" s="33" t="s">
        <v>78</v>
      </c>
      <c r="O7" s="33" t="s">
        <v>78</v>
      </c>
      <c r="P7" s="33" t="s">
        <v>78</v>
      </c>
      <c r="Q7" s="33" t="s">
        <v>78</v>
      </c>
      <c r="R7" s="33" t="s">
        <v>78</v>
      </c>
      <c r="S7" s="32" t="s">
        <v>82</v>
      </c>
      <c r="T7" s="44" t="s">
        <v>78</v>
      </c>
      <c r="U7" s="33" t="s">
        <v>84</v>
      </c>
      <c r="V7" s="33" t="s">
        <v>78</v>
      </c>
      <c r="W7" s="33" t="s">
        <v>84</v>
      </c>
      <c r="X7" s="33" t="s">
        <v>84</v>
      </c>
      <c r="Y7" s="32" t="s">
        <v>82</v>
      </c>
      <c r="Z7" s="30" t="s">
        <v>106</v>
      </c>
      <c r="AA7" s="63" t="s">
        <v>82</v>
      </c>
      <c r="AB7" s="30" t="s">
        <v>66</v>
      </c>
      <c r="AC7" s="63" t="s">
        <v>82</v>
      </c>
      <c r="AD7" s="44" t="s">
        <v>89</v>
      </c>
      <c r="AE7" s="33" t="s">
        <v>82</v>
      </c>
      <c r="AF7" s="32" t="s">
        <v>91</v>
      </c>
      <c r="AG7" s="44" t="s">
        <v>88</v>
      </c>
      <c r="AH7" s="33" t="s">
        <v>82</v>
      </c>
      <c r="AI7" s="32" t="s">
        <v>91</v>
      </c>
    </row>
    <row r="8" spans="1:35" ht="13.5" thickBot="1" x14ac:dyDescent="0.25">
      <c r="A8" s="34" t="s">
        <v>8</v>
      </c>
      <c r="B8" s="35" t="s">
        <v>68</v>
      </c>
      <c r="C8" s="64" t="s">
        <v>68</v>
      </c>
      <c r="D8" s="35" t="s">
        <v>71</v>
      </c>
      <c r="E8" s="36" t="s">
        <v>87</v>
      </c>
      <c r="F8" s="36" t="s">
        <v>99</v>
      </c>
      <c r="G8" s="36" t="s">
        <v>91</v>
      </c>
      <c r="H8" s="37" t="s">
        <v>0</v>
      </c>
      <c r="I8" s="73" t="s">
        <v>75</v>
      </c>
      <c r="J8" s="3" t="s">
        <v>119</v>
      </c>
      <c r="K8" s="36" t="s">
        <v>76</v>
      </c>
      <c r="L8" s="36" t="s">
        <v>74</v>
      </c>
      <c r="M8" s="36" t="s">
        <v>75</v>
      </c>
      <c r="N8" s="36" t="s">
        <v>75</v>
      </c>
      <c r="O8" s="36" t="s">
        <v>75</v>
      </c>
      <c r="P8" s="36" t="s">
        <v>75</v>
      </c>
      <c r="Q8" s="36" t="s">
        <v>76</v>
      </c>
      <c r="R8" s="36" t="s">
        <v>81</v>
      </c>
      <c r="S8" s="37" t="s">
        <v>0</v>
      </c>
      <c r="T8" s="3" t="s">
        <v>75</v>
      </c>
      <c r="U8" s="36" t="s">
        <v>75</v>
      </c>
      <c r="V8" s="36" t="s">
        <v>76</v>
      </c>
      <c r="W8" s="36" t="s">
        <v>76</v>
      </c>
      <c r="X8" s="36" t="s">
        <v>85</v>
      </c>
      <c r="Y8" s="37" t="s">
        <v>0</v>
      </c>
      <c r="Z8" s="35" t="s">
        <v>75</v>
      </c>
      <c r="AA8" s="64" t="s">
        <v>0</v>
      </c>
      <c r="AB8" s="35" t="s">
        <v>74</v>
      </c>
      <c r="AC8" s="64" t="s">
        <v>0</v>
      </c>
      <c r="AD8" s="3" t="s">
        <v>86</v>
      </c>
      <c r="AE8" s="36" t="s">
        <v>0</v>
      </c>
      <c r="AF8" s="37" t="s">
        <v>90</v>
      </c>
      <c r="AG8" s="3" t="s">
        <v>86</v>
      </c>
      <c r="AH8" s="36" t="s">
        <v>0</v>
      </c>
      <c r="AI8" s="37" t="s">
        <v>90</v>
      </c>
    </row>
    <row r="9" spans="1:35" x14ac:dyDescent="0.2">
      <c r="A9" s="4" t="s">
        <v>1</v>
      </c>
      <c r="B9" s="13">
        <v>8022421203.46</v>
      </c>
      <c r="C9" s="48">
        <v>4127305072.73</v>
      </c>
      <c r="D9" s="13">
        <v>243319686.28</v>
      </c>
      <c r="E9" s="16">
        <v>8707389.1699999999</v>
      </c>
      <c r="F9" s="17">
        <f t="shared" ref="F9:F40" si="0">(E9/E$76)*F$76</f>
        <v>881206.50193678448</v>
      </c>
      <c r="G9" s="16">
        <f>SUM(D9:F9)</f>
        <v>252908281.95193678</v>
      </c>
      <c r="H9" s="14">
        <f t="shared" ref="H9:H40" si="1">(G9/G$76)</f>
        <v>1.0057332735813789E-2</v>
      </c>
      <c r="I9" s="74">
        <v>12226111.25</v>
      </c>
      <c r="J9" s="2">
        <v>-3645900.84</v>
      </c>
      <c r="K9" s="16">
        <v>9182021.4199999999</v>
      </c>
      <c r="L9" s="17">
        <f>SUM(I9:K9)</f>
        <v>17762231.829999998</v>
      </c>
      <c r="M9" s="16">
        <v>0</v>
      </c>
      <c r="N9" s="16">
        <v>0</v>
      </c>
      <c r="O9" s="16">
        <v>0</v>
      </c>
      <c r="P9" s="16">
        <f>(I9+J9+M9+N9+O9)</f>
        <v>8580210.4100000001</v>
      </c>
      <c r="Q9" s="16">
        <f>K9</f>
        <v>9182021.4199999999</v>
      </c>
      <c r="R9" s="16">
        <f>SUM(P9:Q9)</f>
        <v>17762231.829999998</v>
      </c>
      <c r="S9" s="14">
        <f t="shared" ref="S9:S40" si="2">(R9/R$76)</f>
        <v>8.6792256769442876E-3</v>
      </c>
      <c r="T9" s="2">
        <v>4281649.59</v>
      </c>
      <c r="U9" s="16">
        <f>(T9*0.9849)</f>
        <v>4216996.6811910002</v>
      </c>
      <c r="V9" s="16">
        <v>5385632.6800000006</v>
      </c>
      <c r="W9" s="16">
        <f>(V9*0.762)</f>
        <v>4103852.1021600007</v>
      </c>
      <c r="X9" s="16">
        <f>(U9+W9)</f>
        <v>8320848.7833510004</v>
      </c>
      <c r="Y9" s="14">
        <f t="shared" ref="Y9:Y40" si="3">(X9/X$76)</f>
        <v>1.1015331821874806E-2</v>
      </c>
      <c r="Z9" s="13">
        <v>446500</v>
      </c>
      <c r="AA9" s="49">
        <f t="shared" ref="AA9:AA40" si="4">(Z9/Z$76)</f>
        <v>1.4925373134328358E-2</v>
      </c>
      <c r="AB9" s="13">
        <v>6642591.7899999991</v>
      </c>
      <c r="AC9" s="49">
        <f t="shared" ref="AC9:AC40" si="5">(AB9/AB$76)</f>
        <v>2.7016107494426695E-3</v>
      </c>
      <c r="AD9" s="2">
        <f t="shared" ref="AD9:AD40" si="6">(R9+X9+Z9)</f>
        <v>26529580.613350999</v>
      </c>
      <c r="AE9" s="41">
        <f t="shared" ref="AE9:AE40" si="7">(AD9/AD$76)</f>
        <v>9.3683651135904617E-3</v>
      </c>
      <c r="AF9" s="14">
        <f t="shared" ref="AF9:AF40" si="8">(AD9/D9)</f>
        <v>0.10903178866843556</v>
      </c>
      <c r="AG9" s="2">
        <f t="shared" ref="AG9:AG40" si="9">(R9+X9+Z9+AB9)</f>
        <v>33172172.403350998</v>
      </c>
      <c r="AH9" s="41">
        <f t="shared" ref="AH9:AH40" si="10">(AG9/AG$76)</f>
        <v>6.2700464315891538E-3</v>
      </c>
      <c r="AI9" s="45">
        <f t="shared" ref="AI9:AI40" si="11">(AG9/G9)</f>
        <v>0.13116285535344827</v>
      </c>
    </row>
    <row r="10" spans="1:35" x14ac:dyDescent="0.2">
      <c r="A10" s="6" t="s">
        <v>50</v>
      </c>
      <c r="B10" s="65">
        <v>557592320.26999998</v>
      </c>
      <c r="C10" s="66">
        <v>210895299.50000003</v>
      </c>
      <c r="D10" s="65">
        <v>12495366.050000001</v>
      </c>
      <c r="E10" s="67">
        <v>1709025.27</v>
      </c>
      <c r="F10" s="67">
        <f t="shared" si="0"/>
        <v>172957.03114855362</v>
      </c>
      <c r="G10" s="67">
        <f>SUM(D10:F10)</f>
        <v>14377348.351148553</v>
      </c>
      <c r="H10" s="15">
        <f t="shared" si="1"/>
        <v>5.7173998063726685E-4</v>
      </c>
      <c r="I10" s="75">
        <v>854286.2</v>
      </c>
      <c r="J10" s="68">
        <v>-389584.31999999995</v>
      </c>
      <c r="K10" s="67">
        <v>258375.4</v>
      </c>
      <c r="L10" s="67">
        <f>SUM(I10:K10)</f>
        <v>723077.28</v>
      </c>
      <c r="M10" s="67">
        <v>993358.92999999993</v>
      </c>
      <c r="N10" s="67">
        <v>21946.289999999997</v>
      </c>
      <c r="O10" s="67">
        <v>643817.91</v>
      </c>
      <c r="P10" s="67">
        <f>(I10+J10+M10+N10+O10)</f>
        <v>2123825.0100000002</v>
      </c>
      <c r="Q10" s="67">
        <f>K10</f>
        <v>258375.4</v>
      </c>
      <c r="R10" s="67">
        <f>SUM(P10:Q10)</f>
        <v>2382200.41</v>
      </c>
      <c r="S10" s="15">
        <f t="shared" si="2"/>
        <v>1.1640234833090349E-3</v>
      </c>
      <c r="T10" s="68">
        <v>553775.11999999988</v>
      </c>
      <c r="U10" s="67">
        <f>(T10*0.9849)</f>
        <v>545413.11568799987</v>
      </c>
      <c r="V10" s="67">
        <v>224478.46000000002</v>
      </c>
      <c r="W10" s="67">
        <f>(V10*0.762)</f>
        <v>171052.58652000001</v>
      </c>
      <c r="X10" s="67">
        <f>(U10+W10)</f>
        <v>716465.70220799989</v>
      </c>
      <c r="Y10" s="15">
        <f t="shared" si="3"/>
        <v>9.4847384615434909E-4</v>
      </c>
      <c r="Z10" s="65">
        <v>446500</v>
      </c>
      <c r="AA10" s="50">
        <f t="shared" si="4"/>
        <v>1.4925373134328358E-2</v>
      </c>
      <c r="AB10" s="65">
        <v>2225831.6800000002</v>
      </c>
      <c r="AC10" s="50">
        <f t="shared" si="5"/>
        <v>9.0526875401115644E-4</v>
      </c>
      <c r="AD10" s="68">
        <f t="shared" si="6"/>
        <v>3545166.1122079999</v>
      </c>
      <c r="AE10" s="42">
        <f t="shared" si="7"/>
        <v>1.251901076445152E-3</v>
      </c>
      <c r="AF10" s="15">
        <f t="shared" si="8"/>
        <v>0.28371846795220534</v>
      </c>
      <c r="AG10" s="68">
        <f t="shared" si="9"/>
        <v>5770997.7922080001</v>
      </c>
      <c r="AH10" s="42">
        <f t="shared" si="10"/>
        <v>1.0908065855249011E-3</v>
      </c>
      <c r="AI10" s="46">
        <f t="shared" si="11"/>
        <v>0.40139514264095688</v>
      </c>
    </row>
    <row r="11" spans="1:35" x14ac:dyDescent="0.2">
      <c r="A11" s="6" t="s">
        <v>26</v>
      </c>
      <c r="B11" s="65">
        <v>7454121322.7600002</v>
      </c>
      <c r="C11" s="66">
        <v>4145794258.980001</v>
      </c>
      <c r="D11" s="65">
        <v>250472261.46000007</v>
      </c>
      <c r="E11" s="67">
        <v>26899210.469999999</v>
      </c>
      <c r="F11" s="67">
        <f t="shared" si="0"/>
        <v>2722257.9237411097</v>
      </c>
      <c r="G11" s="67">
        <f t="shared" ref="G11:G74" si="12">SUM(D11:F11)</f>
        <v>280093729.85374117</v>
      </c>
      <c r="H11" s="15">
        <f t="shared" si="1"/>
        <v>1.1138408820038415E-2</v>
      </c>
      <c r="I11" s="75">
        <v>13102752.209999999</v>
      </c>
      <c r="J11" s="68">
        <v>0</v>
      </c>
      <c r="K11" s="67">
        <v>9088368.8199999984</v>
      </c>
      <c r="L11" s="67">
        <f t="shared" ref="L11:L74" si="13">SUM(I11:K11)</f>
        <v>22191121.029999997</v>
      </c>
      <c r="M11" s="67">
        <v>0</v>
      </c>
      <c r="N11" s="67">
        <v>0</v>
      </c>
      <c r="O11" s="67">
        <v>0</v>
      </c>
      <c r="P11" s="67">
        <f t="shared" ref="P11:P74" si="14">(I11+J11+M11+N11+O11)</f>
        <v>13102752.209999999</v>
      </c>
      <c r="Q11" s="67">
        <f t="shared" ref="Q11:Q74" si="15">K11</f>
        <v>9088368.8199999984</v>
      </c>
      <c r="R11" s="67">
        <f t="shared" ref="R11:R74" si="16">SUM(P11:Q11)</f>
        <v>22191121.029999997</v>
      </c>
      <c r="S11" s="15">
        <f t="shared" si="2"/>
        <v>1.0843330347623008E-2</v>
      </c>
      <c r="T11" s="68">
        <v>4192451.8199999994</v>
      </c>
      <c r="U11" s="67">
        <f t="shared" ref="U11:U74" si="17">(T11*0.9849)</f>
        <v>4129145.7975179995</v>
      </c>
      <c r="V11" s="67">
        <v>3992355.4400000004</v>
      </c>
      <c r="W11" s="67">
        <f t="shared" ref="W11:W74" si="18">(V11*0.762)</f>
        <v>3042174.8452800005</v>
      </c>
      <c r="X11" s="67">
        <f t="shared" ref="X11:X74" si="19">(U11+W11)</f>
        <v>7171320.642798</v>
      </c>
      <c r="Y11" s="15">
        <f t="shared" si="3"/>
        <v>9.4935599165723063E-3</v>
      </c>
      <c r="Z11" s="65">
        <v>446500</v>
      </c>
      <c r="AA11" s="50">
        <f t="shared" si="4"/>
        <v>1.4925373134328358E-2</v>
      </c>
      <c r="AB11" s="65">
        <v>27351674.509999998</v>
      </c>
      <c r="AC11" s="50">
        <f t="shared" si="5"/>
        <v>1.1124208773857691E-2</v>
      </c>
      <c r="AD11" s="68">
        <f t="shared" si="6"/>
        <v>29808941.672797997</v>
      </c>
      <c r="AE11" s="42">
        <f t="shared" si="7"/>
        <v>1.0526402709131242E-2</v>
      </c>
      <c r="AF11" s="15">
        <f t="shared" si="8"/>
        <v>0.11901094955202625</v>
      </c>
      <c r="AG11" s="68">
        <f t="shared" si="9"/>
        <v>57160616.182797998</v>
      </c>
      <c r="AH11" s="42">
        <f t="shared" si="10"/>
        <v>1.0804228109226422E-2</v>
      </c>
      <c r="AI11" s="46">
        <f t="shared" si="11"/>
        <v>0.20407674321251684</v>
      </c>
    </row>
    <row r="12" spans="1:35" x14ac:dyDescent="0.2">
      <c r="A12" s="6" t="s">
        <v>47</v>
      </c>
      <c r="B12" s="65">
        <v>621757660.33000004</v>
      </c>
      <c r="C12" s="66">
        <v>272748591.42999995</v>
      </c>
      <c r="D12" s="65">
        <v>16564996.030000001</v>
      </c>
      <c r="E12" s="67">
        <v>2498860.7299999995</v>
      </c>
      <c r="F12" s="67">
        <f t="shared" si="0"/>
        <v>252890.07757884552</v>
      </c>
      <c r="G12" s="67">
        <f t="shared" si="12"/>
        <v>19316746.837578848</v>
      </c>
      <c r="H12" s="15">
        <f t="shared" si="1"/>
        <v>7.6816365529670414E-4</v>
      </c>
      <c r="I12" s="75">
        <v>1107378.3099999998</v>
      </c>
      <c r="J12" s="68">
        <v>0</v>
      </c>
      <c r="K12" s="67">
        <v>349312.25</v>
      </c>
      <c r="L12" s="67">
        <f t="shared" si="13"/>
        <v>1456690.5599999998</v>
      </c>
      <c r="M12" s="67">
        <v>680685.62000000011</v>
      </c>
      <c r="N12" s="67">
        <v>30607.69000000001</v>
      </c>
      <c r="O12" s="67">
        <v>743232.31</v>
      </c>
      <c r="P12" s="67">
        <f t="shared" si="14"/>
        <v>2561903.9299999997</v>
      </c>
      <c r="Q12" s="67">
        <f t="shared" si="15"/>
        <v>349312.25</v>
      </c>
      <c r="R12" s="67">
        <f t="shared" si="16"/>
        <v>2911216.1799999997</v>
      </c>
      <c r="S12" s="15">
        <f t="shared" si="2"/>
        <v>1.4225184347563865E-3</v>
      </c>
      <c r="T12" s="68">
        <v>574647.53999999992</v>
      </c>
      <c r="U12" s="67">
        <f t="shared" si="17"/>
        <v>565970.36214599991</v>
      </c>
      <c r="V12" s="67">
        <v>276319.3</v>
      </c>
      <c r="W12" s="67">
        <f t="shared" si="18"/>
        <v>210555.30659999998</v>
      </c>
      <c r="X12" s="67">
        <f t="shared" si="19"/>
        <v>776525.66874599992</v>
      </c>
      <c r="Y12" s="15">
        <f t="shared" si="3"/>
        <v>1.0279826171766646E-3</v>
      </c>
      <c r="Z12" s="65">
        <v>446500</v>
      </c>
      <c r="AA12" s="50">
        <f t="shared" si="4"/>
        <v>1.4925373134328358E-2</v>
      </c>
      <c r="AB12" s="65">
        <v>3000064.39</v>
      </c>
      <c r="AC12" s="50">
        <f t="shared" si="5"/>
        <v>1.2201572008753779E-3</v>
      </c>
      <c r="AD12" s="68">
        <f t="shared" si="6"/>
        <v>4134241.8487459999</v>
      </c>
      <c r="AE12" s="42">
        <f t="shared" si="7"/>
        <v>1.4599208208910153E-3</v>
      </c>
      <c r="AF12" s="15">
        <f t="shared" si="8"/>
        <v>0.24957699001307879</v>
      </c>
      <c r="AG12" s="68">
        <f t="shared" si="9"/>
        <v>7134306.2387460005</v>
      </c>
      <c r="AH12" s="42">
        <f t="shared" si="10"/>
        <v>1.3484926712124166E-3</v>
      </c>
      <c r="AI12" s="46">
        <f t="shared" si="11"/>
        <v>0.36933269865435642</v>
      </c>
    </row>
    <row r="13" spans="1:35" x14ac:dyDescent="0.2">
      <c r="A13" s="6" t="s">
        <v>15</v>
      </c>
      <c r="B13" s="65">
        <v>20708372574.400002</v>
      </c>
      <c r="C13" s="66">
        <v>8933866252.960001</v>
      </c>
      <c r="D13" s="65">
        <v>522713800.10000002</v>
      </c>
      <c r="E13" s="67">
        <v>54518767.490000002</v>
      </c>
      <c r="F13" s="67">
        <f t="shared" si="0"/>
        <v>5517416.4668429298</v>
      </c>
      <c r="G13" s="67">
        <f t="shared" si="12"/>
        <v>582749984.05684292</v>
      </c>
      <c r="H13" s="15">
        <f t="shared" si="1"/>
        <v>2.3174055219605937E-2</v>
      </c>
      <c r="I13" s="75">
        <v>25622217.170000002</v>
      </c>
      <c r="J13" s="68">
        <v>-7029722.1599999983</v>
      </c>
      <c r="K13" s="67">
        <v>20253447</v>
      </c>
      <c r="L13" s="67">
        <f t="shared" si="13"/>
        <v>38845942.010000005</v>
      </c>
      <c r="M13" s="67">
        <v>0</v>
      </c>
      <c r="N13" s="67">
        <v>0</v>
      </c>
      <c r="O13" s="67">
        <v>0</v>
      </c>
      <c r="P13" s="67">
        <f t="shared" si="14"/>
        <v>18592495.010000005</v>
      </c>
      <c r="Q13" s="67">
        <f t="shared" si="15"/>
        <v>20253447</v>
      </c>
      <c r="R13" s="67">
        <f t="shared" si="16"/>
        <v>38845942.010000005</v>
      </c>
      <c r="S13" s="15">
        <f t="shared" si="2"/>
        <v>1.898143772500693E-2</v>
      </c>
      <c r="T13" s="68">
        <v>11037581.379999999</v>
      </c>
      <c r="U13" s="67">
        <f t="shared" si="17"/>
        <v>10870913.901161999</v>
      </c>
      <c r="V13" s="67">
        <v>12561478.669999998</v>
      </c>
      <c r="W13" s="67">
        <f t="shared" si="18"/>
        <v>9571846.7465399988</v>
      </c>
      <c r="X13" s="67">
        <f t="shared" si="19"/>
        <v>20442760.647701997</v>
      </c>
      <c r="Y13" s="15">
        <f t="shared" si="3"/>
        <v>2.7062598750762903E-2</v>
      </c>
      <c r="Z13" s="65">
        <v>446500</v>
      </c>
      <c r="AA13" s="50">
        <f t="shared" si="4"/>
        <v>1.4925373134328358E-2</v>
      </c>
      <c r="AB13" s="65">
        <v>58456386.840000004</v>
      </c>
      <c r="AC13" s="50">
        <f t="shared" si="5"/>
        <v>2.3774816826509074E-2</v>
      </c>
      <c r="AD13" s="68">
        <f t="shared" si="6"/>
        <v>59735202.657701999</v>
      </c>
      <c r="AE13" s="42">
        <f t="shared" si="7"/>
        <v>2.1094234273347032E-2</v>
      </c>
      <c r="AF13" s="15">
        <f t="shared" si="8"/>
        <v>0.11427898526167493</v>
      </c>
      <c r="AG13" s="68">
        <f t="shared" si="9"/>
        <v>118191589.497702</v>
      </c>
      <c r="AH13" s="42">
        <f t="shared" si="10"/>
        <v>2.2340012736068355E-2</v>
      </c>
      <c r="AI13" s="46">
        <f t="shared" si="11"/>
        <v>0.20281697594379219</v>
      </c>
    </row>
    <row r="14" spans="1:35" x14ac:dyDescent="0.2">
      <c r="A14" s="6" t="s">
        <v>9</v>
      </c>
      <c r="B14" s="65">
        <v>114835059452.83998</v>
      </c>
      <c r="C14" s="66">
        <v>38946956626.5</v>
      </c>
      <c r="D14" s="65">
        <v>2252586357.2599998</v>
      </c>
      <c r="E14" s="67">
        <v>23788678.690000001</v>
      </c>
      <c r="F14" s="67">
        <f t="shared" si="0"/>
        <v>2407465.421017013</v>
      </c>
      <c r="G14" s="67">
        <f t="shared" si="12"/>
        <v>2278782501.371017</v>
      </c>
      <c r="H14" s="15">
        <f t="shared" si="1"/>
        <v>9.0619704787658295E-2</v>
      </c>
      <c r="I14" s="75">
        <v>80498491.5</v>
      </c>
      <c r="J14" s="68">
        <v>0</v>
      </c>
      <c r="K14" s="67">
        <v>119320453.03</v>
      </c>
      <c r="L14" s="67">
        <f t="shared" si="13"/>
        <v>199818944.53</v>
      </c>
      <c r="M14" s="67">
        <v>0</v>
      </c>
      <c r="N14" s="67">
        <v>0</v>
      </c>
      <c r="O14" s="67">
        <v>0</v>
      </c>
      <c r="P14" s="67">
        <f t="shared" si="14"/>
        <v>80498491.5</v>
      </c>
      <c r="Q14" s="67">
        <f t="shared" si="15"/>
        <v>119320453.03</v>
      </c>
      <c r="R14" s="67">
        <f t="shared" si="16"/>
        <v>199818944.53</v>
      </c>
      <c r="S14" s="15">
        <f t="shared" si="2"/>
        <v>9.7638277143502553E-2</v>
      </c>
      <c r="T14" s="68">
        <v>30396751.859999996</v>
      </c>
      <c r="U14" s="67">
        <f t="shared" si="17"/>
        <v>29937760.906913996</v>
      </c>
      <c r="V14" s="67">
        <v>61816390.069999993</v>
      </c>
      <c r="W14" s="67">
        <f t="shared" si="18"/>
        <v>47104089.233339995</v>
      </c>
      <c r="X14" s="67">
        <f t="shared" si="19"/>
        <v>77041850.140253991</v>
      </c>
      <c r="Y14" s="15">
        <f t="shared" si="3"/>
        <v>0.10198978079785292</v>
      </c>
      <c r="Z14" s="65">
        <v>446500</v>
      </c>
      <c r="AA14" s="50">
        <f t="shared" si="4"/>
        <v>1.4925373134328358E-2</v>
      </c>
      <c r="AB14" s="65">
        <v>0</v>
      </c>
      <c r="AC14" s="50">
        <f t="shared" si="5"/>
        <v>0</v>
      </c>
      <c r="AD14" s="68">
        <f t="shared" si="6"/>
        <v>277307294.67025399</v>
      </c>
      <c r="AE14" s="42">
        <f t="shared" si="7"/>
        <v>9.792525645224702E-2</v>
      </c>
      <c r="AF14" s="15">
        <f t="shared" si="8"/>
        <v>0.12310617694034379</v>
      </c>
      <c r="AG14" s="68">
        <f t="shared" si="9"/>
        <v>277307294.67025399</v>
      </c>
      <c r="AH14" s="42">
        <f t="shared" si="10"/>
        <v>5.2415307392566925E-2</v>
      </c>
      <c r="AI14" s="46">
        <f t="shared" si="11"/>
        <v>0.12169098828142377</v>
      </c>
    </row>
    <row r="15" spans="1:35" x14ac:dyDescent="0.2">
      <c r="A15" s="6" t="s">
        <v>57</v>
      </c>
      <c r="B15" s="65">
        <v>158270778.18999997</v>
      </c>
      <c r="C15" s="66">
        <v>69527426.939999998</v>
      </c>
      <c r="D15" s="65">
        <v>4410536.0599999996</v>
      </c>
      <c r="E15" s="67">
        <v>1010134.66</v>
      </c>
      <c r="F15" s="67">
        <f t="shared" si="0"/>
        <v>102227.7990388367</v>
      </c>
      <c r="G15" s="67">
        <f t="shared" si="12"/>
        <v>5522898.5190388365</v>
      </c>
      <c r="H15" s="15">
        <f t="shared" si="1"/>
        <v>2.1962755684949372E-4</v>
      </c>
      <c r="I15" s="75">
        <v>311657.05000000005</v>
      </c>
      <c r="J15" s="68">
        <v>0</v>
      </c>
      <c r="K15" s="67">
        <v>79656.92</v>
      </c>
      <c r="L15" s="67">
        <f t="shared" si="13"/>
        <v>391313.97000000003</v>
      </c>
      <c r="M15" s="67">
        <v>626033.41</v>
      </c>
      <c r="N15" s="67">
        <v>16914.669999999995</v>
      </c>
      <c r="O15" s="67">
        <v>784822.65</v>
      </c>
      <c r="P15" s="67">
        <f t="shared" si="14"/>
        <v>1739427.7800000003</v>
      </c>
      <c r="Q15" s="67">
        <f t="shared" si="15"/>
        <v>79656.92</v>
      </c>
      <c r="R15" s="67">
        <f t="shared" si="16"/>
        <v>1819084.7000000002</v>
      </c>
      <c r="S15" s="15">
        <f t="shared" si="2"/>
        <v>8.8886615082404887E-4</v>
      </c>
      <c r="T15" s="68">
        <v>282613.12</v>
      </c>
      <c r="U15" s="67">
        <f t="shared" si="17"/>
        <v>278345.66188799997</v>
      </c>
      <c r="V15" s="67">
        <v>125756.49999999999</v>
      </c>
      <c r="W15" s="67">
        <f t="shared" si="18"/>
        <v>95826.452999999994</v>
      </c>
      <c r="X15" s="67">
        <f t="shared" si="19"/>
        <v>374172.11488799995</v>
      </c>
      <c r="Y15" s="15">
        <f t="shared" si="3"/>
        <v>4.9533768865393378E-4</v>
      </c>
      <c r="Z15" s="65">
        <v>446500</v>
      </c>
      <c r="AA15" s="50">
        <f t="shared" si="4"/>
        <v>1.4925373134328358E-2</v>
      </c>
      <c r="AB15" s="65">
        <v>1399170.25</v>
      </c>
      <c r="AC15" s="50">
        <f t="shared" si="5"/>
        <v>5.690570047358559E-4</v>
      </c>
      <c r="AD15" s="68">
        <f t="shared" si="6"/>
        <v>2639756.814888</v>
      </c>
      <c r="AE15" s="42">
        <f t="shared" si="7"/>
        <v>9.3217476798385373E-4</v>
      </c>
      <c r="AF15" s="15">
        <f t="shared" si="8"/>
        <v>0.59851155936088196</v>
      </c>
      <c r="AG15" s="68">
        <f t="shared" si="9"/>
        <v>4038927.064888</v>
      </c>
      <c r="AH15" s="42">
        <f t="shared" si="10"/>
        <v>7.6341880545910954E-4</v>
      </c>
      <c r="AI15" s="46">
        <f t="shared" si="11"/>
        <v>0.73130568142159247</v>
      </c>
    </row>
    <row r="16" spans="1:35" x14ac:dyDescent="0.2">
      <c r="A16" s="6" t="s">
        <v>28</v>
      </c>
      <c r="B16" s="65">
        <v>5314622139.6599998</v>
      </c>
      <c r="C16" s="66">
        <v>2998406419.2599993</v>
      </c>
      <c r="D16" s="65">
        <v>178511869.77000001</v>
      </c>
      <c r="E16" s="67">
        <v>24626585.620000001</v>
      </c>
      <c r="F16" s="67">
        <f t="shared" si="0"/>
        <v>2492263.4035486574</v>
      </c>
      <c r="G16" s="67">
        <f t="shared" si="12"/>
        <v>205630718.79354867</v>
      </c>
      <c r="H16" s="15">
        <f t="shared" si="1"/>
        <v>8.1772591377782654E-3</v>
      </c>
      <c r="I16" s="75">
        <v>14164424.940000001</v>
      </c>
      <c r="J16" s="68">
        <v>0</v>
      </c>
      <c r="K16" s="67">
        <v>1587102.7699999998</v>
      </c>
      <c r="L16" s="67">
        <f t="shared" si="13"/>
        <v>15751527.710000001</v>
      </c>
      <c r="M16" s="67">
        <v>0</v>
      </c>
      <c r="N16" s="67">
        <v>0</v>
      </c>
      <c r="O16" s="67">
        <v>0</v>
      </c>
      <c r="P16" s="67">
        <f t="shared" si="14"/>
        <v>14164424.940000001</v>
      </c>
      <c r="Q16" s="67">
        <f t="shared" si="15"/>
        <v>1587102.7699999998</v>
      </c>
      <c r="R16" s="67">
        <f t="shared" si="16"/>
        <v>15751527.710000001</v>
      </c>
      <c r="S16" s="15">
        <f t="shared" si="2"/>
        <v>7.6967278132711705E-3</v>
      </c>
      <c r="T16" s="68">
        <v>4669451.8900000015</v>
      </c>
      <c r="U16" s="67">
        <f t="shared" si="17"/>
        <v>4598943.1664610012</v>
      </c>
      <c r="V16" s="67">
        <v>558924.1100000001</v>
      </c>
      <c r="W16" s="67">
        <f t="shared" si="18"/>
        <v>425900.17182000011</v>
      </c>
      <c r="X16" s="67">
        <f t="shared" si="19"/>
        <v>5024843.338281001</v>
      </c>
      <c r="Y16" s="15">
        <f t="shared" si="3"/>
        <v>6.6520036795827304E-3</v>
      </c>
      <c r="Z16" s="65">
        <v>446500</v>
      </c>
      <c r="AA16" s="50">
        <f t="shared" si="4"/>
        <v>1.4925373134328358E-2</v>
      </c>
      <c r="AB16" s="65">
        <v>28337537.860000007</v>
      </c>
      <c r="AC16" s="50">
        <f t="shared" si="5"/>
        <v>1.1525169589762589E-2</v>
      </c>
      <c r="AD16" s="68">
        <f t="shared" si="6"/>
        <v>21222871.048281003</v>
      </c>
      <c r="AE16" s="42">
        <f t="shared" si="7"/>
        <v>7.4944119033260133E-3</v>
      </c>
      <c r="AF16" s="15">
        <f t="shared" si="8"/>
        <v>0.11888773041044934</v>
      </c>
      <c r="AG16" s="68">
        <f t="shared" si="9"/>
        <v>49560408.908281013</v>
      </c>
      <c r="AH16" s="42">
        <f t="shared" si="10"/>
        <v>9.3676730376595907E-3</v>
      </c>
      <c r="AI16" s="46">
        <f t="shared" si="11"/>
        <v>0.24101656211219688</v>
      </c>
    </row>
    <row r="17" spans="1:35" x14ac:dyDescent="0.2">
      <c r="A17" s="6" t="s">
        <v>31</v>
      </c>
      <c r="B17" s="65">
        <v>3112962779.7799997</v>
      </c>
      <c r="C17" s="66">
        <v>1693102252.3899999</v>
      </c>
      <c r="D17" s="65">
        <v>101186299.05</v>
      </c>
      <c r="E17" s="67">
        <v>584824.56000000006</v>
      </c>
      <c r="F17" s="67">
        <f t="shared" si="0"/>
        <v>59185.502646405679</v>
      </c>
      <c r="G17" s="67">
        <f t="shared" si="12"/>
        <v>101830309.1126464</v>
      </c>
      <c r="H17" s="15">
        <f t="shared" si="1"/>
        <v>4.0494573504369687E-3</v>
      </c>
      <c r="I17" s="75">
        <v>8361773.2800000003</v>
      </c>
      <c r="J17" s="68">
        <v>-1999413.8399999994</v>
      </c>
      <c r="K17" s="67">
        <v>626749.75</v>
      </c>
      <c r="L17" s="67">
        <f t="shared" si="13"/>
        <v>6989109.1900000013</v>
      </c>
      <c r="M17" s="67">
        <v>0</v>
      </c>
      <c r="N17" s="67">
        <v>0</v>
      </c>
      <c r="O17" s="67">
        <v>0</v>
      </c>
      <c r="P17" s="67">
        <f t="shared" si="14"/>
        <v>6362359.4400000013</v>
      </c>
      <c r="Q17" s="67">
        <f t="shared" si="15"/>
        <v>626749.75</v>
      </c>
      <c r="R17" s="67">
        <f t="shared" si="16"/>
        <v>6989109.1900000013</v>
      </c>
      <c r="S17" s="15">
        <f t="shared" si="2"/>
        <v>3.4151145262253518E-3</v>
      </c>
      <c r="T17" s="68">
        <v>3687895.95</v>
      </c>
      <c r="U17" s="67">
        <f t="shared" si="17"/>
        <v>3632208.7211550004</v>
      </c>
      <c r="V17" s="67">
        <v>507686.34000000014</v>
      </c>
      <c r="W17" s="67">
        <f t="shared" si="18"/>
        <v>386856.99108000012</v>
      </c>
      <c r="X17" s="67">
        <f t="shared" si="19"/>
        <v>4019065.7122350005</v>
      </c>
      <c r="Y17" s="15">
        <f t="shared" si="3"/>
        <v>5.320532025863715E-3</v>
      </c>
      <c r="Z17" s="65">
        <v>446500</v>
      </c>
      <c r="AA17" s="50">
        <f t="shared" si="4"/>
        <v>1.4925373134328358E-2</v>
      </c>
      <c r="AB17" s="65">
        <v>0</v>
      </c>
      <c r="AC17" s="50">
        <f t="shared" si="5"/>
        <v>0</v>
      </c>
      <c r="AD17" s="68">
        <f t="shared" si="6"/>
        <v>11454674.902235001</v>
      </c>
      <c r="AE17" s="42">
        <f t="shared" si="7"/>
        <v>4.0449782567468897E-3</v>
      </c>
      <c r="AF17" s="15">
        <f t="shared" si="8"/>
        <v>0.11320381326107017</v>
      </c>
      <c r="AG17" s="68">
        <f t="shared" si="9"/>
        <v>11454674.902235001</v>
      </c>
      <c r="AH17" s="42">
        <f t="shared" si="10"/>
        <v>2.1651082305516153E-3</v>
      </c>
      <c r="AI17" s="46">
        <f t="shared" si="11"/>
        <v>0.11248787322803515</v>
      </c>
    </row>
    <row r="18" spans="1:35" x14ac:dyDescent="0.2">
      <c r="A18" s="6" t="s">
        <v>27</v>
      </c>
      <c r="B18" s="65">
        <v>5071142665.75</v>
      </c>
      <c r="C18" s="66">
        <v>2183360842.98</v>
      </c>
      <c r="D18" s="65">
        <v>126549760.22999999</v>
      </c>
      <c r="E18" s="67">
        <v>18300716.359999999</v>
      </c>
      <c r="F18" s="67">
        <f t="shared" si="0"/>
        <v>1852071.8359637626</v>
      </c>
      <c r="G18" s="67">
        <f t="shared" si="12"/>
        <v>146702548.42596373</v>
      </c>
      <c r="H18" s="15">
        <f t="shared" si="1"/>
        <v>5.8338791095506621E-3</v>
      </c>
      <c r="I18" s="75">
        <v>10404884.030000001</v>
      </c>
      <c r="J18" s="68">
        <v>-2010433.2000000007</v>
      </c>
      <c r="K18" s="67">
        <v>943877.16</v>
      </c>
      <c r="L18" s="67">
        <f t="shared" si="13"/>
        <v>9338327.9900000002</v>
      </c>
      <c r="M18" s="67">
        <v>0</v>
      </c>
      <c r="N18" s="67">
        <v>0</v>
      </c>
      <c r="O18" s="67">
        <v>0</v>
      </c>
      <c r="P18" s="67">
        <f t="shared" si="14"/>
        <v>8394450.8300000001</v>
      </c>
      <c r="Q18" s="67">
        <f t="shared" si="15"/>
        <v>943877.16</v>
      </c>
      <c r="R18" s="67">
        <f t="shared" si="16"/>
        <v>9338327.9900000002</v>
      </c>
      <c r="S18" s="15">
        <f t="shared" si="2"/>
        <v>4.5630220822613574E-3</v>
      </c>
      <c r="T18" s="68">
        <v>5155187.1999999993</v>
      </c>
      <c r="U18" s="67">
        <f t="shared" si="17"/>
        <v>5077343.873279999</v>
      </c>
      <c r="V18" s="67">
        <v>663351.06000000006</v>
      </c>
      <c r="W18" s="67">
        <f t="shared" si="18"/>
        <v>505473.50772000005</v>
      </c>
      <c r="X18" s="67">
        <f t="shared" si="19"/>
        <v>5582817.3809999991</v>
      </c>
      <c r="Y18" s="15">
        <f t="shared" si="3"/>
        <v>7.3906626059221494E-3</v>
      </c>
      <c r="Z18" s="65">
        <v>446500</v>
      </c>
      <c r="AA18" s="50">
        <f t="shared" si="4"/>
        <v>1.4925373134328358E-2</v>
      </c>
      <c r="AB18" s="65">
        <v>22609678.850000001</v>
      </c>
      <c r="AC18" s="50">
        <f t="shared" si="5"/>
        <v>9.1955901180865111E-3</v>
      </c>
      <c r="AD18" s="68">
        <f t="shared" si="6"/>
        <v>15367645.370999999</v>
      </c>
      <c r="AE18" s="42">
        <f t="shared" si="7"/>
        <v>5.4267617294807002E-3</v>
      </c>
      <c r="AF18" s="15">
        <f t="shared" si="8"/>
        <v>0.12143559452874358</v>
      </c>
      <c r="AG18" s="68">
        <f t="shared" si="9"/>
        <v>37977324.221000001</v>
      </c>
      <c r="AH18" s="42">
        <f t="shared" si="10"/>
        <v>7.178293399594503E-3</v>
      </c>
      <c r="AI18" s="46">
        <f t="shared" si="11"/>
        <v>0.25887296865988657</v>
      </c>
    </row>
    <row r="19" spans="1:35" x14ac:dyDescent="0.2">
      <c r="A19" s="6" t="s">
        <v>22</v>
      </c>
      <c r="B19" s="65">
        <v>15788392571.580002</v>
      </c>
      <c r="C19" s="66">
        <v>8950638862.75</v>
      </c>
      <c r="D19" s="65">
        <v>525382195.31999999</v>
      </c>
      <c r="E19" s="67">
        <v>1732798.74</v>
      </c>
      <c r="F19" s="67">
        <f t="shared" si="0"/>
        <v>175362.95741744913</v>
      </c>
      <c r="G19" s="67">
        <f t="shared" si="12"/>
        <v>527290357.01741743</v>
      </c>
      <c r="H19" s="15">
        <f t="shared" si="1"/>
        <v>2.0968607781369657E-2</v>
      </c>
      <c r="I19" s="75">
        <v>41455720.850000001</v>
      </c>
      <c r="J19" s="68">
        <v>0</v>
      </c>
      <c r="K19" s="67">
        <v>4603447.29</v>
      </c>
      <c r="L19" s="67">
        <f t="shared" si="13"/>
        <v>46059168.140000001</v>
      </c>
      <c r="M19" s="67">
        <v>0</v>
      </c>
      <c r="N19" s="67">
        <v>0</v>
      </c>
      <c r="O19" s="67">
        <v>0</v>
      </c>
      <c r="P19" s="67">
        <f t="shared" si="14"/>
        <v>41455720.850000001</v>
      </c>
      <c r="Q19" s="67">
        <f t="shared" si="15"/>
        <v>4603447.29</v>
      </c>
      <c r="R19" s="67">
        <f t="shared" si="16"/>
        <v>46059168.140000001</v>
      </c>
      <c r="S19" s="15">
        <f t="shared" si="2"/>
        <v>2.2506063348649713E-2</v>
      </c>
      <c r="T19" s="68">
        <v>10981718.770000001</v>
      </c>
      <c r="U19" s="67">
        <f t="shared" si="17"/>
        <v>10815894.816573001</v>
      </c>
      <c r="V19" s="67">
        <v>1466336.8800000004</v>
      </c>
      <c r="W19" s="67">
        <f t="shared" si="18"/>
        <v>1117348.7025600004</v>
      </c>
      <c r="X19" s="67">
        <f t="shared" si="19"/>
        <v>11933243.519133002</v>
      </c>
      <c r="Y19" s="15">
        <f t="shared" si="3"/>
        <v>1.5797503415456805E-2</v>
      </c>
      <c r="Z19" s="65">
        <v>446500</v>
      </c>
      <c r="AA19" s="50">
        <f t="shared" si="4"/>
        <v>1.4925373134328358E-2</v>
      </c>
      <c r="AB19" s="65">
        <v>0</v>
      </c>
      <c r="AC19" s="50">
        <f t="shared" si="5"/>
        <v>0</v>
      </c>
      <c r="AD19" s="68">
        <f t="shared" si="6"/>
        <v>58438911.659133002</v>
      </c>
      <c r="AE19" s="42">
        <f t="shared" si="7"/>
        <v>2.0636476288211615E-2</v>
      </c>
      <c r="AF19" s="15">
        <f t="shared" si="8"/>
        <v>0.11123123733483013</v>
      </c>
      <c r="AG19" s="68">
        <f t="shared" si="9"/>
        <v>58438911.659133002</v>
      </c>
      <c r="AH19" s="42">
        <f t="shared" si="10"/>
        <v>1.1045845447170233E-2</v>
      </c>
      <c r="AI19" s="46">
        <f t="shared" si="11"/>
        <v>0.11082871302575831</v>
      </c>
    </row>
    <row r="20" spans="1:35" x14ac:dyDescent="0.2">
      <c r="A20" s="6" t="s">
        <v>37</v>
      </c>
      <c r="B20" s="65">
        <v>2938192833.0700002</v>
      </c>
      <c r="C20" s="66">
        <v>1067322752.37</v>
      </c>
      <c r="D20" s="65">
        <v>61659882.609999999</v>
      </c>
      <c r="E20" s="67">
        <v>7670341.040000001</v>
      </c>
      <c r="F20" s="67">
        <f t="shared" si="0"/>
        <v>776255.00187911757</v>
      </c>
      <c r="G20" s="67">
        <f t="shared" si="12"/>
        <v>70106478.651879117</v>
      </c>
      <c r="H20" s="15">
        <f t="shared" si="1"/>
        <v>2.787904679500255E-3</v>
      </c>
      <c r="I20" s="75">
        <v>4488941.2399999993</v>
      </c>
      <c r="J20" s="68">
        <v>-1464949.0799999998</v>
      </c>
      <c r="K20" s="67">
        <v>916077.45000000007</v>
      </c>
      <c r="L20" s="67">
        <f t="shared" si="13"/>
        <v>3940069.6099999994</v>
      </c>
      <c r="M20" s="67">
        <v>0</v>
      </c>
      <c r="N20" s="67">
        <v>0</v>
      </c>
      <c r="O20" s="67">
        <v>685534.68</v>
      </c>
      <c r="P20" s="67">
        <f t="shared" si="14"/>
        <v>3709526.8399999994</v>
      </c>
      <c r="Q20" s="67">
        <f t="shared" si="15"/>
        <v>916077.45000000007</v>
      </c>
      <c r="R20" s="67">
        <f t="shared" si="16"/>
        <v>4625604.2899999991</v>
      </c>
      <c r="S20" s="15">
        <f t="shared" si="2"/>
        <v>2.2602262997910468E-3</v>
      </c>
      <c r="T20" s="68">
        <v>1703980.9499999997</v>
      </c>
      <c r="U20" s="67">
        <f t="shared" si="17"/>
        <v>1678250.8376549997</v>
      </c>
      <c r="V20" s="67">
        <v>439608.96999999991</v>
      </c>
      <c r="W20" s="67">
        <f t="shared" si="18"/>
        <v>334982.03513999993</v>
      </c>
      <c r="X20" s="67">
        <f t="shared" si="19"/>
        <v>2013232.8727949997</v>
      </c>
      <c r="Y20" s="15">
        <f t="shared" si="3"/>
        <v>2.6651641804758559E-3</v>
      </c>
      <c r="Z20" s="65">
        <v>446500</v>
      </c>
      <c r="AA20" s="50">
        <f t="shared" si="4"/>
        <v>1.4925373134328358E-2</v>
      </c>
      <c r="AB20" s="65">
        <v>8950154.9300000016</v>
      </c>
      <c r="AC20" s="50">
        <f t="shared" si="5"/>
        <v>3.640120533142879E-3</v>
      </c>
      <c r="AD20" s="68">
        <f t="shared" si="6"/>
        <v>7085337.1627949988</v>
      </c>
      <c r="AE20" s="42">
        <f t="shared" si="7"/>
        <v>2.5020382516167624E-3</v>
      </c>
      <c r="AF20" s="15">
        <f t="shared" si="8"/>
        <v>0.11491000084463182</v>
      </c>
      <c r="AG20" s="68">
        <f t="shared" si="9"/>
        <v>16035492.092794999</v>
      </c>
      <c r="AH20" s="42">
        <f t="shared" si="10"/>
        <v>3.0309525331252848E-3</v>
      </c>
      <c r="AI20" s="46">
        <f t="shared" si="11"/>
        <v>0.228730531060059</v>
      </c>
    </row>
    <row r="21" spans="1:35" x14ac:dyDescent="0.2">
      <c r="A21" s="70" t="s">
        <v>118</v>
      </c>
      <c r="B21" s="65">
        <v>614664407.34000003</v>
      </c>
      <c r="C21" s="66">
        <v>271375502.31</v>
      </c>
      <c r="D21" s="65">
        <v>15975657.469999999</v>
      </c>
      <c r="E21" s="67">
        <v>3035008.7300000004</v>
      </c>
      <c r="F21" s="67">
        <f t="shared" si="0"/>
        <v>307149.40771516052</v>
      </c>
      <c r="G21" s="67">
        <f t="shared" si="12"/>
        <v>19317815.60771516</v>
      </c>
      <c r="H21" s="15">
        <f t="shared" si="1"/>
        <v>7.6820615677904408E-4</v>
      </c>
      <c r="I21" s="75">
        <v>1127365.9099999999</v>
      </c>
      <c r="J21" s="68">
        <v>-519429</v>
      </c>
      <c r="K21" s="67">
        <v>288111.32999999996</v>
      </c>
      <c r="L21" s="67">
        <f t="shared" si="13"/>
        <v>896048.23999999987</v>
      </c>
      <c r="M21" s="67">
        <v>1264058.4200000002</v>
      </c>
      <c r="N21" s="67">
        <v>26057.27</v>
      </c>
      <c r="O21" s="67">
        <v>711396.95</v>
      </c>
      <c r="P21" s="67">
        <f t="shared" si="14"/>
        <v>2609449.5499999998</v>
      </c>
      <c r="Q21" s="67">
        <f t="shared" si="15"/>
        <v>288111.32999999996</v>
      </c>
      <c r="R21" s="67">
        <f t="shared" si="16"/>
        <v>2897560.88</v>
      </c>
      <c r="S21" s="15">
        <f t="shared" si="2"/>
        <v>1.415845994517981E-3</v>
      </c>
      <c r="T21" s="68">
        <v>737208.99999999988</v>
      </c>
      <c r="U21" s="67">
        <f t="shared" si="17"/>
        <v>726077.14409999992</v>
      </c>
      <c r="V21" s="67">
        <v>308130.27</v>
      </c>
      <c r="W21" s="67">
        <f t="shared" si="18"/>
        <v>234795.26574000003</v>
      </c>
      <c r="X21" s="67">
        <f t="shared" si="19"/>
        <v>960872.40983999998</v>
      </c>
      <c r="Y21" s="15">
        <f t="shared" si="3"/>
        <v>1.2720250912443003E-3</v>
      </c>
      <c r="Z21" s="65">
        <v>446500</v>
      </c>
      <c r="AA21" s="50">
        <f t="shared" si="4"/>
        <v>1.4925373134328358E-2</v>
      </c>
      <c r="AB21" s="65">
        <v>4003104.8299999996</v>
      </c>
      <c r="AC21" s="50">
        <f t="shared" si="5"/>
        <v>1.6281041168531402E-3</v>
      </c>
      <c r="AD21" s="68">
        <f t="shared" si="6"/>
        <v>4304933.2898399998</v>
      </c>
      <c r="AE21" s="42">
        <f t="shared" si="7"/>
        <v>1.5201969242052444E-3</v>
      </c>
      <c r="AF21" s="15">
        <f t="shared" si="8"/>
        <v>0.26946830187890852</v>
      </c>
      <c r="AG21" s="68">
        <f t="shared" si="9"/>
        <v>8308038.1198399998</v>
      </c>
      <c r="AH21" s="42">
        <f t="shared" si="10"/>
        <v>1.5703458951499729E-3</v>
      </c>
      <c r="AI21" s="46">
        <f t="shared" si="11"/>
        <v>0.43007130249871167</v>
      </c>
    </row>
    <row r="22" spans="1:35" x14ac:dyDescent="0.2">
      <c r="A22" s="6" t="s">
        <v>59</v>
      </c>
      <c r="B22" s="65">
        <v>269623542.20999998</v>
      </c>
      <c r="C22" s="66">
        <v>81917837.910000011</v>
      </c>
      <c r="D22" s="65">
        <v>4688970.74</v>
      </c>
      <c r="E22" s="67">
        <v>692620.52999999991</v>
      </c>
      <c r="F22" s="67">
        <f t="shared" si="0"/>
        <v>70094.686535172004</v>
      </c>
      <c r="G22" s="67">
        <f t="shared" si="12"/>
        <v>5451685.9565351726</v>
      </c>
      <c r="H22" s="15">
        <f t="shared" si="1"/>
        <v>2.1679566684359273E-4</v>
      </c>
      <c r="I22" s="75">
        <v>375634.70999999996</v>
      </c>
      <c r="J22" s="68">
        <v>0</v>
      </c>
      <c r="K22" s="67">
        <v>49502.48000000001</v>
      </c>
      <c r="L22" s="67">
        <f t="shared" si="13"/>
        <v>425137.18999999994</v>
      </c>
      <c r="M22" s="67">
        <v>722070.66</v>
      </c>
      <c r="N22" s="67">
        <v>16067.350000000004</v>
      </c>
      <c r="O22" s="67">
        <v>790089.88</v>
      </c>
      <c r="P22" s="67">
        <f t="shared" si="14"/>
        <v>1903862.6</v>
      </c>
      <c r="Q22" s="67">
        <f t="shared" si="15"/>
        <v>49502.48000000001</v>
      </c>
      <c r="R22" s="67">
        <f t="shared" si="16"/>
        <v>1953365.08</v>
      </c>
      <c r="S22" s="15">
        <f t="shared" si="2"/>
        <v>9.5448007440978981E-4</v>
      </c>
      <c r="T22" s="68">
        <v>348105.78000000009</v>
      </c>
      <c r="U22" s="67">
        <f t="shared" si="17"/>
        <v>342849.38272200007</v>
      </c>
      <c r="V22" s="67">
        <v>113751.35999999997</v>
      </c>
      <c r="W22" s="67">
        <f t="shared" si="18"/>
        <v>86678.536319999985</v>
      </c>
      <c r="X22" s="67">
        <f t="shared" si="19"/>
        <v>429527.91904200008</v>
      </c>
      <c r="Y22" s="15">
        <f t="shared" si="3"/>
        <v>5.6861898085132205E-4</v>
      </c>
      <c r="Z22" s="65">
        <v>446500</v>
      </c>
      <c r="AA22" s="50">
        <f t="shared" si="4"/>
        <v>1.4925373134328358E-2</v>
      </c>
      <c r="AB22" s="65">
        <v>995825.32</v>
      </c>
      <c r="AC22" s="50">
        <f t="shared" si="5"/>
        <v>4.0501245208674586E-4</v>
      </c>
      <c r="AD22" s="68">
        <f t="shared" si="6"/>
        <v>2829392.9990420002</v>
      </c>
      <c r="AE22" s="42">
        <f t="shared" si="7"/>
        <v>9.9914081007080203E-4</v>
      </c>
      <c r="AF22" s="15">
        <f t="shared" si="8"/>
        <v>0.60341451374507826</v>
      </c>
      <c r="AG22" s="68">
        <f t="shared" si="9"/>
        <v>3825218.319042</v>
      </c>
      <c r="AH22" s="42">
        <f t="shared" si="10"/>
        <v>7.230245936179899E-4</v>
      </c>
      <c r="AI22" s="46">
        <f t="shared" si="11"/>
        <v>0.70165786318937629</v>
      </c>
    </row>
    <row r="23" spans="1:35" x14ac:dyDescent="0.2">
      <c r="A23" s="6" t="s">
        <v>13</v>
      </c>
      <c r="B23" s="65">
        <v>56372333621.060013</v>
      </c>
      <c r="C23" s="66">
        <v>18984547562.599998</v>
      </c>
      <c r="D23" s="65">
        <v>1095524322.79</v>
      </c>
      <c r="E23" s="67">
        <v>150401298.56999999</v>
      </c>
      <c r="F23" s="67">
        <f t="shared" si="0"/>
        <v>15220934.727053162</v>
      </c>
      <c r="G23" s="67">
        <f t="shared" si="12"/>
        <v>1261146556.0870531</v>
      </c>
      <c r="H23" s="15">
        <f t="shared" si="1"/>
        <v>5.0151661484947298E-2</v>
      </c>
      <c r="I23" s="75">
        <v>92230103.289999992</v>
      </c>
      <c r="J23" s="68">
        <v>0</v>
      </c>
      <c r="K23" s="67">
        <v>4594484.88</v>
      </c>
      <c r="L23" s="67">
        <f t="shared" si="13"/>
        <v>96824588.169999987</v>
      </c>
      <c r="M23" s="67">
        <v>0</v>
      </c>
      <c r="N23" s="67">
        <v>0</v>
      </c>
      <c r="O23" s="67">
        <v>0</v>
      </c>
      <c r="P23" s="67">
        <f t="shared" si="14"/>
        <v>92230103.289999992</v>
      </c>
      <c r="Q23" s="67">
        <f t="shared" si="15"/>
        <v>4594484.88</v>
      </c>
      <c r="R23" s="67">
        <f t="shared" si="16"/>
        <v>96824588.169999987</v>
      </c>
      <c r="S23" s="15">
        <f t="shared" si="2"/>
        <v>4.7311760135078706E-2</v>
      </c>
      <c r="T23" s="68">
        <v>23414890.95000001</v>
      </c>
      <c r="U23" s="67">
        <f t="shared" si="17"/>
        <v>23061326.096655011</v>
      </c>
      <c r="V23" s="67">
        <v>34769508.730000004</v>
      </c>
      <c r="W23" s="67">
        <f t="shared" si="18"/>
        <v>26494365.652260002</v>
      </c>
      <c r="X23" s="67">
        <f t="shared" si="19"/>
        <v>49555691.748915017</v>
      </c>
      <c r="Y23" s="15">
        <f t="shared" si="3"/>
        <v>6.5602969419305657E-2</v>
      </c>
      <c r="Z23" s="65">
        <v>446500</v>
      </c>
      <c r="AA23" s="50">
        <f t="shared" si="4"/>
        <v>1.4925373134328358E-2</v>
      </c>
      <c r="AB23" s="65">
        <v>170375880.31999999</v>
      </c>
      <c r="AC23" s="50">
        <f t="shared" si="5"/>
        <v>6.9293631803659245E-2</v>
      </c>
      <c r="AD23" s="68">
        <f t="shared" si="6"/>
        <v>146826779.918915</v>
      </c>
      <c r="AE23" s="42">
        <f t="shared" si="7"/>
        <v>5.1848798621451052E-2</v>
      </c>
      <c r="AF23" s="15">
        <f t="shared" si="8"/>
        <v>0.13402420819374186</v>
      </c>
      <c r="AG23" s="68">
        <f t="shared" si="9"/>
        <v>317202660.23891497</v>
      </c>
      <c r="AH23" s="42">
        <f t="shared" si="10"/>
        <v>5.9956139855365118E-2</v>
      </c>
      <c r="AI23" s="46">
        <f t="shared" si="11"/>
        <v>0.25151926927755053</v>
      </c>
    </row>
    <row r="24" spans="1:35" x14ac:dyDescent="0.2">
      <c r="A24" s="6" t="s">
        <v>18</v>
      </c>
      <c r="B24" s="65">
        <v>10443957512.969999</v>
      </c>
      <c r="C24" s="66">
        <v>5543657709.6000004</v>
      </c>
      <c r="D24" s="65">
        <v>326016690.9600001</v>
      </c>
      <c r="E24" s="67">
        <v>66580241.269999996</v>
      </c>
      <c r="F24" s="67">
        <f t="shared" si="0"/>
        <v>6738063.5414557708</v>
      </c>
      <c r="G24" s="67">
        <f t="shared" si="12"/>
        <v>399334995.77145582</v>
      </c>
      <c r="H24" s="15">
        <f t="shared" si="1"/>
        <v>1.588024280791081E-2</v>
      </c>
      <c r="I24" s="75">
        <v>23828787.600000001</v>
      </c>
      <c r="J24" s="68">
        <v>0</v>
      </c>
      <c r="K24" s="67">
        <v>4553673.72</v>
      </c>
      <c r="L24" s="67">
        <f t="shared" si="13"/>
        <v>28382461.32</v>
      </c>
      <c r="M24" s="67">
        <v>0</v>
      </c>
      <c r="N24" s="67">
        <v>0</v>
      </c>
      <c r="O24" s="67">
        <v>0</v>
      </c>
      <c r="P24" s="67">
        <f t="shared" si="14"/>
        <v>23828787.600000001</v>
      </c>
      <c r="Q24" s="67">
        <f t="shared" si="15"/>
        <v>4553673.72</v>
      </c>
      <c r="R24" s="67">
        <f t="shared" si="16"/>
        <v>28382461.32</v>
      </c>
      <c r="S24" s="15">
        <f t="shared" si="2"/>
        <v>1.3868628076757971E-2</v>
      </c>
      <c r="T24" s="68">
        <v>7832776.7999999989</v>
      </c>
      <c r="U24" s="67">
        <f t="shared" si="17"/>
        <v>7714501.8703199988</v>
      </c>
      <c r="V24" s="67">
        <v>2411973.5799999996</v>
      </c>
      <c r="W24" s="67">
        <f t="shared" si="18"/>
        <v>1837923.8679599997</v>
      </c>
      <c r="X24" s="67">
        <f t="shared" si="19"/>
        <v>9552425.7382799983</v>
      </c>
      <c r="Y24" s="15">
        <f t="shared" si="3"/>
        <v>1.2645721842885814E-2</v>
      </c>
      <c r="Z24" s="65">
        <v>446500</v>
      </c>
      <c r="AA24" s="50">
        <f t="shared" si="4"/>
        <v>1.4925373134328358E-2</v>
      </c>
      <c r="AB24" s="65">
        <v>74702700.700000003</v>
      </c>
      <c r="AC24" s="50">
        <f t="shared" si="5"/>
        <v>3.0382360621247578E-2</v>
      </c>
      <c r="AD24" s="68">
        <f t="shared" si="6"/>
        <v>38381387.058279999</v>
      </c>
      <c r="AE24" s="42">
        <f t="shared" si="7"/>
        <v>1.3553582047469264E-2</v>
      </c>
      <c r="AF24" s="15">
        <f t="shared" si="8"/>
        <v>0.11772828852799171</v>
      </c>
      <c r="AG24" s="68">
        <f t="shared" si="9"/>
        <v>113084087.75828001</v>
      </c>
      <c r="AH24" s="42">
        <f t="shared" si="10"/>
        <v>2.1374617022269303E-2</v>
      </c>
      <c r="AI24" s="46">
        <f t="shared" si="11"/>
        <v>0.28318101081979646</v>
      </c>
    </row>
    <row r="25" spans="1:35" x14ac:dyDescent="0.2">
      <c r="A25" s="6" t="s">
        <v>42</v>
      </c>
      <c r="B25" s="65">
        <v>2046305441.95</v>
      </c>
      <c r="C25" s="66">
        <v>1050788212.35</v>
      </c>
      <c r="D25" s="65">
        <v>61305034.330000013</v>
      </c>
      <c r="E25" s="67">
        <v>9069894.6099999994</v>
      </c>
      <c r="F25" s="67">
        <f t="shared" si="0"/>
        <v>917892.83172850264</v>
      </c>
      <c r="G25" s="67">
        <f t="shared" si="12"/>
        <v>71292821.771728516</v>
      </c>
      <c r="H25" s="15">
        <f t="shared" si="1"/>
        <v>2.8350816537103612E-3</v>
      </c>
      <c r="I25" s="75">
        <v>2477379.0299999998</v>
      </c>
      <c r="J25" s="68">
        <v>0</v>
      </c>
      <c r="K25" s="67">
        <v>3005547.27</v>
      </c>
      <c r="L25" s="67">
        <f t="shared" si="13"/>
        <v>5482926.2999999998</v>
      </c>
      <c r="M25" s="67">
        <v>0</v>
      </c>
      <c r="N25" s="67">
        <v>0</v>
      </c>
      <c r="O25" s="67">
        <v>0</v>
      </c>
      <c r="P25" s="67">
        <f t="shared" si="14"/>
        <v>2477379.0299999998</v>
      </c>
      <c r="Q25" s="67">
        <f t="shared" si="15"/>
        <v>3005547.27</v>
      </c>
      <c r="R25" s="67">
        <f t="shared" si="16"/>
        <v>5482926.2999999998</v>
      </c>
      <c r="S25" s="15">
        <f t="shared" si="2"/>
        <v>2.6791427554379095E-3</v>
      </c>
      <c r="T25" s="68">
        <v>1326355.97</v>
      </c>
      <c r="U25" s="67">
        <f t="shared" si="17"/>
        <v>1306327.9948529999</v>
      </c>
      <c r="V25" s="67">
        <v>1834608.5499999993</v>
      </c>
      <c r="W25" s="67">
        <f t="shared" si="18"/>
        <v>1397971.7150999994</v>
      </c>
      <c r="X25" s="67">
        <f t="shared" si="19"/>
        <v>2704299.7099529994</v>
      </c>
      <c r="Y25" s="15">
        <f t="shared" si="3"/>
        <v>3.5800144223911072E-3</v>
      </c>
      <c r="Z25" s="65">
        <v>446500</v>
      </c>
      <c r="AA25" s="50">
        <f t="shared" si="4"/>
        <v>1.4925373134328358E-2</v>
      </c>
      <c r="AB25" s="65">
        <v>11291790.809999999</v>
      </c>
      <c r="AC25" s="50">
        <f t="shared" si="5"/>
        <v>4.592488052431406E-3</v>
      </c>
      <c r="AD25" s="68">
        <f t="shared" si="6"/>
        <v>8633726.0099529997</v>
      </c>
      <c r="AE25" s="42">
        <f t="shared" si="7"/>
        <v>3.0488193059198783E-3</v>
      </c>
      <c r="AF25" s="15">
        <f t="shared" si="8"/>
        <v>0.14083225145064523</v>
      </c>
      <c r="AG25" s="68">
        <f t="shared" si="9"/>
        <v>19925516.819952998</v>
      </c>
      <c r="AH25" s="42">
        <f t="shared" si="10"/>
        <v>3.7662265261196866E-3</v>
      </c>
      <c r="AI25" s="46">
        <f t="shared" si="11"/>
        <v>0.27948840184432916</v>
      </c>
    </row>
    <row r="26" spans="1:35" x14ac:dyDescent="0.2">
      <c r="A26" s="6" t="s">
        <v>61</v>
      </c>
      <c r="B26" s="65">
        <v>313334503.33000004</v>
      </c>
      <c r="C26" s="66">
        <v>188777985.94000003</v>
      </c>
      <c r="D26" s="65">
        <v>11319177.559999999</v>
      </c>
      <c r="E26" s="67">
        <v>1815744.9500000002</v>
      </c>
      <c r="F26" s="67">
        <f t="shared" si="0"/>
        <v>183757.2921756616</v>
      </c>
      <c r="G26" s="67">
        <f t="shared" si="12"/>
        <v>13318679.80217566</v>
      </c>
      <c r="H26" s="15">
        <f t="shared" si="1"/>
        <v>5.2964020528872759E-4</v>
      </c>
      <c r="I26" s="75">
        <v>706522.59000000008</v>
      </c>
      <c r="J26" s="68">
        <v>-189190.56000000003</v>
      </c>
      <c r="K26" s="67">
        <v>296107.67</v>
      </c>
      <c r="L26" s="67">
        <f t="shared" si="13"/>
        <v>813439.7</v>
      </c>
      <c r="M26" s="67">
        <v>0</v>
      </c>
      <c r="N26" s="67">
        <v>18557.000000000004</v>
      </c>
      <c r="O26" s="67">
        <v>332180.14</v>
      </c>
      <c r="P26" s="67">
        <f t="shared" si="14"/>
        <v>868069.17</v>
      </c>
      <c r="Q26" s="67">
        <f t="shared" si="15"/>
        <v>296107.67</v>
      </c>
      <c r="R26" s="67">
        <f t="shared" si="16"/>
        <v>1164176.8400000001</v>
      </c>
      <c r="S26" s="15">
        <f t="shared" si="2"/>
        <v>5.6885607726199039E-4</v>
      </c>
      <c r="T26" s="68">
        <v>256968.71999999997</v>
      </c>
      <c r="U26" s="67">
        <f t="shared" si="17"/>
        <v>253088.49232799996</v>
      </c>
      <c r="V26" s="67">
        <v>142758.74999999997</v>
      </c>
      <c r="W26" s="67">
        <f t="shared" si="18"/>
        <v>108782.16749999998</v>
      </c>
      <c r="X26" s="67">
        <f t="shared" si="19"/>
        <v>361870.65982799995</v>
      </c>
      <c r="Y26" s="15">
        <f t="shared" si="3"/>
        <v>4.7905273829539476E-4</v>
      </c>
      <c r="Z26" s="65">
        <v>446500</v>
      </c>
      <c r="AA26" s="50">
        <f t="shared" si="4"/>
        <v>1.4925373134328358E-2</v>
      </c>
      <c r="AB26" s="65">
        <v>2030120.79</v>
      </c>
      <c r="AC26" s="50">
        <f t="shared" si="5"/>
        <v>8.2567111186747258E-4</v>
      </c>
      <c r="AD26" s="68">
        <f t="shared" si="6"/>
        <v>1972547.4998280001</v>
      </c>
      <c r="AE26" s="42">
        <f t="shared" si="7"/>
        <v>6.9656378861069897E-4</v>
      </c>
      <c r="AF26" s="15">
        <f t="shared" si="8"/>
        <v>0.17426597377521838</v>
      </c>
      <c r="AG26" s="68">
        <f t="shared" si="9"/>
        <v>4002668.2898280001</v>
      </c>
      <c r="AH26" s="42">
        <f t="shared" si="10"/>
        <v>7.5656534405735406E-4</v>
      </c>
      <c r="AI26" s="46">
        <f t="shared" si="11"/>
        <v>0.30053040911563533</v>
      </c>
    </row>
    <row r="27" spans="1:35" x14ac:dyDescent="0.2">
      <c r="A27" s="6" t="s">
        <v>39</v>
      </c>
      <c r="B27" s="65">
        <v>1574300989.1699998</v>
      </c>
      <c r="C27" s="66">
        <v>345301031.52000004</v>
      </c>
      <c r="D27" s="65">
        <v>21861863.73</v>
      </c>
      <c r="E27" s="67">
        <v>3836460.8499999996</v>
      </c>
      <c r="F27" s="67">
        <f t="shared" si="0"/>
        <v>388258.08510933042</v>
      </c>
      <c r="G27" s="67">
        <f t="shared" si="12"/>
        <v>26086582.665109329</v>
      </c>
      <c r="H27" s="15">
        <f t="shared" si="1"/>
        <v>1.0373778184661279E-3</v>
      </c>
      <c r="I27" s="75">
        <v>1370135.1700000002</v>
      </c>
      <c r="J27" s="68">
        <v>0</v>
      </c>
      <c r="K27" s="67">
        <v>590167.74</v>
      </c>
      <c r="L27" s="67">
        <f t="shared" si="13"/>
        <v>1960302.9100000001</v>
      </c>
      <c r="M27" s="67">
        <v>1973615.05</v>
      </c>
      <c r="N27" s="67">
        <v>0</v>
      </c>
      <c r="O27" s="67">
        <v>732487.05999999994</v>
      </c>
      <c r="P27" s="67">
        <f t="shared" si="14"/>
        <v>4076237.2800000003</v>
      </c>
      <c r="Q27" s="67">
        <f t="shared" si="15"/>
        <v>590167.74</v>
      </c>
      <c r="R27" s="67">
        <f t="shared" si="16"/>
        <v>4666405.0200000005</v>
      </c>
      <c r="S27" s="15">
        <f t="shared" si="2"/>
        <v>2.2801629128722917E-3</v>
      </c>
      <c r="T27" s="68">
        <v>925579.27999999991</v>
      </c>
      <c r="U27" s="67">
        <f t="shared" si="17"/>
        <v>911603.03287199989</v>
      </c>
      <c r="V27" s="67">
        <v>787979.12000000011</v>
      </c>
      <c r="W27" s="67">
        <f t="shared" si="18"/>
        <v>600440.08944000013</v>
      </c>
      <c r="X27" s="67">
        <f t="shared" si="19"/>
        <v>1512043.122312</v>
      </c>
      <c r="Y27" s="15">
        <f t="shared" si="3"/>
        <v>2.0016776118532815E-3</v>
      </c>
      <c r="Z27" s="65">
        <v>446500</v>
      </c>
      <c r="AA27" s="50">
        <f t="shared" si="4"/>
        <v>1.4925373134328358E-2</v>
      </c>
      <c r="AB27" s="65">
        <v>5201464.3200000012</v>
      </c>
      <c r="AC27" s="50">
        <f t="shared" si="5"/>
        <v>2.1154893095959026E-3</v>
      </c>
      <c r="AD27" s="68">
        <f t="shared" si="6"/>
        <v>6624948.1423120005</v>
      </c>
      <c r="AE27" s="42">
        <f t="shared" si="7"/>
        <v>2.3394615226049798E-3</v>
      </c>
      <c r="AF27" s="15">
        <f t="shared" si="8"/>
        <v>0.30303675039474781</v>
      </c>
      <c r="AG27" s="68">
        <f t="shared" si="9"/>
        <v>11826412.462312002</v>
      </c>
      <c r="AH27" s="42">
        <f t="shared" si="10"/>
        <v>2.2353722980871199E-3</v>
      </c>
      <c r="AI27" s="46">
        <f t="shared" si="11"/>
        <v>0.45335230812465782</v>
      </c>
    </row>
    <row r="28" spans="1:35" x14ac:dyDescent="0.2">
      <c r="A28" s="6" t="s">
        <v>60</v>
      </c>
      <c r="B28" s="65">
        <v>243026248.54999998</v>
      </c>
      <c r="C28" s="66">
        <v>73507658.900000006</v>
      </c>
      <c r="D28" s="65">
        <v>4669418.87</v>
      </c>
      <c r="E28" s="67">
        <v>689927.92</v>
      </c>
      <c r="F28" s="67">
        <f t="shared" si="0"/>
        <v>69822.188614973973</v>
      </c>
      <c r="G28" s="67">
        <f t="shared" si="12"/>
        <v>5429168.9786149738</v>
      </c>
      <c r="H28" s="15">
        <f t="shared" si="1"/>
        <v>2.1590024049614141E-4</v>
      </c>
      <c r="I28" s="75">
        <v>355027.6</v>
      </c>
      <c r="J28" s="68">
        <v>0</v>
      </c>
      <c r="K28" s="67">
        <v>67741.95</v>
      </c>
      <c r="L28" s="67">
        <f t="shared" si="13"/>
        <v>422769.55</v>
      </c>
      <c r="M28" s="67">
        <v>823136.77</v>
      </c>
      <c r="N28" s="67">
        <v>0</v>
      </c>
      <c r="O28" s="67">
        <v>763753.57</v>
      </c>
      <c r="P28" s="67">
        <f t="shared" si="14"/>
        <v>1941917.94</v>
      </c>
      <c r="Q28" s="67">
        <f t="shared" si="15"/>
        <v>67741.95</v>
      </c>
      <c r="R28" s="67">
        <f t="shared" si="16"/>
        <v>2009659.89</v>
      </c>
      <c r="S28" s="15">
        <f t="shared" si="2"/>
        <v>9.8198761766825978E-4</v>
      </c>
      <c r="T28" s="68">
        <v>359753.4</v>
      </c>
      <c r="U28" s="67">
        <f t="shared" si="17"/>
        <v>354321.12366000004</v>
      </c>
      <c r="V28" s="67">
        <v>81023.750000000015</v>
      </c>
      <c r="W28" s="67">
        <f t="shared" si="18"/>
        <v>61740.097500000011</v>
      </c>
      <c r="X28" s="67">
        <f t="shared" si="19"/>
        <v>416061.22116000007</v>
      </c>
      <c r="Y28" s="15">
        <f t="shared" si="3"/>
        <v>5.5079145512918902E-4</v>
      </c>
      <c r="Z28" s="65">
        <v>446500</v>
      </c>
      <c r="AA28" s="50">
        <f t="shared" si="4"/>
        <v>1.4925373134328358E-2</v>
      </c>
      <c r="AB28" s="65">
        <v>998599.95000000007</v>
      </c>
      <c r="AC28" s="50">
        <f t="shared" si="5"/>
        <v>4.0614092279075796E-4</v>
      </c>
      <c r="AD28" s="68">
        <f t="shared" si="6"/>
        <v>2872221.1111599999</v>
      </c>
      <c r="AE28" s="42">
        <f t="shared" si="7"/>
        <v>1.0142646598328782E-3</v>
      </c>
      <c r="AF28" s="15">
        <f t="shared" si="8"/>
        <v>0.61511318455780339</v>
      </c>
      <c r="AG28" s="68">
        <f t="shared" si="9"/>
        <v>3870821.06116</v>
      </c>
      <c r="AH28" s="42">
        <f t="shared" si="10"/>
        <v>7.3164420728124104E-4</v>
      </c>
      <c r="AI28" s="46">
        <f t="shared" si="11"/>
        <v>0.71296750504668926</v>
      </c>
    </row>
    <row r="29" spans="1:35" x14ac:dyDescent="0.2">
      <c r="A29" s="6" t="s">
        <v>62</v>
      </c>
      <c r="B29" s="65">
        <v>217845870.63999999</v>
      </c>
      <c r="C29" s="66">
        <v>52050238.75</v>
      </c>
      <c r="D29" s="65">
        <v>3032473.0100000002</v>
      </c>
      <c r="E29" s="67">
        <v>398271.82999999996</v>
      </c>
      <c r="F29" s="67">
        <f t="shared" si="0"/>
        <v>40305.965345323093</v>
      </c>
      <c r="G29" s="67">
        <f t="shared" si="12"/>
        <v>3471050.8053453234</v>
      </c>
      <c r="H29" s="15">
        <f t="shared" si="1"/>
        <v>1.3803230413350645E-4</v>
      </c>
      <c r="I29" s="75">
        <v>232991.01</v>
      </c>
      <c r="J29" s="68">
        <v>0</v>
      </c>
      <c r="K29" s="67">
        <v>34020.969999999994</v>
      </c>
      <c r="L29" s="67">
        <f t="shared" si="13"/>
        <v>267011.98</v>
      </c>
      <c r="M29" s="67">
        <v>642023.43999999994</v>
      </c>
      <c r="N29" s="67">
        <v>10261.720000000001</v>
      </c>
      <c r="O29" s="67">
        <v>481254.31000000006</v>
      </c>
      <c r="P29" s="67">
        <f t="shared" si="14"/>
        <v>1366530.48</v>
      </c>
      <c r="Q29" s="67">
        <f t="shared" si="15"/>
        <v>34020.969999999994</v>
      </c>
      <c r="R29" s="67">
        <f t="shared" si="16"/>
        <v>1400551.45</v>
      </c>
      <c r="S29" s="15">
        <f t="shared" si="2"/>
        <v>6.8435668575110337E-4</v>
      </c>
      <c r="T29" s="68">
        <v>252145.37</v>
      </c>
      <c r="U29" s="67">
        <f t="shared" si="17"/>
        <v>248337.97491299998</v>
      </c>
      <c r="V29" s="67">
        <v>58371.119999999995</v>
      </c>
      <c r="W29" s="67">
        <f t="shared" si="18"/>
        <v>44478.793439999994</v>
      </c>
      <c r="X29" s="67">
        <f t="shared" si="19"/>
        <v>292816.76835299999</v>
      </c>
      <c r="Y29" s="15">
        <f t="shared" si="3"/>
        <v>3.8763760169168349E-4</v>
      </c>
      <c r="Z29" s="65">
        <v>446500</v>
      </c>
      <c r="AA29" s="50">
        <f t="shared" si="4"/>
        <v>1.4925373134328358E-2</v>
      </c>
      <c r="AB29" s="65">
        <v>652120.25</v>
      </c>
      <c r="AC29" s="50">
        <f t="shared" si="5"/>
        <v>2.6522404703258772E-4</v>
      </c>
      <c r="AD29" s="68">
        <f t="shared" si="6"/>
        <v>2139868.218353</v>
      </c>
      <c r="AE29" s="42">
        <f t="shared" si="7"/>
        <v>7.5564959192798336E-4</v>
      </c>
      <c r="AF29" s="15">
        <f t="shared" si="8"/>
        <v>0.70565119996006154</v>
      </c>
      <c r="AG29" s="68">
        <f t="shared" si="9"/>
        <v>2791988.468353</v>
      </c>
      <c r="AH29" s="42">
        <f t="shared" si="10"/>
        <v>5.2772839596318931E-4</v>
      </c>
      <c r="AI29" s="46">
        <f t="shared" si="11"/>
        <v>0.80436404562370967</v>
      </c>
    </row>
    <row r="30" spans="1:35" x14ac:dyDescent="0.2">
      <c r="A30" s="6" t="s">
        <v>54</v>
      </c>
      <c r="B30" s="65">
        <v>305143318.87</v>
      </c>
      <c r="C30" s="66">
        <v>169885369.46000001</v>
      </c>
      <c r="D30" s="65">
        <v>9828392.3300000001</v>
      </c>
      <c r="E30" s="67">
        <v>1543565.0699999998</v>
      </c>
      <c r="F30" s="67">
        <f t="shared" si="0"/>
        <v>156212.10322525504</v>
      </c>
      <c r="G30" s="67">
        <f t="shared" si="12"/>
        <v>11528169.503225256</v>
      </c>
      <c r="H30" s="15">
        <f t="shared" si="1"/>
        <v>4.5843748426882888E-4</v>
      </c>
      <c r="I30" s="75">
        <v>583088.25</v>
      </c>
      <c r="J30" s="68">
        <v>-241233.23999999996</v>
      </c>
      <c r="K30" s="67">
        <v>293440.8</v>
      </c>
      <c r="L30" s="67">
        <f t="shared" si="13"/>
        <v>635295.81000000006</v>
      </c>
      <c r="M30" s="67">
        <v>427290.65</v>
      </c>
      <c r="N30" s="67">
        <v>33693.499999999993</v>
      </c>
      <c r="O30" s="67">
        <v>381571.28</v>
      </c>
      <c r="P30" s="67">
        <f t="shared" si="14"/>
        <v>1184410.44</v>
      </c>
      <c r="Q30" s="67">
        <f t="shared" si="15"/>
        <v>293440.8</v>
      </c>
      <c r="R30" s="67">
        <f t="shared" si="16"/>
        <v>1477851.24</v>
      </c>
      <c r="S30" s="15">
        <f t="shared" si="2"/>
        <v>7.2212797083574364E-4</v>
      </c>
      <c r="T30" s="68">
        <v>280917.48000000004</v>
      </c>
      <c r="U30" s="67">
        <f t="shared" si="17"/>
        <v>276675.62605200004</v>
      </c>
      <c r="V30" s="67">
        <v>178175.99000000002</v>
      </c>
      <c r="W30" s="67">
        <f t="shared" si="18"/>
        <v>135770.10438</v>
      </c>
      <c r="X30" s="67">
        <f t="shared" si="19"/>
        <v>412445.73043200001</v>
      </c>
      <c r="Y30" s="15">
        <f t="shared" si="3"/>
        <v>5.4600518498959473E-4</v>
      </c>
      <c r="Z30" s="65">
        <v>446500</v>
      </c>
      <c r="AA30" s="50">
        <f t="shared" si="4"/>
        <v>1.4925373134328358E-2</v>
      </c>
      <c r="AB30" s="65">
        <v>1811176.23</v>
      </c>
      <c r="AC30" s="50">
        <f t="shared" si="5"/>
        <v>7.3662409595442709E-4</v>
      </c>
      <c r="AD30" s="68">
        <f t="shared" si="6"/>
        <v>2336796.9704320002</v>
      </c>
      <c r="AE30" s="42">
        <f t="shared" si="7"/>
        <v>8.2519085146494581E-4</v>
      </c>
      <c r="AF30" s="15">
        <f t="shared" si="8"/>
        <v>0.23775983822900568</v>
      </c>
      <c r="AG30" s="68">
        <f t="shared" si="9"/>
        <v>4147973.2004320002</v>
      </c>
      <c r="AH30" s="42">
        <f t="shared" si="10"/>
        <v>7.8403018793755041E-4</v>
      </c>
      <c r="AI30" s="46">
        <f t="shared" si="11"/>
        <v>0.35981195447130743</v>
      </c>
    </row>
    <row r="31" spans="1:35" x14ac:dyDescent="0.2">
      <c r="A31" s="6" t="s">
        <v>56</v>
      </c>
      <c r="B31" s="65">
        <v>246287456.03999999</v>
      </c>
      <c r="C31" s="66">
        <v>90629386.030000001</v>
      </c>
      <c r="D31" s="65">
        <v>5761344.8700000001</v>
      </c>
      <c r="E31" s="67">
        <v>812175.31999999983</v>
      </c>
      <c r="F31" s="67">
        <f t="shared" si="0"/>
        <v>82193.888285412235</v>
      </c>
      <c r="G31" s="67">
        <f t="shared" si="12"/>
        <v>6655714.0782854119</v>
      </c>
      <c r="H31" s="15">
        <f t="shared" si="1"/>
        <v>2.6467591556561895E-4</v>
      </c>
      <c r="I31" s="75">
        <v>388590.04</v>
      </c>
      <c r="J31" s="68">
        <v>0</v>
      </c>
      <c r="K31" s="67">
        <v>116839.8</v>
      </c>
      <c r="L31" s="67">
        <f t="shared" si="13"/>
        <v>505429.83999999997</v>
      </c>
      <c r="M31" s="67">
        <v>496116.57999999996</v>
      </c>
      <c r="N31" s="67">
        <v>26036.389999999996</v>
      </c>
      <c r="O31" s="67">
        <v>526726.60999999987</v>
      </c>
      <c r="P31" s="67">
        <f t="shared" si="14"/>
        <v>1437469.6199999996</v>
      </c>
      <c r="Q31" s="67">
        <f t="shared" si="15"/>
        <v>116839.8</v>
      </c>
      <c r="R31" s="67">
        <f t="shared" si="16"/>
        <v>1554309.4199999997</v>
      </c>
      <c r="S31" s="15">
        <f t="shared" si="2"/>
        <v>7.5948801688286393E-4</v>
      </c>
      <c r="T31" s="68">
        <v>269425.40000000008</v>
      </c>
      <c r="U31" s="67">
        <f t="shared" si="17"/>
        <v>265357.07646000007</v>
      </c>
      <c r="V31" s="67">
        <v>151331.43999999997</v>
      </c>
      <c r="W31" s="67">
        <f t="shared" si="18"/>
        <v>115314.55727999998</v>
      </c>
      <c r="X31" s="67">
        <f t="shared" si="19"/>
        <v>380671.63374000008</v>
      </c>
      <c r="Y31" s="15">
        <f t="shared" si="3"/>
        <v>5.0394190184196378E-4</v>
      </c>
      <c r="Z31" s="65">
        <v>446500</v>
      </c>
      <c r="AA31" s="50">
        <f t="shared" si="4"/>
        <v>1.4925373134328358E-2</v>
      </c>
      <c r="AB31" s="65">
        <v>1062983.7399999998</v>
      </c>
      <c r="AC31" s="50">
        <f t="shared" si="5"/>
        <v>4.3232647575755539E-4</v>
      </c>
      <c r="AD31" s="68">
        <f t="shared" si="6"/>
        <v>2381481.0537399999</v>
      </c>
      <c r="AE31" s="42">
        <f t="shared" si="7"/>
        <v>8.4097009853622315E-4</v>
      </c>
      <c r="AF31" s="15">
        <f t="shared" si="8"/>
        <v>0.41335505988205146</v>
      </c>
      <c r="AG31" s="68">
        <f t="shared" si="9"/>
        <v>3444464.7937399996</v>
      </c>
      <c r="AH31" s="42">
        <f t="shared" si="10"/>
        <v>6.5105637116917516E-4</v>
      </c>
      <c r="AI31" s="46">
        <f t="shared" si="11"/>
        <v>0.51751994650397204</v>
      </c>
    </row>
    <row r="32" spans="1:35" x14ac:dyDescent="0.2">
      <c r="A32" s="6" t="s">
        <v>48</v>
      </c>
      <c r="B32" s="65">
        <v>564608821.17999995</v>
      </c>
      <c r="C32" s="66">
        <v>175050200.28</v>
      </c>
      <c r="D32" s="65">
        <v>10583656.560000002</v>
      </c>
      <c r="E32" s="67">
        <v>1500841.3000000003</v>
      </c>
      <c r="F32" s="67">
        <f t="shared" si="0"/>
        <v>151888.36585964335</v>
      </c>
      <c r="G32" s="67">
        <f t="shared" si="12"/>
        <v>12236386.225859646</v>
      </c>
      <c r="H32" s="15">
        <f t="shared" si="1"/>
        <v>4.8660094010201995E-4</v>
      </c>
      <c r="I32" s="75">
        <v>657617.73</v>
      </c>
      <c r="J32" s="68">
        <v>0</v>
      </c>
      <c r="K32" s="67">
        <v>284412.17000000004</v>
      </c>
      <c r="L32" s="67">
        <f t="shared" si="13"/>
        <v>942029.9</v>
      </c>
      <c r="M32" s="67">
        <v>1217461.95</v>
      </c>
      <c r="N32" s="67">
        <v>0</v>
      </c>
      <c r="O32" s="67">
        <v>468739.27</v>
      </c>
      <c r="P32" s="67">
        <f t="shared" si="14"/>
        <v>2343818.9500000002</v>
      </c>
      <c r="Q32" s="67">
        <f t="shared" si="15"/>
        <v>284412.17000000004</v>
      </c>
      <c r="R32" s="67">
        <f t="shared" si="16"/>
        <v>2628231.12</v>
      </c>
      <c r="S32" s="15">
        <f t="shared" si="2"/>
        <v>1.2842423880044611E-3</v>
      </c>
      <c r="T32" s="68">
        <v>521708.74000000005</v>
      </c>
      <c r="U32" s="67">
        <f t="shared" si="17"/>
        <v>513830.93802600005</v>
      </c>
      <c r="V32" s="67">
        <v>470346.37000000011</v>
      </c>
      <c r="W32" s="67">
        <f t="shared" si="18"/>
        <v>358403.93394000008</v>
      </c>
      <c r="X32" s="67">
        <f t="shared" si="19"/>
        <v>872234.87196600018</v>
      </c>
      <c r="Y32" s="15">
        <f t="shared" si="3"/>
        <v>1.1546846711768543E-3</v>
      </c>
      <c r="Z32" s="65">
        <v>446500</v>
      </c>
      <c r="AA32" s="50">
        <f t="shared" si="4"/>
        <v>1.4925373134328358E-2</v>
      </c>
      <c r="AB32" s="65">
        <v>2031812.5699999998</v>
      </c>
      <c r="AC32" s="50">
        <f t="shared" si="5"/>
        <v>8.2635917628241557E-4</v>
      </c>
      <c r="AD32" s="68">
        <f t="shared" si="6"/>
        <v>3946965.9919660003</v>
      </c>
      <c r="AE32" s="42">
        <f t="shared" si="7"/>
        <v>1.3937882789241598E-3</v>
      </c>
      <c r="AF32" s="15">
        <f t="shared" si="8"/>
        <v>0.3729302788304007</v>
      </c>
      <c r="AG32" s="68">
        <f t="shared" si="9"/>
        <v>5978778.5619660001</v>
      </c>
      <c r="AH32" s="42">
        <f t="shared" si="10"/>
        <v>1.1300803194888062E-3</v>
      </c>
      <c r="AI32" s="46">
        <f t="shared" si="11"/>
        <v>0.48860655847318774</v>
      </c>
    </row>
    <row r="33" spans="1:35" x14ac:dyDescent="0.2">
      <c r="A33" s="6" t="s">
        <v>46</v>
      </c>
      <c r="B33" s="65">
        <v>1245582985.9200001</v>
      </c>
      <c r="C33" s="66">
        <v>390368461.96999991</v>
      </c>
      <c r="D33" s="65">
        <v>23455007.149999999</v>
      </c>
      <c r="E33" s="67">
        <v>3038447.8600000003</v>
      </c>
      <c r="F33" s="67">
        <f t="shared" si="0"/>
        <v>307497.45506412332</v>
      </c>
      <c r="G33" s="67">
        <f t="shared" si="12"/>
        <v>26800952.46506412</v>
      </c>
      <c r="H33" s="15">
        <f t="shared" si="1"/>
        <v>1.0657859619998674E-3</v>
      </c>
      <c r="I33" s="75">
        <v>1531283.95</v>
      </c>
      <c r="J33" s="68">
        <v>0</v>
      </c>
      <c r="K33" s="67">
        <v>550157.76</v>
      </c>
      <c r="L33" s="67">
        <f t="shared" si="13"/>
        <v>2081441.71</v>
      </c>
      <c r="M33" s="67">
        <v>1413064.26</v>
      </c>
      <c r="N33" s="67">
        <v>0</v>
      </c>
      <c r="O33" s="67">
        <v>447238.27999999991</v>
      </c>
      <c r="P33" s="67">
        <f t="shared" si="14"/>
        <v>3391586.4899999998</v>
      </c>
      <c r="Q33" s="67">
        <f t="shared" si="15"/>
        <v>550157.76</v>
      </c>
      <c r="R33" s="67">
        <f t="shared" si="16"/>
        <v>3941744.25</v>
      </c>
      <c r="S33" s="15">
        <f t="shared" si="2"/>
        <v>1.926069214385854E-3</v>
      </c>
      <c r="T33" s="68">
        <v>846866.14</v>
      </c>
      <c r="U33" s="67">
        <f t="shared" si="17"/>
        <v>834078.46128599998</v>
      </c>
      <c r="V33" s="67">
        <v>425164.71000000008</v>
      </c>
      <c r="W33" s="67">
        <f t="shared" si="18"/>
        <v>323975.50902000006</v>
      </c>
      <c r="X33" s="67">
        <f t="shared" si="19"/>
        <v>1158053.970306</v>
      </c>
      <c r="Y33" s="15">
        <f t="shared" si="3"/>
        <v>1.5330585956668309E-3</v>
      </c>
      <c r="Z33" s="65">
        <v>446500</v>
      </c>
      <c r="AA33" s="50">
        <f t="shared" si="4"/>
        <v>1.4925373134328358E-2</v>
      </c>
      <c r="AB33" s="65">
        <v>3752911.3099999996</v>
      </c>
      <c r="AC33" s="50">
        <f t="shared" si="5"/>
        <v>1.52634782586888E-3</v>
      </c>
      <c r="AD33" s="68">
        <f t="shared" si="6"/>
        <v>5546298.2203059997</v>
      </c>
      <c r="AE33" s="42">
        <f t="shared" si="7"/>
        <v>1.9585589200959651E-3</v>
      </c>
      <c r="AF33" s="15">
        <f t="shared" si="8"/>
        <v>0.2364654244117764</v>
      </c>
      <c r="AG33" s="68">
        <f t="shared" si="9"/>
        <v>9299209.5303060003</v>
      </c>
      <c r="AH33" s="42">
        <f t="shared" si="10"/>
        <v>1.7576924062472606E-3</v>
      </c>
      <c r="AI33" s="46">
        <f t="shared" si="11"/>
        <v>0.34697309890116074</v>
      </c>
    </row>
    <row r="34" spans="1:35" x14ac:dyDescent="0.2">
      <c r="A34" s="6" t="s">
        <v>29</v>
      </c>
      <c r="B34" s="65">
        <v>3778008942.0999999</v>
      </c>
      <c r="C34" s="66">
        <v>1841302931.6400001</v>
      </c>
      <c r="D34" s="65">
        <v>108167087.95000002</v>
      </c>
      <c r="E34" s="67">
        <v>8510926.1099999994</v>
      </c>
      <c r="F34" s="67">
        <f t="shared" si="0"/>
        <v>861324.01793585438</v>
      </c>
      <c r="G34" s="67">
        <f t="shared" si="12"/>
        <v>117539338.07793587</v>
      </c>
      <c r="H34" s="15">
        <f t="shared" si="1"/>
        <v>4.674153900668874E-3</v>
      </c>
      <c r="I34" s="75">
        <v>9228046.5800000001</v>
      </c>
      <c r="J34" s="68">
        <v>0</v>
      </c>
      <c r="K34" s="67">
        <v>420110.91999999993</v>
      </c>
      <c r="L34" s="67">
        <f t="shared" si="13"/>
        <v>9648157.5</v>
      </c>
      <c r="M34" s="67">
        <v>0</v>
      </c>
      <c r="N34" s="67">
        <v>0</v>
      </c>
      <c r="O34" s="67">
        <v>0</v>
      </c>
      <c r="P34" s="67">
        <f t="shared" si="14"/>
        <v>9228046.5800000001</v>
      </c>
      <c r="Q34" s="67">
        <f t="shared" si="15"/>
        <v>420110.91999999993</v>
      </c>
      <c r="R34" s="67">
        <f t="shared" si="16"/>
        <v>9648157.5</v>
      </c>
      <c r="S34" s="15">
        <f t="shared" si="2"/>
        <v>4.7144152328746306E-3</v>
      </c>
      <c r="T34" s="68">
        <v>4692794.5100000016</v>
      </c>
      <c r="U34" s="67">
        <f t="shared" si="17"/>
        <v>4621933.3128990019</v>
      </c>
      <c r="V34" s="67">
        <v>410577.91000000003</v>
      </c>
      <c r="W34" s="67">
        <f t="shared" si="18"/>
        <v>312860.36742000002</v>
      </c>
      <c r="X34" s="67">
        <f t="shared" si="19"/>
        <v>4934793.6803190019</v>
      </c>
      <c r="Y34" s="15">
        <f t="shared" si="3"/>
        <v>6.5327938623243667E-3</v>
      </c>
      <c r="Z34" s="65">
        <v>446500</v>
      </c>
      <c r="AA34" s="50">
        <f t="shared" si="4"/>
        <v>1.4925373134328358E-2</v>
      </c>
      <c r="AB34" s="65">
        <v>10344103.35</v>
      </c>
      <c r="AC34" s="50">
        <f t="shared" si="5"/>
        <v>4.2070537656365503E-3</v>
      </c>
      <c r="AD34" s="68">
        <f t="shared" si="6"/>
        <v>15029451.180319002</v>
      </c>
      <c r="AE34" s="42">
        <f t="shared" si="7"/>
        <v>5.3073355423965234E-3</v>
      </c>
      <c r="AF34" s="15">
        <f t="shared" si="8"/>
        <v>0.13894661920885149</v>
      </c>
      <c r="AG34" s="68">
        <f t="shared" si="9"/>
        <v>25373554.530319002</v>
      </c>
      <c r="AH34" s="42">
        <f t="shared" si="10"/>
        <v>4.7959887313104681E-3</v>
      </c>
      <c r="AI34" s="46">
        <f t="shared" si="11"/>
        <v>0.21587287239523809</v>
      </c>
    </row>
    <row r="35" spans="1:35" x14ac:dyDescent="0.2">
      <c r="A35" s="6" t="s">
        <v>35</v>
      </c>
      <c r="B35" s="65">
        <v>2334703695.3700004</v>
      </c>
      <c r="C35" s="66">
        <v>1155129944.45</v>
      </c>
      <c r="D35" s="65">
        <v>65172611.460000008</v>
      </c>
      <c r="E35" s="67">
        <v>11232683.220000001</v>
      </c>
      <c r="F35" s="67">
        <f t="shared" si="0"/>
        <v>1136771.6883223006</v>
      </c>
      <c r="G35" s="67">
        <f t="shared" si="12"/>
        <v>77542066.368322313</v>
      </c>
      <c r="H35" s="15">
        <f t="shared" si="1"/>
        <v>3.0835936113669101E-3</v>
      </c>
      <c r="I35" s="75">
        <v>4632770.8000000007</v>
      </c>
      <c r="J35" s="68">
        <v>0</v>
      </c>
      <c r="K35" s="67">
        <v>1187473.6199999999</v>
      </c>
      <c r="L35" s="67">
        <f t="shared" si="13"/>
        <v>5820244.4200000009</v>
      </c>
      <c r="M35" s="67">
        <v>0</v>
      </c>
      <c r="N35" s="67">
        <v>0</v>
      </c>
      <c r="O35" s="67">
        <v>713714.55999999994</v>
      </c>
      <c r="P35" s="67">
        <f t="shared" si="14"/>
        <v>5346485.3600000003</v>
      </c>
      <c r="Q35" s="67">
        <f t="shared" si="15"/>
        <v>1187473.6199999999</v>
      </c>
      <c r="R35" s="67">
        <f t="shared" si="16"/>
        <v>6533958.9800000004</v>
      </c>
      <c r="S35" s="15">
        <f t="shared" si="2"/>
        <v>3.1927127792316808E-3</v>
      </c>
      <c r="T35" s="68">
        <v>2411778.19</v>
      </c>
      <c r="U35" s="67">
        <f t="shared" si="17"/>
        <v>2375360.3393310001</v>
      </c>
      <c r="V35" s="67">
        <v>853210.44999999984</v>
      </c>
      <c r="W35" s="67">
        <f t="shared" si="18"/>
        <v>650146.36289999983</v>
      </c>
      <c r="X35" s="67">
        <f t="shared" si="19"/>
        <v>3025506.7022310002</v>
      </c>
      <c r="Y35" s="15">
        <f t="shared" si="3"/>
        <v>4.0052356582977212E-3</v>
      </c>
      <c r="Z35" s="65">
        <v>446500</v>
      </c>
      <c r="AA35" s="50">
        <f t="shared" si="4"/>
        <v>1.4925373134328358E-2</v>
      </c>
      <c r="AB35" s="65">
        <v>13259030.810000001</v>
      </c>
      <c r="AC35" s="50">
        <f t="shared" si="5"/>
        <v>5.3925848969694932E-3</v>
      </c>
      <c r="AD35" s="68">
        <f t="shared" si="6"/>
        <v>10005965.682231002</v>
      </c>
      <c r="AE35" s="42">
        <f t="shared" si="7"/>
        <v>3.5333969726616E-3</v>
      </c>
      <c r="AF35" s="15">
        <f t="shared" si="8"/>
        <v>0.15353022470754005</v>
      </c>
      <c r="AG35" s="68">
        <f t="shared" si="9"/>
        <v>23264996.492231004</v>
      </c>
      <c r="AH35" s="42">
        <f t="shared" si="10"/>
        <v>4.3974391083989239E-3</v>
      </c>
      <c r="AI35" s="46">
        <f t="shared" si="11"/>
        <v>0.30003064893477333</v>
      </c>
    </row>
    <row r="36" spans="1:35" x14ac:dyDescent="0.2">
      <c r="A36" s="6" t="s">
        <v>10</v>
      </c>
      <c r="B36" s="65">
        <v>79073436660.070007</v>
      </c>
      <c r="C36" s="66">
        <v>27165249984.880001</v>
      </c>
      <c r="D36" s="65">
        <v>1576499283.3800001</v>
      </c>
      <c r="E36" s="67">
        <v>215942571.89000005</v>
      </c>
      <c r="F36" s="67">
        <f t="shared" si="0"/>
        <v>21853852.478540309</v>
      </c>
      <c r="G36" s="67">
        <f t="shared" si="12"/>
        <v>1814295707.7485406</v>
      </c>
      <c r="H36" s="15">
        <f t="shared" si="1"/>
        <v>7.2148588702419553E-2</v>
      </c>
      <c r="I36" s="75">
        <v>103240446.75</v>
      </c>
      <c r="J36" s="68">
        <v>0</v>
      </c>
      <c r="K36" s="67">
        <v>36614346.079999998</v>
      </c>
      <c r="L36" s="67">
        <f t="shared" si="13"/>
        <v>139854792.82999998</v>
      </c>
      <c r="M36" s="67">
        <v>0</v>
      </c>
      <c r="N36" s="67">
        <v>0</v>
      </c>
      <c r="O36" s="67">
        <v>0</v>
      </c>
      <c r="P36" s="67">
        <f t="shared" si="14"/>
        <v>103240446.75</v>
      </c>
      <c r="Q36" s="67">
        <f t="shared" si="15"/>
        <v>36614346.079999998</v>
      </c>
      <c r="R36" s="67">
        <f t="shared" si="16"/>
        <v>139854792.82999998</v>
      </c>
      <c r="S36" s="15">
        <f t="shared" si="2"/>
        <v>6.8337769746013952E-2</v>
      </c>
      <c r="T36" s="68">
        <v>34922938.280000001</v>
      </c>
      <c r="U36" s="67">
        <f t="shared" si="17"/>
        <v>34395601.911972001</v>
      </c>
      <c r="V36" s="67">
        <v>15638854.360000003</v>
      </c>
      <c r="W36" s="67">
        <f t="shared" si="18"/>
        <v>11916807.022320002</v>
      </c>
      <c r="X36" s="67">
        <f t="shared" si="19"/>
        <v>46312408.934292004</v>
      </c>
      <c r="Y36" s="15">
        <f t="shared" si="3"/>
        <v>6.1309436713034196E-2</v>
      </c>
      <c r="Z36" s="65">
        <v>446500</v>
      </c>
      <c r="AA36" s="50">
        <f t="shared" si="4"/>
        <v>1.4925373134328358E-2</v>
      </c>
      <c r="AB36" s="65">
        <v>244838212.42000005</v>
      </c>
      <c r="AC36" s="50">
        <f t="shared" si="5"/>
        <v>9.9578232030452671E-2</v>
      </c>
      <c r="AD36" s="68">
        <f t="shared" si="6"/>
        <v>186613701.764292</v>
      </c>
      <c r="AE36" s="42">
        <f t="shared" si="7"/>
        <v>6.5898715807318653E-2</v>
      </c>
      <c r="AF36" s="15">
        <f t="shared" si="8"/>
        <v>0.11837220843145195</v>
      </c>
      <c r="AG36" s="68">
        <f t="shared" si="9"/>
        <v>431451914.18429208</v>
      </c>
      <c r="AH36" s="42">
        <f t="shared" si="10"/>
        <v>8.1550991054787025E-2</v>
      </c>
      <c r="AI36" s="46">
        <f t="shared" si="11"/>
        <v>0.23780683178692216</v>
      </c>
    </row>
    <row r="37" spans="1:35" x14ac:dyDescent="0.2">
      <c r="A37" s="6" t="s">
        <v>53</v>
      </c>
      <c r="B37" s="65">
        <v>160616682.44999999</v>
      </c>
      <c r="C37" s="66">
        <v>72325311.680000007</v>
      </c>
      <c r="D37" s="65">
        <v>5209252.7300000004</v>
      </c>
      <c r="E37" s="67">
        <v>800642.10000000009</v>
      </c>
      <c r="F37" s="67">
        <f t="shared" si="0"/>
        <v>81026.701628901836</v>
      </c>
      <c r="G37" s="67">
        <f t="shared" si="12"/>
        <v>6090921.5316289021</v>
      </c>
      <c r="H37" s="15">
        <f t="shared" si="1"/>
        <v>2.4221596872405347E-4</v>
      </c>
      <c r="I37" s="75">
        <v>374419.64</v>
      </c>
      <c r="J37" s="68">
        <v>0</v>
      </c>
      <c r="K37" s="67">
        <v>89196.040000000008</v>
      </c>
      <c r="L37" s="67">
        <f t="shared" si="13"/>
        <v>463615.68000000005</v>
      </c>
      <c r="M37" s="67">
        <v>966375.71</v>
      </c>
      <c r="N37" s="67">
        <v>15241.019999999999</v>
      </c>
      <c r="O37" s="67">
        <v>894971.72000000009</v>
      </c>
      <c r="P37" s="67">
        <f t="shared" si="14"/>
        <v>2251008.0900000003</v>
      </c>
      <c r="Q37" s="67">
        <f t="shared" si="15"/>
        <v>89196.040000000008</v>
      </c>
      <c r="R37" s="67">
        <f t="shared" si="16"/>
        <v>2340204.1300000004</v>
      </c>
      <c r="S37" s="15">
        <f t="shared" si="2"/>
        <v>1.1435026841661864E-3</v>
      </c>
      <c r="T37" s="68">
        <v>399236.38</v>
      </c>
      <c r="U37" s="67">
        <f t="shared" si="17"/>
        <v>393207.91066200001</v>
      </c>
      <c r="V37" s="67">
        <v>152931.35999999999</v>
      </c>
      <c r="W37" s="67">
        <f t="shared" si="18"/>
        <v>116533.69631999999</v>
      </c>
      <c r="X37" s="67">
        <f t="shared" si="19"/>
        <v>509741.606982</v>
      </c>
      <c r="Y37" s="15">
        <f t="shared" si="3"/>
        <v>6.7480771379445066E-4</v>
      </c>
      <c r="Z37" s="65">
        <v>446500</v>
      </c>
      <c r="AA37" s="50">
        <f t="shared" si="4"/>
        <v>1.4925373134328358E-2</v>
      </c>
      <c r="AB37" s="65">
        <v>1154499.8999999999</v>
      </c>
      <c r="AC37" s="50">
        <f t="shared" si="5"/>
        <v>4.6954704408691165E-4</v>
      </c>
      <c r="AD37" s="68">
        <f t="shared" si="6"/>
        <v>3296445.7369820005</v>
      </c>
      <c r="AE37" s="42">
        <f t="shared" si="7"/>
        <v>1.1640706911757461E-3</v>
      </c>
      <c r="AF37" s="15">
        <f t="shared" si="8"/>
        <v>0.6328058759748445</v>
      </c>
      <c r="AG37" s="68">
        <f t="shared" si="9"/>
        <v>4450945.6369820004</v>
      </c>
      <c r="AH37" s="42">
        <f t="shared" si="10"/>
        <v>8.4129659851692803E-4</v>
      </c>
      <c r="AI37" s="46">
        <f t="shared" si="11"/>
        <v>0.73075077619522033</v>
      </c>
    </row>
    <row r="38" spans="1:35" x14ac:dyDescent="0.2">
      <c r="A38" s="6" t="s">
        <v>33</v>
      </c>
      <c r="B38" s="65">
        <v>4426879613.6900005</v>
      </c>
      <c r="C38" s="66">
        <v>2447814240.1799998</v>
      </c>
      <c r="D38" s="65">
        <v>145055279.79999998</v>
      </c>
      <c r="E38" s="67">
        <v>20791793.140000004</v>
      </c>
      <c r="F38" s="67">
        <f t="shared" si="0"/>
        <v>2104174.1610697568</v>
      </c>
      <c r="G38" s="67">
        <f t="shared" si="12"/>
        <v>167951247.10106975</v>
      </c>
      <c r="H38" s="15">
        <f t="shared" si="1"/>
        <v>6.6788701518732691E-3</v>
      </c>
      <c r="I38" s="75">
        <v>9264807.290000001</v>
      </c>
      <c r="J38" s="68">
        <v>-1362947.88</v>
      </c>
      <c r="K38" s="67">
        <v>3535982.9</v>
      </c>
      <c r="L38" s="67">
        <f t="shared" si="13"/>
        <v>11437842.310000001</v>
      </c>
      <c r="M38" s="67">
        <v>0</v>
      </c>
      <c r="N38" s="67">
        <v>0</v>
      </c>
      <c r="O38" s="67">
        <v>0</v>
      </c>
      <c r="P38" s="67">
        <f t="shared" si="14"/>
        <v>7901859.4100000011</v>
      </c>
      <c r="Q38" s="67">
        <f t="shared" si="15"/>
        <v>3535982.9</v>
      </c>
      <c r="R38" s="67">
        <f t="shared" si="16"/>
        <v>11437842.310000001</v>
      </c>
      <c r="S38" s="15">
        <f t="shared" si="2"/>
        <v>5.5889156056461503E-3</v>
      </c>
      <c r="T38" s="68">
        <v>3564807.6699999995</v>
      </c>
      <c r="U38" s="67">
        <f t="shared" si="17"/>
        <v>3510979.0741829993</v>
      </c>
      <c r="V38" s="67">
        <v>1777441.6999999995</v>
      </c>
      <c r="W38" s="67">
        <f t="shared" si="18"/>
        <v>1354410.5753999997</v>
      </c>
      <c r="X38" s="67">
        <f t="shared" si="19"/>
        <v>4865389.6495829988</v>
      </c>
      <c r="Y38" s="15">
        <f t="shared" si="3"/>
        <v>6.4409152032791064E-3</v>
      </c>
      <c r="Z38" s="65">
        <v>446500</v>
      </c>
      <c r="AA38" s="50">
        <f t="shared" si="4"/>
        <v>1.4925373134328358E-2</v>
      </c>
      <c r="AB38" s="65">
        <v>23917673.709999997</v>
      </c>
      <c r="AC38" s="50">
        <f t="shared" si="5"/>
        <v>9.7275651491747529E-3</v>
      </c>
      <c r="AD38" s="68">
        <f t="shared" si="6"/>
        <v>16749731.959582999</v>
      </c>
      <c r="AE38" s="42">
        <f t="shared" si="7"/>
        <v>5.9148166282425082E-3</v>
      </c>
      <c r="AF38" s="15">
        <f t="shared" si="8"/>
        <v>0.11547137051941353</v>
      </c>
      <c r="AG38" s="68">
        <f t="shared" si="9"/>
        <v>40667405.669582993</v>
      </c>
      <c r="AH38" s="42">
        <f t="shared" si="10"/>
        <v>7.6867598148259667E-3</v>
      </c>
      <c r="AI38" s="46">
        <f t="shared" si="11"/>
        <v>0.24213815837348412</v>
      </c>
    </row>
    <row r="39" spans="1:35" x14ac:dyDescent="0.2">
      <c r="A39" s="6" t="s">
        <v>40</v>
      </c>
      <c r="B39" s="65">
        <v>1431330000.49</v>
      </c>
      <c r="C39" s="66">
        <v>462502223.07999998</v>
      </c>
      <c r="D39" s="65">
        <v>28919899.550000001</v>
      </c>
      <c r="E39" s="67">
        <v>5688719.9600000009</v>
      </c>
      <c r="F39" s="67">
        <f t="shared" si="0"/>
        <v>575710.68877004902</v>
      </c>
      <c r="G39" s="67">
        <f t="shared" si="12"/>
        <v>35184330.198770054</v>
      </c>
      <c r="H39" s="15">
        <f t="shared" si="1"/>
        <v>1.3991653937336071E-3</v>
      </c>
      <c r="I39" s="75">
        <v>1846636.3599999999</v>
      </c>
      <c r="J39" s="68">
        <v>0</v>
      </c>
      <c r="K39" s="67">
        <v>701882.64999999991</v>
      </c>
      <c r="L39" s="67">
        <f t="shared" si="13"/>
        <v>2548519.0099999998</v>
      </c>
      <c r="M39" s="67">
        <v>1302876.44</v>
      </c>
      <c r="N39" s="67">
        <v>80023.649999999994</v>
      </c>
      <c r="O39" s="67">
        <v>679477.32000000007</v>
      </c>
      <c r="P39" s="67">
        <f t="shared" si="14"/>
        <v>3909013.7699999996</v>
      </c>
      <c r="Q39" s="67">
        <f t="shared" si="15"/>
        <v>701882.64999999991</v>
      </c>
      <c r="R39" s="67">
        <f t="shared" si="16"/>
        <v>4610896.42</v>
      </c>
      <c r="S39" s="15">
        <f t="shared" si="2"/>
        <v>2.2530395383424345E-3</v>
      </c>
      <c r="T39" s="68">
        <v>971333.09999999986</v>
      </c>
      <c r="U39" s="67">
        <f t="shared" si="17"/>
        <v>956665.97018999991</v>
      </c>
      <c r="V39" s="67">
        <v>656674.18999999983</v>
      </c>
      <c r="W39" s="67">
        <f t="shared" si="18"/>
        <v>500385.7327799999</v>
      </c>
      <c r="X39" s="67">
        <f t="shared" si="19"/>
        <v>1457051.7029699998</v>
      </c>
      <c r="Y39" s="15">
        <f t="shared" si="3"/>
        <v>1.9288787006869078E-3</v>
      </c>
      <c r="Z39" s="65">
        <v>446500</v>
      </c>
      <c r="AA39" s="50">
        <f t="shared" si="4"/>
        <v>1.4925373134328358E-2</v>
      </c>
      <c r="AB39" s="65">
        <v>6635815.5</v>
      </c>
      <c r="AC39" s="50">
        <f t="shared" si="5"/>
        <v>2.6988547622491016E-3</v>
      </c>
      <c r="AD39" s="68">
        <f t="shared" si="6"/>
        <v>6514448.1229699999</v>
      </c>
      <c r="AE39" s="42">
        <f t="shared" si="7"/>
        <v>2.3004407577711132E-3</v>
      </c>
      <c r="AF39" s="15">
        <f t="shared" si="8"/>
        <v>0.22525832469463056</v>
      </c>
      <c r="AG39" s="68">
        <f t="shared" si="9"/>
        <v>13150263.62297</v>
      </c>
      <c r="AH39" s="42">
        <f t="shared" si="10"/>
        <v>2.4856003550533358E-3</v>
      </c>
      <c r="AI39" s="46">
        <f t="shared" si="11"/>
        <v>0.37375341661128725</v>
      </c>
    </row>
    <row r="40" spans="1:35" x14ac:dyDescent="0.2">
      <c r="A40" s="6" t="s">
        <v>55</v>
      </c>
      <c r="B40" s="65">
        <v>171890106.84</v>
      </c>
      <c r="C40" s="66">
        <v>56220172.140000001</v>
      </c>
      <c r="D40" s="65">
        <v>16796200.690000001</v>
      </c>
      <c r="E40" s="67">
        <v>951537.49</v>
      </c>
      <c r="F40" s="67">
        <f t="shared" si="0"/>
        <v>96297.639470799943</v>
      </c>
      <c r="G40" s="67">
        <f t="shared" si="12"/>
        <v>17844035.8194708</v>
      </c>
      <c r="H40" s="15">
        <f t="shared" si="1"/>
        <v>7.0959876917080602E-4</v>
      </c>
      <c r="I40" s="75">
        <v>1210431.7</v>
      </c>
      <c r="J40" s="68">
        <v>-228467.52000000008</v>
      </c>
      <c r="K40" s="67">
        <v>236783.44999999998</v>
      </c>
      <c r="L40" s="67">
        <f t="shared" si="13"/>
        <v>1218747.6299999999</v>
      </c>
      <c r="M40" s="67">
        <v>0</v>
      </c>
      <c r="N40" s="67">
        <v>11705.330000000004</v>
      </c>
      <c r="O40" s="67">
        <v>701146.86</v>
      </c>
      <c r="P40" s="67">
        <f t="shared" si="14"/>
        <v>1694816.3699999999</v>
      </c>
      <c r="Q40" s="67">
        <f t="shared" si="15"/>
        <v>236783.44999999998</v>
      </c>
      <c r="R40" s="67">
        <f t="shared" si="16"/>
        <v>1931599.8199999998</v>
      </c>
      <c r="S40" s="15">
        <f t="shared" si="2"/>
        <v>9.4384483412774853E-4</v>
      </c>
      <c r="T40" s="68">
        <v>375843.32</v>
      </c>
      <c r="U40" s="67">
        <f t="shared" si="17"/>
        <v>370168.08586799999</v>
      </c>
      <c r="V40" s="67">
        <v>107766.22000000002</v>
      </c>
      <c r="W40" s="67">
        <f t="shared" si="18"/>
        <v>82117.85964000001</v>
      </c>
      <c r="X40" s="67">
        <f t="shared" si="19"/>
        <v>452285.94550799998</v>
      </c>
      <c r="Y40" s="15">
        <f t="shared" si="3"/>
        <v>5.9874658197244706E-4</v>
      </c>
      <c r="Z40" s="65">
        <v>446500</v>
      </c>
      <c r="AA40" s="50">
        <f t="shared" si="4"/>
        <v>1.4925373134328358E-2</v>
      </c>
      <c r="AB40" s="65">
        <v>1169238.05</v>
      </c>
      <c r="AC40" s="50">
        <f t="shared" si="5"/>
        <v>4.7554120204899511E-4</v>
      </c>
      <c r="AD40" s="68">
        <f t="shared" si="6"/>
        <v>2830385.7655079998</v>
      </c>
      <c r="AE40" s="42">
        <f t="shared" si="7"/>
        <v>9.9949138473165184E-4</v>
      </c>
      <c r="AF40" s="15">
        <f t="shared" si="8"/>
        <v>0.16851345240195506</v>
      </c>
      <c r="AG40" s="68">
        <f t="shared" si="9"/>
        <v>3999623.8155079996</v>
      </c>
      <c r="AH40" s="42">
        <f t="shared" si="10"/>
        <v>7.5598989198523545E-4</v>
      </c>
      <c r="AI40" s="46">
        <f t="shared" si="11"/>
        <v>0.22414345364313532</v>
      </c>
    </row>
    <row r="41" spans="1:35" x14ac:dyDescent="0.2">
      <c r="A41" s="6" t="s">
        <v>64</v>
      </c>
      <c r="B41" s="65">
        <v>113384248.60999998</v>
      </c>
      <c r="C41" s="66">
        <v>28784161.93</v>
      </c>
      <c r="D41" s="65">
        <v>2016749.72</v>
      </c>
      <c r="E41" s="67">
        <v>277922</v>
      </c>
      <c r="F41" s="67">
        <f t="shared" ref="F41:F72" si="20">(E41/E$76)*F$76</f>
        <v>28126.303838016578</v>
      </c>
      <c r="G41" s="67">
        <f t="shared" si="12"/>
        <v>2322798.0238380162</v>
      </c>
      <c r="H41" s="15">
        <f t="shared" ref="H41:H72" si="21">(G41/G$76)</f>
        <v>9.2370057728157986E-5</v>
      </c>
      <c r="I41" s="75">
        <v>150365.12</v>
      </c>
      <c r="J41" s="68">
        <v>0</v>
      </c>
      <c r="K41" s="67">
        <v>27324.410000000003</v>
      </c>
      <c r="L41" s="67">
        <f t="shared" si="13"/>
        <v>177689.53</v>
      </c>
      <c r="M41" s="67">
        <v>357922.66000000003</v>
      </c>
      <c r="N41" s="67">
        <v>17228.589999999997</v>
      </c>
      <c r="O41" s="67">
        <v>730727.81</v>
      </c>
      <c r="P41" s="67">
        <f t="shared" si="14"/>
        <v>1256244.1800000002</v>
      </c>
      <c r="Q41" s="67">
        <f t="shared" si="15"/>
        <v>27324.410000000003</v>
      </c>
      <c r="R41" s="67">
        <f t="shared" si="16"/>
        <v>1283568.5900000001</v>
      </c>
      <c r="S41" s="15">
        <f t="shared" ref="S41:S72" si="22">(R41/R$76)</f>
        <v>6.2719491396522194E-4</v>
      </c>
      <c r="T41" s="68">
        <v>157015.43</v>
      </c>
      <c r="U41" s="67">
        <f t="shared" si="17"/>
        <v>154644.497007</v>
      </c>
      <c r="V41" s="67">
        <v>48538.67</v>
      </c>
      <c r="W41" s="67">
        <f t="shared" si="18"/>
        <v>36986.466540000001</v>
      </c>
      <c r="X41" s="67">
        <f t="shared" si="19"/>
        <v>191630.96354699999</v>
      </c>
      <c r="Y41" s="15">
        <f t="shared" ref="Y41:Y72" si="23">(X41/X$76)</f>
        <v>2.5368549600846127E-4</v>
      </c>
      <c r="Z41" s="65">
        <v>446500</v>
      </c>
      <c r="AA41" s="50">
        <f t="shared" ref="AA41:AA72" si="24">(Z41/Z$76)</f>
        <v>1.4925373134328358E-2</v>
      </c>
      <c r="AB41" s="65">
        <v>421417.87</v>
      </c>
      <c r="AC41" s="50">
        <f t="shared" ref="AC41:AC72" si="25">(AB41/AB$76)</f>
        <v>1.7139500417791495E-4</v>
      </c>
      <c r="AD41" s="68">
        <f t="shared" ref="AD41:AD76" si="26">(R41+X41+Z41)</f>
        <v>1921699.553547</v>
      </c>
      <c r="AE41" s="42">
        <f t="shared" ref="AE41:AE72" si="27">(AD41/AD$76)</f>
        <v>6.7860790257619024E-4</v>
      </c>
      <c r="AF41" s="15">
        <f t="shared" ref="AF41:AF76" si="28">(AD41/D41)</f>
        <v>0.95286962704871481</v>
      </c>
      <c r="AG41" s="68">
        <f t="shared" ref="AG41:AG76" si="29">(R41+X41+Z41+AB41)</f>
        <v>2343117.4235470002</v>
      </c>
      <c r="AH41" s="42">
        <f t="shared" ref="AH41:AH72" si="30">(AG41/AG$76)</f>
        <v>4.4288492359400417E-4</v>
      </c>
      <c r="AI41" s="46">
        <f t="shared" ref="AI41:AI76" si="31">(AG41/G41)</f>
        <v>1.0087478116910955</v>
      </c>
    </row>
    <row r="42" spans="1:35" x14ac:dyDescent="0.2">
      <c r="A42" s="6" t="s">
        <v>23</v>
      </c>
      <c r="B42" s="65">
        <v>9510908014.25</v>
      </c>
      <c r="C42" s="66">
        <v>4908294754.4000006</v>
      </c>
      <c r="D42" s="65">
        <v>278577050.19</v>
      </c>
      <c r="E42" s="67">
        <v>37514578.350000001</v>
      </c>
      <c r="F42" s="67">
        <f t="shared" si="20"/>
        <v>3796555.9726368506</v>
      </c>
      <c r="G42" s="67">
        <f t="shared" si="12"/>
        <v>319888184.5126369</v>
      </c>
      <c r="H42" s="15">
        <f t="shared" si="21"/>
        <v>1.2720903740552049E-2</v>
      </c>
      <c r="I42" s="75">
        <v>15409250.980000002</v>
      </c>
      <c r="J42" s="68">
        <v>0</v>
      </c>
      <c r="K42" s="67">
        <v>9119743.0800000001</v>
      </c>
      <c r="L42" s="67">
        <f t="shared" si="13"/>
        <v>24528994.060000002</v>
      </c>
      <c r="M42" s="67">
        <v>0</v>
      </c>
      <c r="N42" s="67">
        <v>0</v>
      </c>
      <c r="O42" s="67">
        <v>0</v>
      </c>
      <c r="P42" s="67">
        <f t="shared" si="14"/>
        <v>15409250.980000002</v>
      </c>
      <c r="Q42" s="67">
        <f t="shared" si="15"/>
        <v>9119743.0800000001</v>
      </c>
      <c r="R42" s="67">
        <f t="shared" si="16"/>
        <v>24528994.060000002</v>
      </c>
      <c r="S42" s="15">
        <f t="shared" si="22"/>
        <v>1.1985693977690075E-2</v>
      </c>
      <c r="T42" s="68">
        <v>6493983.8100000005</v>
      </c>
      <c r="U42" s="67">
        <f t="shared" si="17"/>
        <v>6395924.6544690002</v>
      </c>
      <c r="V42" s="67">
        <v>4861050.5099999988</v>
      </c>
      <c r="W42" s="67">
        <f t="shared" si="18"/>
        <v>3704120.488619999</v>
      </c>
      <c r="X42" s="67">
        <f t="shared" si="19"/>
        <v>10100045.143089</v>
      </c>
      <c r="Y42" s="15">
        <f t="shared" si="23"/>
        <v>1.3370673060379208E-2</v>
      </c>
      <c r="Z42" s="65">
        <v>446500</v>
      </c>
      <c r="AA42" s="50">
        <f t="shared" si="24"/>
        <v>1.4925373134328358E-2</v>
      </c>
      <c r="AB42" s="65">
        <v>44005806.670000009</v>
      </c>
      <c r="AC42" s="50">
        <f t="shared" si="25"/>
        <v>1.7897616487068214E-2</v>
      </c>
      <c r="AD42" s="68">
        <f t="shared" si="26"/>
        <v>35075539.203088999</v>
      </c>
      <c r="AE42" s="42">
        <f t="shared" si="27"/>
        <v>1.2386191195394379E-2</v>
      </c>
      <c r="AF42" s="15">
        <f t="shared" si="28"/>
        <v>0.12590965113302105</v>
      </c>
      <c r="AG42" s="68">
        <f t="shared" si="29"/>
        <v>79081345.873089015</v>
      </c>
      <c r="AH42" s="42">
        <f t="shared" si="30"/>
        <v>1.4947580293135705E-2</v>
      </c>
      <c r="AI42" s="46">
        <f t="shared" si="31"/>
        <v>0.24721558876447022</v>
      </c>
    </row>
    <row r="43" spans="1:35" x14ac:dyDescent="0.2">
      <c r="A43" s="6" t="s">
        <v>2</v>
      </c>
      <c r="B43" s="65">
        <v>26156856298.539997</v>
      </c>
      <c r="C43" s="66">
        <v>14756721314.23</v>
      </c>
      <c r="D43" s="65">
        <v>844360821.26000023</v>
      </c>
      <c r="E43" s="67">
        <v>3228211.29</v>
      </c>
      <c r="F43" s="67">
        <f t="shared" si="20"/>
        <v>326701.92210712162</v>
      </c>
      <c r="G43" s="67">
        <f t="shared" si="12"/>
        <v>847915734.47210729</v>
      </c>
      <c r="H43" s="15">
        <f t="shared" si="21"/>
        <v>3.3718827266947915E-2</v>
      </c>
      <c r="I43" s="75">
        <v>47027641.790000007</v>
      </c>
      <c r="J43" s="68">
        <v>0</v>
      </c>
      <c r="K43" s="67">
        <v>27733608.590000004</v>
      </c>
      <c r="L43" s="67">
        <f t="shared" si="13"/>
        <v>74761250.38000001</v>
      </c>
      <c r="M43" s="67">
        <v>0</v>
      </c>
      <c r="N43" s="67">
        <v>0</v>
      </c>
      <c r="O43" s="67">
        <v>0</v>
      </c>
      <c r="P43" s="67">
        <f t="shared" si="14"/>
        <v>47027641.790000007</v>
      </c>
      <c r="Q43" s="67">
        <f t="shared" si="15"/>
        <v>27733608.590000004</v>
      </c>
      <c r="R43" s="67">
        <f t="shared" si="16"/>
        <v>74761250.38000001</v>
      </c>
      <c r="S43" s="15">
        <f t="shared" si="22"/>
        <v>3.6530868989257927E-2</v>
      </c>
      <c r="T43" s="68">
        <v>16085807.939999998</v>
      </c>
      <c r="U43" s="67">
        <f t="shared" si="17"/>
        <v>15842912.240105998</v>
      </c>
      <c r="V43" s="67">
        <v>10714845.15</v>
      </c>
      <c r="W43" s="67">
        <f t="shared" si="18"/>
        <v>8164712.0043000001</v>
      </c>
      <c r="X43" s="67">
        <f t="shared" si="19"/>
        <v>24007624.244406</v>
      </c>
      <c r="Y43" s="15">
        <f t="shared" si="23"/>
        <v>3.17818475245163E-2</v>
      </c>
      <c r="Z43" s="65">
        <v>446500</v>
      </c>
      <c r="AA43" s="50">
        <f t="shared" si="24"/>
        <v>1.4925373134328358E-2</v>
      </c>
      <c r="AB43" s="65">
        <v>0</v>
      </c>
      <c r="AC43" s="50">
        <f t="shared" si="25"/>
        <v>0</v>
      </c>
      <c r="AD43" s="68">
        <f t="shared" si="26"/>
        <v>99215374.62440601</v>
      </c>
      <c r="AE43" s="42">
        <f t="shared" si="27"/>
        <v>3.5035829171582537E-2</v>
      </c>
      <c r="AF43" s="15">
        <f t="shared" si="28"/>
        <v>0.117503527077857</v>
      </c>
      <c r="AG43" s="68">
        <f t="shared" si="29"/>
        <v>99215374.62440601</v>
      </c>
      <c r="AH43" s="42">
        <f t="shared" si="30"/>
        <v>1.8753218753912421E-2</v>
      </c>
      <c r="AI43" s="46">
        <f t="shared" si="31"/>
        <v>0.11701088986887972</v>
      </c>
    </row>
    <row r="44" spans="1:35" x14ac:dyDescent="0.2">
      <c r="A44" s="6" t="s">
        <v>21</v>
      </c>
      <c r="B44" s="65">
        <v>8184139026.7199984</v>
      </c>
      <c r="C44" s="66">
        <v>4253984331.6100001</v>
      </c>
      <c r="D44" s="65">
        <v>256089081.49000004</v>
      </c>
      <c r="E44" s="67">
        <v>54747147.380000003</v>
      </c>
      <c r="F44" s="67">
        <f t="shared" si="20"/>
        <v>5540529.0026502162</v>
      </c>
      <c r="G44" s="67">
        <f t="shared" si="12"/>
        <v>316376757.87265027</v>
      </c>
      <c r="H44" s="15">
        <f t="shared" si="21"/>
        <v>1.2581265821923279E-2</v>
      </c>
      <c r="I44" s="75">
        <v>12357747.25</v>
      </c>
      <c r="J44" s="68">
        <v>0</v>
      </c>
      <c r="K44" s="67">
        <v>10441715.310000001</v>
      </c>
      <c r="L44" s="67">
        <f t="shared" si="13"/>
        <v>22799462.560000002</v>
      </c>
      <c r="M44" s="67">
        <v>0</v>
      </c>
      <c r="N44" s="67">
        <v>0</v>
      </c>
      <c r="O44" s="67">
        <v>0</v>
      </c>
      <c r="P44" s="67">
        <f t="shared" si="14"/>
        <v>12357747.25</v>
      </c>
      <c r="Q44" s="67">
        <f t="shared" si="15"/>
        <v>10441715.310000001</v>
      </c>
      <c r="R44" s="67">
        <f t="shared" si="16"/>
        <v>22799462.560000002</v>
      </c>
      <c r="S44" s="15">
        <f t="shared" si="22"/>
        <v>1.1140586541442635E-2</v>
      </c>
      <c r="T44" s="68">
        <v>5493366.0499999998</v>
      </c>
      <c r="U44" s="67">
        <f t="shared" si="17"/>
        <v>5410416.2226449996</v>
      </c>
      <c r="V44" s="67">
        <v>6235880.5700000003</v>
      </c>
      <c r="W44" s="67">
        <f t="shared" si="18"/>
        <v>4751740.9943400007</v>
      </c>
      <c r="X44" s="67">
        <f t="shared" si="19"/>
        <v>10162157.216985</v>
      </c>
      <c r="Y44" s="15">
        <f t="shared" si="23"/>
        <v>1.3452898458523472E-2</v>
      </c>
      <c r="Z44" s="65">
        <v>446500</v>
      </c>
      <c r="AA44" s="50">
        <f t="shared" si="24"/>
        <v>1.4925373134328358E-2</v>
      </c>
      <c r="AB44" s="65">
        <v>63567164.800000004</v>
      </c>
      <c r="AC44" s="50">
        <f t="shared" si="25"/>
        <v>2.585342305601376E-2</v>
      </c>
      <c r="AD44" s="68">
        <f t="shared" si="26"/>
        <v>33408119.776985005</v>
      </c>
      <c r="AE44" s="42">
        <f t="shared" si="27"/>
        <v>1.1797376988004517E-2</v>
      </c>
      <c r="AF44" s="15">
        <f t="shared" si="28"/>
        <v>0.13045507283093422</v>
      </c>
      <c r="AG44" s="68">
        <f t="shared" si="29"/>
        <v>96975284.576985002</v>
      </c>
      <c r="AH44" s="42">
        <f t="shared" si="30"/>
        <v>1.8329807575485902E-2</v>
      </c>
      <c r="AI44" s="46">
        <f t="shared" si="31"/>
        <v>0.30651835877280226</v>
      </c>
    </row>
    <row r="45" spans="1:35" x14ac:dyDescent="0.2">
      <c r="A45" s="6" t="s">
        <v>45</v>
      </c>
      <c r="B45" s="65">
        <v>870229079.94000006</v>
      </c>
      <c r="C45" s="66">
        <v>362303982.20000005</v>
      </c>
      <c r="D45" s="65">
        <v>21928552.559999995</v>
      </c>
      <c r="E45" s="67">
        <v>3029729.21</v>
      </c>
      <c r="F45" s="67">
        <f t="shared" si="20"/>
        <v>306615.10894198349</v>
      </c>
      <c r="G45" s="67">
        <f t="shared" si="12"/>
        <v>25264896.878941979</v>
      </c>
      <c r="H45" s="15">
        <f t="shared" si="21"/>
        <v>1.0047020701988399E-3</v>
      </c>
      <c r="I45" s="75">
        <v>1547037.44</v>
      </c>
      <c r="J45" s="68">
        <v>-709849.07999999984</v>
      </c>
      <c r="K45" s="67">
        <v>382023.00999999995</v>
      </c>
      <c r="L45" s="67">
        <f t="shared" si="13"/>
        <v>1219211.3700000001</v>
      </c>
      <c r="M45" s="67">
        <v>1468081.5899999999</v>
      </c>
      <c r="N45" s="67">
        <v>0</v>
      </c>
      <c r="O45" s="67">
        <v>699182.16999999993</v>
      </c>
      <c r="P45" s="67">
        <f t="shared" si="14"/>
        <v>3004452.12</v>
      </c>
      <c r="Q45" s="67">
        <f>K45</f>
        <v>382023.00999999995</v>
      </c>
      <c r="R45" s="67">
        <f t="shared" si="16"/>
        <v>3386475.13</v>
      </c>
      <c r="S45" s="15">
        <f t="shared" si="22"/>
        <v>1.6547459904777771E-3</v>
      </c>
      <c r="T45" s="68">
        <v>840728.76</v>
      </c>
      <c r="U45" s="67">
        <f t="shared" si="17"/>
        <v>828033.75572400005</v>
      </c>
      <c r="V45" s="67">
        <v>337149.94</v>
      </c>
      <c r="W45" s="67">
        <f t="shared" si="18"/>
        <v>256908.25427999999</v>
      </c>
      <c r="X45" s="67">
        <f t="shared" si="19"/>
        <v>1084942.010004</v>
      </c>
      <c r="Y45" s="15">
        <f t="shared" si="23"/>
        <v>1.4362712938130009E-3</v>
      </c>
      <c r="Z45" s="65">
        <v>446500</v>
      </c>
      <c r="AA45" s="50">
        <f t="shared" si="24"/>
        <v>1.4925373134328358E-2</v>
      </c>
      <c r="AB45" s="65">
        <v>3821077.84</v>
      </c>
      <c r="AC45" s="50">
        <f t="shared" si="25"/>
        <v>1.5540718582981263E-3</v>
      </c>
      <c r="AD45" s="68">
        <f t="shared" si="26"/>
        <v>4917917.1400039997</v>
      </c>
      <c r="AE45" s="42">
        <f t="shared" si="27"/>
        <v>1.7366593176658025E-3</v>
      </c>
      <c r="AF45" s="15">
        <f t="shared" si="28"/>
        <v>0.22427002997793855</v>
      </c>
      <c r="AG45" s="68">
        <f t="shared" si="29"/>
        <v>8738994.9800039995</v>
      </c>
      <c r="AH45" s="42">
        <f t="shared" si="30"/>
        <v>1.6518033134457729E-3</v>
      </c>
      <c r="AI45" s="46">
        <f t="shared" si="31"/>
        <v>0.34589474169941531</v>
      </c>
    </row>
    <row r="46" spans="1:35" x14ac:dyDescent="0.2">
      <c r="A46" s="6" t="s">
        <v>63</v>
      </c>
      <c r="B46" s="65">
        <v>128600686.23</v>
      </c>
      <c r="C46" s="66">
        <v>21950614.740000006</v>
      </c>
      <c r="D46" s="65">
        <v>1632291.42</v>
      </c>
      <c r="E46" s="67">
        <v>364166.82</v>
      </c>
      <c r="F46" s="67">
        <f t="shared" si="20"/>
        <v>36854.465019121533</v>
      </c>
      <c r="G46" s="67">
        <f t="shared" si="12"/>
        <v>2033312.7050191215</v>
      </c>
      <c r="H46" s="15">
        <f t="shared" si="21"/>
        <v>8.085817622303568E-5</v>
      </c>
      <c r="I46" s="75">
        <v>131141.41999999998</v>
      </c>
      <c r="J46" s="68">
        <v>-124242.32999999999</v>
      </c>
      <c r="K46" s="67">
        <v>19080.559999999998</v>
      </c>
      <c r="L46" s="67">
        <f t="shared" si="13"/>
        <v>25979.649999999994</v>
      </c>
      <c r="M46" s="67">
        <v>369967.72999999992</v>
      </c>
      <c r="N46" s="67">
        <v>18525.679999999997</v>
      </c>
      <c r="O46" s="67">
        <v>790089.88</v>
      </c>
      <c r="P46" s="67">
        <f t="shared" si="14"/>
        <v>1185482.3799999999</v>
      </c>
      <c r="Q46" s="67">
        <f t="shared" si="15"/>
        <v>19080.559999999998</v>
      </c>
      <c r="R46" s="67">
        <f>SUM(P46:Q46)</f>
        <v>1204562.94</v>
      </c>
      <c r="S46" s="15">
        <f t="shared" si="22"/>
        <v>5.8859008813778684E-4</v>
      </c>
      <c r="T46" s="68">
        <v>152144.54</v>
      </c>
      <c r="U46" s="67">
        <f t="shared" si="17"/>
        <v>149847.157446</v>
      </c>
      <c r="V46" s="67">
        <v>49691.429999999993</v>
      </c>
      <c r="W46" s="67">
        <f t="shared" si="18"/>
        <v>37864.869659999997</v>
      </c>
      <c r="X46" s="67">
        <f t="shared" si="19"/>
        <v>187712.02710599999</v>
      </c>
      <c r="Y46" s="15">
        <f t="shared" si="23"/>
        <v>2.4849751742473471E-4</v>
      </c>
      <c r="Z46" s="65">
        <v>446500</v>
      </c>
      <c r="AA46" s="50">
        <f t="shared" si="24"/>
        <v>1.4925373134328358E-2</v>
      </c>
      <c r="AB46" s="65">
        <v>583068.18000000005</v>
      </c>
      <c r="AC46" s="50">
        <f t="shared" si="25"/>
        <v>2.3713985633098397E-4</v>
      </c>
      <c r="AD46" s="68">
        <f t="shared" si="26"/>
        <v>1838774.9671060001</v>
      </c>
      <c r="AE46" s="42">
        <f t="shared" si="27"/>
        <v>6.4932482366156078E-4</v>
      </c>
      <c r="AF46" s="15">
        <f t="shared" si="28"/>
        <v>1.1264991928377595</v>
      </c>
      <c r="AG46" s="68">
        <f t="shared" si="29"/>
        <v>2421843.1471060002</v>
      </c>
      <c r="AH46" s="42">
        <f t="shared" si="30"/>
        <v>4.5776528584683986E-4</v>
      </c>
      <c r="AI46" s="46">
        <f t="shared" si="31"/>
        <v>1.1910824838342928</v>
      </c>
    </row>
    <row r="47" spans="1:35" x14ac:dyDescent="0.2">
      <c r="A47" s="6" t="s">
        <v>3</v>
      </c>
      <c r="B47" s="65">
        <v>322317556.47000003</v>
      </c>
      <c r="C47" s="66">
        <v>86195319.959999993</v>
      </c>
      <c r="D47" s="65">
        <v>6127391.830000001</v>
      </c>
      <c r="E47" s="67">
        <v>1306892.4000000001</v>
      </c>
      <c r="F47" s="67">
        <f t="shared" si="20"/>
        <v>132260.3202553044</v>
      </c>
      <c r="G47" s="67">
        <f t="shared" si="12"/>
        <v>7566544.5502553061</v>
      </c>
      <c r="H47" s="15">
        <f t="shared" si="21"/>
        <v>3.0089665555807374E-4</v>
      </c>
      <c r="I47" s="75">
        <v>434288.19000000006</v>
      </c>
      <c r="J47" s="68">
        <v>0</v>
      </c>
      <c r="K47" s="67">
        <v>111489.66</v>
      </c>
      <c r="L47" s="67">
        <f t="shared" si="13"/>
        <v>545777.85000000009</v>
      </c>
      <c r="M47" s="67">
        <v>827772.33000000007</v>
      </c>
      <c r="N47" s="67">
        <v>16579.990000000002</v>
      </c>
      <c r="O47" s="67">
        <v>790089.88</v>
      </c>
      <c r="P47" s="67">
        <f t="shared" si="14"/>
        <v>2068730.3900000001</v>
      </c>
      <c r="Q47" s="67">
        <f t="shared" si="15"/>
        <v>111489.66</v>
      </c>
      <c r="R47" s="67">
        <f t="shared" si="16"/>
        <v>2180220.0500000003</v>
      </c>
      <c r="S47" s="15">
        <f t="shared" si="22"/>
        <v>1.0653290656520366E-3</v>
      </c>
      <c r="T47" s="68">
        <v>386987.26999999996</v>
      </c>
      <c r="U47" s="67">
        <f t="shared" si="17"/>
        <v>381143.76222299994</v>
      </c>
      <c r="V47" s="67">
        <v>170063.15</v>
      </c>
      <c r="W47" s="67">
        <f t="shared" si="18"/>
        <v>129588.1203</v>
      </c>
      <c r="X47" s="67">
        <f t="shared" si="19"/>
        <v>510731.88252299995</v>
      </c>
      <c r="Y47" s="15">
        <f t="shared" si="23"/>
        <v>6.7611866342990462E-4</v>
      </c>
      <c r="Z47" s="65">
        <v>446500</v>
      </c>
      <c r="AA47" s="50">
        <f t="shared" si="24"/>
        <v>1.4925373134328358E-2</v>
      </c>
      <c r="AB47" s="65">
        <v>1847477.95</v>
      </c>
      <c r="AC47" s="50">
        <f t="shared" si="25"/>
        <v>7.5138838075104828E-4</v>
      </c>
      <c r="AD47" s="68">
        <f t="shared" si="26"/>
        <v>3137451.9325230001</v>
      </c>
      <c r="AE47" s="42">
        <f t="shared" si="27"/>
        <v>1.1079253629596971E-3</v>
      </c>
      <c r="AF47" s="15">
        <f t="shared" si="28"/>
        <v>0.51203709825800381</v>
      </c>
      <c r="AG47" s="68">
        <f t="shared" si="29"/>
        <v>4984929.8825230002</v>
      </c>
      <c r="AH47" s="42">
        <f t="shared" si="30"/>
        <v>9.4222776372879561E-4</v>
      </c>
      <c r="AI47" s="46">
        <f t="shared" si="31"/>
        <v>0.65881193845013464</v>
      </c>
    </row>
    <row r="48" spans="1:35" x14ac:dyDescent="0.2">
      <c r="A48" s="6" t="s">
        <v>19</v>
      </c>
      <c r="B48" s="65">
        <v>12573328860.130003</v>
      </c>
      <c r="C48" s="66">
        <v>5931201941.3400011</v>
      </c>
      <c r="D48" s="65">
        <v>345779279.2100001</v>
      </c>
      <c r="E48" s="67">
        <v>37077058.660000004</v>
      </c>
      <c r="F48" s="67">
        <f t="shared" si="20"/>
        <v>3752278.0394899435</v>
      </c>
      <c r="G48" s="67">
        <f t="shared" si="12"/>
        <v>386608615.90949005</v>
      </c>
      <c r="H48" s="15">
        <f t="shared" si="21"/>
        <v>1.5374156428270331E-2</v>
      </c>
      <c r="I48" s="75">
        <v>24986505.760000002</v>
      </c>
      <c r="J48" s="68">
        <v>0</v>
      </c>
      <c r="K48" s="67">
        <v>5745993.5999999996</v>
      </c>
      <c r="L48" s="67">
        <f t="shared" si="13"/>
        <v>30732499.359999999</v>
      </c>
      <c r="M48" s="67">
        <v>0</v>
      </c>
      <c r="N48" s="67">
        <v>0</v>
      </c>
      <c r="O48" s="67">
        <v>0</v>
      </c>
      <c r="P48" s="67">
        <f t="shared" si="14"/>
        <v>24986505.760000002</v>
      </c>
      <c r="Q48" s="67">
        <f t="shared" si="15"/>
        <v>5745993.5999999996</v>
      </c>
      <c r="R48" s="67">
        <f t="shared" si="16"/>
        <v>30732499.359999999</v>
      </c>
      <c r="S48" s="15">
        <f t="shared" si="22"/>
        <v>1.5016935941094848E-2</v>
      </c>
      <c r="T48" s="68">
        <v>9206185.2000000011</v>
      </c>
      <c r="U48" s="67">
        <f t="shared" si="17"/>
        <v>9067171.8034800012</v>
      </c>
      <c r="V48" s="67">
        <v>2624683.67</v>
      </c>
      <c r="W48" s="67">
        <f t="shared" si="18"/>
        <v>2000008.9565399999</v>
      </c>
      <c r="X48" s="67">
        <f t="shared" si="19"/>
        <v>11067180.760020001</v>
      </c>
      <c r="Y48" s="15">
        <f t="shared" si="23"/>
        <v>1.4650989529843785E-2</v>
      </c>
      <c r="Z48" s="65">
        <v>446500</v>
      </c>
      <c r="AA48" s="50">
        <f t="shared" si="24"/>
        <v>1.4925373134328358E-2</v>
      </c>
      <c r="AB48" s="65">
        <v>39829246.670000002</v>
      </c>
      <c r="AC48" s="50">
        <f t="shared" si="25"/>
        <v>1.6198966359466094E-2</v>
      </c>
      <c r="AD48" s="68">
        <f t="shared" si="26"/>
        <v>42246180.120020002</v>
      </c>
      <c r="AE48" s="42">
        <f t="shared" si="27"/>
        <v>1.4918352679110175E-2</v>
      </c>
      <c r="AF48" s="15">
        <f t="shared" si="28"/>
        <v>0.12217672561681429</v>
      </c>
      <c r="AG48" s="68">
        <f t="shared" si="29"/>
        <v>82075426.790020004</v>
      </c>
      <c r="AH48" s="42">
        <f t="shared" si="30"/>
        <v>1.5513507243617728E-2</v>
      </c>
      <c r="AI48" s="46">
        <f t="shared" si="31"/>
        <v>0.21229590705561227</v>
      </c>
    </row>
    <row r="49" spans="1:35" x14ac:dyDescent="0.2">
      <c r="A49" s="6" t="s">
        <v>20</v>
      </c>
      <c r="B49" s="65">
        <v>11406581971.690002</v>
      </c>
      <c r="C49" s="66">
        <v>4965789709.25</v>
      </c>
      <c r="D49" s="65">
        <v>287578133.99000007</v>
      </c>
      <c r="E49" s="67">
        <v>18342728.41</v>
      </c>
      <c r="F49" s="67">
        <f t="shared" si="20"/>
        <v>1856323.5457354176</v>
      </c>
      <c r="G49" s="67">
        <f t="shared" si="12"/>
        <v>307777185.94573551</v>
      </c>
      <c r="H49" s="15">
        <f t="shared" si="21"/>
        <v>1.2239289056326565E-2</v>
      </c>
      <c r="I49" s="75">
        <v>21017033.300000001</v>
      </c>
      <c r="J49" s="68">
        <v>0</v>
      </c>
      <c r="K49" s="67">
        <v>4397207.33</v>
      </c>
      <c r="L49" s="67">
        <f t="shared" si="13"/>
        <v>25414240.630000003</v>
      </c>
      <c r="M49" s="67">
        <v>0</v>
      </c>
      <c r="N49" s="67">
        <v>0</v>
      </c>
      <c r="O49" s="67">
        <v>0</v>
      </c>
      <c r="P49" s="67">
        <f t="shared" si="14"/>
        <v>21017033.300000001</v>
      </c>
      <c r="Q49" s="67">
        <f t="shared" si="15"/>
        <v>4397207.33</v>
      </c>
      <c r="R49" s="67">
        <f t="shared" si="16"/>
        <v>25414240.630000003</v>
      </c>
      <c r="S49" s="15">
        <f t="shared" si="22"/>
        <v>1.2418255315381549E-2</v>
      </c>
      <c r="T49" s="68">
        <v>8508085.0700000003</v>
      </c>
      <c r="U49" s="67">
        <f t="shared" si="17"/>
        <v>8379612.9854430007</v>
      </c>
      <c r="V49" s="67">
        <v>2229060.84</v>
      </c>
      <c r="W49" s="67">
        <f t="shared" si="18"/>
        <v>1698544.36008</v>
      </c>
      <c r="X49" s="67">
        <f t="shared" si="19"/>
        <v>10078157.345523</v>
      </c>
      <c r="Y49" s="15">
        <f t="shared" si="23"/>
        <v>1.3341697488377236E-2</v>
      </c>
      <c r="Z49" s="65">
        <v>446500</v>
      </c>
      <c r="AA49" s="50">
        <f t="shared" si="24"/>
        <v>1.4925373134328358E-2</v>
      </c>
      <c r="AB49" s="65">
        <v>14803536.16</v>
      </c>
      <c r="AC49" s="50">
        <f t="shared" si="25"/>
        <v>6.0207511892913209E-3</v>
      </c>
      <c r="AD49" s="68">
        <f t="shared" si="26"/>
        <v>35938897.975523002</v>
      </c>
      <c r="AE49" s="42">
        <f t="shared" si="27"/>
        <v>1.2691068242719906E-2</v>
      </c>
      <c r="AF49" s="15">
        <f t="shared" si="28"/>
        <v>0.12497089913231268</v>
      </c>
      <c r="AG49" s="68">
        <f t="shared" si="29"/>
        <v>50742434.135523006</v>
      </c>
      <c r="AH49" s="42">
        <f t="shared" si="30"/>
        <v>9.5910938304855781E-3</v>
      </c>
      <c r="AI49" s="46">
        <f t="shared" si="31"/>
        <v>0.16486743154663014</v>
      </c>
    </row>
    <row r="50" spans="1:35" x14ac:dyDescent="0.2">
      <c r="A50" s="6" t="s">
        <v>30</v>
      </c>
      <c r="B50" s="65">
        <v>7651794478.2699995</v>
      </c>
      <c r="C50" s="66">
        <v>3305719715.7800007</v>
      </c>
      <c r="D50" s="65">
        <v>195254944.34999996</v>
      </c>
      <c r="E50" s="67">
        <v>1768608.16</v>
      </c>
      <c r="F50" s="67">
        <f t="shared" si="20"/>
        <v>178986.94769955397</v>
      </c>
      <c r="G50" s="67">
        <f t="shared" si="12"/>
        <v>197202539.45769951</v>
      </c>
      <c r="H50" s="15">
        <f t="shared" si="21"/>
        <v>7.8420980932939477E-3</v>
      </c>
      <c r="I50" s="75">
        <v>15238371.930000003</v>
      </c>
      <c r="J50" s="68">
        <v>0</v>
      </c>
      <c r="K50" s="67">
        <v>2042841.1700000004</v>
      </c>
      <c r="L50" s="67">
        <f t="shared" si="13"/>
        <v>17281213.100000005</v>
      </c>
      <c r="M50" s="67">
        <v>0</v>
      </c>
      <c r="N50" s="67">
        <v>0</v>
      </c>
      <c r="O50" s="67">
        <v>0</v>
      </c>
      <c r="P50" s="67">
        <f t="shared" si="14"/>
        <v>15238371.930000003</v>
      </c>
      <c r="Q50" s="67">
        <f t="shared" si="15"/>
        <v>2042841.1700000004</v>
      </c>
      <c r="R50" s="67">
        <f t="shared" si="16"/>
        <v>17281213.100000005</v>
      </c>
      <c r="S50" s="15">
        <f t="shared" si="22"/>
        <v>8.4441836984100477E-3</v>
      </c>
      <c r="T50" s="68">
        <v>4484774.05</v>
      </c>
      <c r="U50" s="67">
        <f t="shared" si="17"/>
        <v>4417053.9618449993</v>
      </c>
      <c r="V50" s="67">
        <v>731507.32000000007</v>
      </c>
      <c r="W50" s="67">
        <f t="shared" si="18"/>
        <v>557408.57784000004</v>
      </c>
      <c r="X50" s="67">
        <f t="shared" si="19"/>
        <v>4974462.5396849997</v>
      </c>
      <c r="Y50" s="15">
        <f t="shared" si="23"/>
        <v>6.5853084146601888E-3</v>
      </c>
      <c r="Z50" s="65">
        <v>446500</v>
      </c>
      <c r="AA50" s="50">
        <f t="shared" si="24"/>
        <v>1.4925373134328358E-2</v>
      </c>
      <c r="AB50" s="65">
        <v>0</v>
      </c>
      <c r="AC50" s="50">
        <f t="shared" si="25"/>
        <v>0</v>
      </c>
      <c r="AD50" s="68">
        <f t="shared" si="26"/>
        <v>22702175.639685005</v>
      </c>
      <c r="AE50" s="42">
        <f t="shared" si="27"/>
        <v>8.0167973012885071E-3</v>
      </c>
      <c r="AF50" s="15">
        <f t="shared" si="28"/>
        <v>0.11626940211557828</v>
      </c>
      <c r="AG50" s="68">
        <f t="shared" si="29"/>
        <v>22702175.639685005</v>
      </c>
      <c r="AH50" s="42">
        <f t="shared" si="30"/>
        <v>4.2910573847294324E-3</v>
      </c>
      <c r="AI50" s="46">
        <f t="shared" si="31"/>
        <v>0.11512111204102767</v>
      </c>
    </row>
    <row r="51" spans="1:35" x14ac:dyDescent="0.2">
      <c r="A51" s="6" t="s">
        <v>65</v>
      </c>
      <c r="B51" s="65">
        <v>163098697637.25</v>
      </c>
      <c r="C51" s="66">
        <v>53965713696.709999</v>
      </c>
      <c r="D51" s="65">
        <v>3117270273.5799999</v>
      </c>
      <c r="E51" s="67">
        <v>451460035.18000007</v>
      </c>
      <c r="F51" s="67">
        <f t="shared" si="20"/>
        <v>45688726.046136454</v>
      </c>
      <c r="G51" s="67">
        <f t="shared" si="12"/>
        <v>3614419034.8061366</v>
      </c>
      <c r="H51" s="15">
        <f t="shared" si="21"/>
        <v>0.14373358831567459</v>
      </c>
      <c r="I51" s="75">
        <v>163011430.82000002</v>
      </c>
      <c r="J51" s="68">
        <v>0</v>
      </c>
      <c r="K51" s="67">
        <v>113079739.31999998</v>
      </c>
      <c r="L51" s="67">
        <f t="shared" si="13"/>
        <v>276091170.13999999</v>
      </c>
      <c r="M51" s="67">
        <v>0</v>
      </c>
      <c r="N51" s="67">
        <v>0</v>
      </c>
      <c r="O51" s="67">
        <v>0</v>
      </c>
      <c r="P51" s="67">
        <f t="shared" si="14"/>
        <v>163011430.82000002</v>
      </c>
      <c r="Q51" s="67">
        <f t="shared" si="15"/>
        <v>113079739.31999998</v>
      </c>
      <c r="R51" s="67">
        <f t="shared" si="16"/>
        <v>276091170.13999999</v>
      </c>
      <c r="S51" s="15">
        <f t="shared" si="22"/>
        <v>0.13490745960254041</v>
      </c>
      <c r="T51" s="68">
        <v>53316090.599999994</v>
      </c>
      <c r="U51" s="67">
        <f t="shared" si="17"/>
        <v>52511017.631939992</v>
      </c>
      <c r="V51" s="67">
        <v>99919038.339999989</v>
      </c>
      <c r="W51" s="67">
        <f t="shared" si="18"/>
        <v>76138307.215079993</v>
      </c>
      <c r="X51" s="67">
        <f t="shared" si="19"/>
        <v>128649324.84701999</v>
      </c>
      <c r="Y51" s="15">
        <f t="shared" si="23"/>
        <v>0.1703089478906962</v>
      </c>
      <c r="Z51" s="65">
        <v>446500</v>
      </c>
      <c r="AA51" s="50">
        <f t="shared" si="24"/>
        <v>1.4925373134328358E-2</v>
      </c>
      <c r="AB51" s="65">
        <v>506480034.81</v>
      </c>
      <c r="AC51" s="50">
        <f t="shared" si="25"/>
        <v>0.20599066594468446</v>
      </c>
      <c r="AD51" s="68">
        <f t="shared" si="26"/>
        <v>405186994.98701996</v>
      </c>
      <c r="AE51" s="42">
        <f t="shared" si="27"/>
        <v>0.14308329120011215</v>
      </c>
      <c r="AF51" s="15">
        <f t="shared" si="28"/>
        <v>0.1299813488811436</v>
      </c>
      <c r="AG51" s="68">
        <f t="shared" si="29"/>
        <v>911667029.79701996</v>
      </c>
      <c r="AH51" s="42">
        <f t="shared" si="30"/>
        <v>0.1723189707768083</v>
      </c>
      <c r="AI51" s="46">
        <f t="shared" si="31"/>
        <v>0.25223058561219597</v>
      </c>
    </row>
    <row r="52" spans="1:35" x14ac:dyDescent="0.2">
      <c r="A52" s="6" t="s">
        <v>34</v>
      </c>
      <c r="B52" s="65">
        <v>4680068337.0100002</v>
      </c>
      <c r="C52" s="66">
        <v>3358031917.6600003</v>
      </c>
      <c r="D52" s="65">
        <v>215361841.53999999</v>
      </c>
      <c r="E52" s="67">
        <v>50561934.469999999</v>
      </c>
      <c r="F52" s="67">
        <f t="shared" si="20"/>
        <v>5116976.4593702685</v>
      </c>
      <c r="G52" s="67">
        <f t="shared" si="12"/>
        <v>271040752.46937025</v>
      </c>
      <c r="H52" s="15">
        <f t="shared" si="21"/>
        <v>1.077840160674471E-2</v>
      </c>
      <c r="I52" s="75">
        <v>11345577.849999998</v>
      </c>
      <c r="J52" s="68">
        <v>-799528.92</v>
      </c>
      <c r="K52" s="67">
        <v>7529740.3100000005</v>
      </c>
      <c r="L52" s="67">
        <f t="shared" si="13"/>
        <v>18075789.239999998</v>
      </c>
      <c r="M52" s="67">
        <v>0</v>
      </c>
      <c r="N52" s="67">
        <v>0</v>
      </c>
      <c r="O52" s="67">
        <v>0</v>
      </c>
      <c r="P52" s="67">
        <f t="shared" si="14"/>
        <v>10546048.929999998</v>
      </c>
      <c r="Q52" s="67">
        <f t="shared" si="15"/>
        <v>7529740.3100000005</v>
      </c>
      <c r="R52" s="67">
        <f t="shared" si="16"/>
        <v>18075789.239999998</v>
      </c>
      <c r="S52" s="15">
        <f t="shared" si="22"/>
        <v>8.8324404052574114E-3</v>
      </c>
      <c r="T52" s="68">
        <v>2603735.04</v>
      </c>
      <c r="U52" s="67">
        <f t="shared" si="17"/>
        <v>2564418.640896</v>
      </c>
      <c r="V52" s="67">
        <v>2091285.9999999998</v>
      </c>
      <c r="W52" s="67">
        <f t="shared" si="18"/>
        <v>1593559.9319999998</v>
      </c>
      <c r="X52" s="67">
        <f t="shared" si="19"/>
        <v>4157978.572896</v>
      </c>
      <c r="Y52" s="15">
        <f t="shared" si="23"/>
        <v>5.5044280795413705E-3</v>
      </c>
      <c r="Z52" s="65">
        <v>446500</v>
      </c>
      <c r="AA52" s="50">
        <f t="shared" si="24"/>
        <v>1.4925373134328358E-2</v>
      </c>
      <c r="AB52" s="65">
        <v>52979778.93</v>
      </c>
      <c r="AC52" s="50">
        <f t="shared" si="25"/>
        <v>2.1547423774536095E-2</v>
      </c>
      <c r="AD52" s="68">
        <f t="shared" si="26"/>
        <v>22680267.812895998</v>
      </c>
      <c r="AE52" s="42">
        <f t="shared" si="27"/>
        <v>8.0090610116276967E-3</v>
      </c>
      <c r="AF52" s="15">
        <f t="shared" si="28"/>
        <v>0.10531237869584945</v>
      </c>
      <c r="AG52" s="68">
        <f t="shared" si="29"/>
        <v>75660046.742895991</v>
      </c>
      <c r="AH52" s="42">
        <f t="shared" si="30"/>
        <v>1.4300902585633532E-2</v>
      </c>
      <c r="AI52" s="46">
        <f t="shared" si="31"/>
        <v>0.27914638685725379</v>
      </c>
    </row>
    <row r="53" spans="1:35" x14ac:dyDescent="0.2">
      <c r="A53" s="6" t="s">
        <v>38</v>
      </c>
      <c r="B53" s="65">
        <v>2078343223.4699998</v>
      </c>
      <c r="C53" s="66">
        <v>1097099235.7699997</v>
      </c>
      <c r="D53" s="65">
        <v>65717731.449999996</v>
      </c>
      <c r="E53" s="67">
        <v>9996756.9500000011</v>
      </c>
      <c r="F53" s="67">
        <f t="shared" si="20"/>
        <v>1011693.2929761012</v>
      </c>
      <c r="G53" s="67">
        <f t="shared" si="12"/>
        <v>76726181.692976087</v>
      </c>
      <c r="H53" s="15">
        <f t="shared" si="21"/>
        <v>3.051148554247081E-3</v>
      </c>
      <c r="I53" s="75">
        <v>4754443.55</v>
      </c>
      <c r="J53" s="68">
        <v>0</v>
      </c>
      <c r="K53" s="67">
        <v>1084813.9300000002</v>
      </c>
      <c r="L53" s="67">
        <f t="shared" si="13"/>
        <v>5839257.4800000004</v>
      </c>
      <c r="M53" s="67">
        <v>0</v>
      </c>
      <c r="N53" s="67">
        <v>0</v>
      </c>
      <c r="O53" s="67">
        <v>0</v>
      </c>
      <c r="P53" s="67">
        <f t="shared" si="14"/>
        <v>4754443.55</v>
      </c>
      <c r="Q53" s="67">
        <f t="shared" si="15"/>
        <v>1084813.9300000002</v>
      </c>
      <c r="R53" s="67">
        <f t="shared" si="16"/>
        <v>5839257.4800000004</v>
      </c>
      <c r="S53" s="15">
        <f t="shared" si="22"/>
        <v>2.8532581907363273E-3</v>
      </c>
      <c r="T53" s="68">
        <v>1872168.6400000001</v>
      </c>
      <c r="U53" s="67">
        <f t="shared" si="17"/>
        <v>1843898.893536</v>
      </c>
      <c r="V53" s="67">
        <v>485357.96000000008</v>
      </c>
      <c r="W53" s="67">
        <f t="shared" si="18"/>
        <v>369842.76552000007</v>
      </c>
      <c r="X53" s="67">
        <f t="shared" si="19"/>
        <v>2213741.6590559999</v>
      </c>
      <c r="Y53" s="15">
        <f t="shared" si="23"/>
        <v>2.9306023432610719E-3</v>
      </c>
      <c r="Z53" s="65">
        <v>446500</v>
      </c>
      <c r="AA53" s="50">
        <f t="shared" si="24"/>
        <v>1.4925373134328358E-2</v>
      </c>
      <c r="AB53" s="65">
        <v>11653469.460000003</v>
      </c>
      <c r="AC53" s="50">
        <f t="shared" si="25"/>
        <v>4.7395864982752271E-3</v>
      </c>
      <c r="AD53" s="68">
        <f t="shared" si="26"/>
        <v>8499499.1390560009</v>
      </c>
      <c r="AE53" s="42">
        <f t="shared" si="27"/>
        <v>3.001419900970935E-3</v>
      </c>
      <c r="AF53" s="15">
        <f t="shared" si="28"/>
        <v>0.12933342267790654</v>
      </c>
      <c r="AG53" s="68">
        <f t="shared" si="29"/>
        <v>20152968.599056005</v>
      </c>
      <c r="AH53" s="42">
        <f t="shared" si="30"/>
        <v>3.8092183808159244E-3</v>
      </c>
      <c r="AI53" s="46">
        <f t="shared" si="31"/>
        <v>0.26266090862828528</v>
      </c>
    </row>
    <row r="54" spans="1:35" x14ac:dyDescent="0.2">
      <c r="A54" s="6" t="s">
        <v>24</v>
      </c>
      <c r="B54" s="65">
        <v>10417098599.739998</v>
      </c>
      <c r="C54" s="66">
        <v>4357911328.6499996</v>
      </c>
      <c r="D54" s="65">
        <v>256741388.27000001</v>
      </c>
      <c r="E54" s="67">
        <v>2407303.91</v>
      </c>
      <c r="F54" s="67">
        <f t="shared" si="20"/>
        <v>243624.33057874269</v>
      </c>
      <c r="G54" s="67">
        <f t="shared" si="12"/>
        <v>259392316.51057875</v>
      </c>
      <c r="H54" s="15">
        <f t="shared" si="21"/>
        <v>1.0315181520058708E-2</v>
      </c>
      <c r="I54" s="75">
        <v>15180987.670000002</v>
      </c>
      <c r="J54" s="68">
        <v>0</v>
      </c>
      <c r="K54" s="67">
        <v>7579901.1200000001</v>
      </c>
      <c r="L54" s="67">
        <f t="shared" si="13"/>
        <v>22760888.790000003</v>
      </c>
      <c r="M54" s="67">
        <v>0</v>
      </c>
      <c r="N54" s="67">
        <v>0</v>
      </c>
      <c r="O54" s="67">
        <v>0</v>
      </c>
      <c r="P54" s="67">
        <f t="shared" si="14"/>
        <v>15180987.670000002</v>
      </c>
      <c r="Q54" s="67">
        <f t="shared" si="15"/>
        <v>7579901.1200000001</v>
      </c>
      <c r="R54" s="67">
        <f t="shared" si="16"/>
        <v>22760888.790000003</v>
      </c>
      <c r="S54" s="15">
        <f t="shared" si="22"/>
        <v>1.1121738096143375E-2</v>
      </c>
      <c r="T54" s="68">
        <v>4828530.33</v>
      </c>
      <c r="U54" s="67">
        <f t="shared" si="17"/>
        <v>4755619.5220170002</v>
      </c>
      <c r="V54" s="67">
        <v>3147771.45</v>
      </c>
      <c r="W54" s="67">
        <f t="shared" si="18"/>
        <v>2398601.8449000004</v>
      </c>
      <c r="X54" s="67">
        <f t="shared" si="19"/>
        <v>7154221.3669170011</v>
      </c>
      <c r="Y54" s="15">
        <f t="shared" si="23"/>
        <v>9.4709235001865337E-3</v>
      </c>
      <c r="Z54" s="65">
        <v>446500</v>
      </c>
      <c r="AA54" s="50">
        <f t="shared" si="24"/>
        <v>1.4925373134328358E-2</v>
      </c>
      <c r="AB54" s="65">
        <v>0</v>
      </c>
      <c r="AC54" s="50">
        <f t="shared" si="25"/>
        <v>0</v>
      </c>
      <c r="AD54" s="68">
        <f t="shared" si="26"/>
        <v>30361610.156917006</v>
      </c>
      <c r="AE54" s="42">
        <f t="shared" si="27"/>
        <v>1.0721565995783267E-2</v>
      </c>
      <c r="AF54" s="15">
        <f t="shared" si="28"/>
        <v>0.11825756011332098</v>
      </c>
      <c r="AG54" s="68">
        <f t="shared" si="29"/>
        <v>30361610.156917006</v>
      </c>
      <c r="AH54" s="42">
        <f t="shared" si="30"/>
        <v>5.7388073083343722E-3</v>
      </c>
      <c r="AI54" s="46">
        <f t="shared" si="31"/>
        <v>0.11704899576575845</v>
      </c>
    </row>
    <row r="55" spans="1:35" x14ac:dyDescent="0.2">
      <c r="A55" s="6" t="s">
        <v>4</v>
      </c>
      <c r="B55" s="65">
        <v>1454076163.2500002</v>
      </c>
      <c r="C55" s="66">
        <v>562360948.01999998</v>
      </c>
      <c r="D55" s="65">
        <v>31125234.620000008</v>
      </c>
      <c r="E55" s="67">
        <v>4666410.66</v>
      </c>
      <c r="F55" s="67">
        <f t="shared" si="20"/>
        <v>472250.78999186633</v>
      </c>
      <c r="G55" s="67">
        <f t="shared" si="12"/>
        <v>36263896.069991872</v>
      </c>
      <c r="H55" s="15">
        <f t="shared" si="21"/>
        <v>1.4420961870366508E-3</v>
      </c>
      <c r="I55" s="75">
        <v>2355056.84</v>
      </c>
      <c r="J55" s="68">
        <v>0</v>
      </c>
      <c r="K55" s="67">
        <v>361339.15999999992</v>
      </c>
      <c r="L55" s="67">
        <f t="shared" si="13"/>
        <v>2716396</v>
      </c>
      <c r="M55" s="67">
        <v>627928.47000000009</v>
      </c>
      <c r="N55" s="67">
        <v>0</v>
      </c>
      <c r="O55" s="67">
        <v>709716.69</v>
      </c>
      <c r="P55" s="67">
        <f t="shared" si="14"/>
        <v>3692702</v>
      </c>
      <c r="Q55" s="67">
        <f t="shared" si="15"/>
        <v>361339.15999999992</v>
      </c>
      <c r="R55" s="67">
        <f t="shared" si="16"/>
        <v>4054041.16</v>
      </c>
      <c r="S55" s="15">
        <f t="shared" si="22"/>
        <v>1.9809412729222898E-3</v>
      </c>
      <c r="T55" s="68">
        <v>994814.55</v>
      </c>
      <c r="U55" s="67">
        <f t="shared" si="17"/>
        <v>979792.85029500001</v>
      </c>
      <c r="V55" s="67">
        <v>276779.05</v>
      </c>
      <c r="W55" s="67">
        <f t="shared" si="18"/>
        <v>210905.6361</v>
      </c>
      <c r="X55" s="67">
        <f t="shared" si="19"/>
        <v>1190698.486395</v>
      </c>
      <c r="Y55" s="15">
        <f t="shared" si="23"/>
        <v>1.5762741601179433E-3</v>
      </c>
      <c r="Z55" s="65">
        <v>446500</v>
      </c>
      <c r="AA55" s="50">
        <f t="shared" si="24"/>
        <v>1.4925373134328358E-2</v>
      </c>
      <c r="AB55" s="65">
        <v>5420470.8899999997</v>
      </c>
      <c r="AC55" s="50">
        <f t="shared" si="25"/>
        <v>2.204561545616982E-3</v>
      </c>
      <c r="AD55" s="68">
        <f t="shared" si="26"/>
        <v>5691239.6463949997</v>
      </c>
      <c r="AE55" s="42">
        <f t="shared" si="27"/>
        <v>2.0097419455450331E-3</v>
      </c>
      <c r="AF55" s="15">
        <f t="shared" si="28"/>
        <v>0.18284969465701648</v>
      </c>
      <c r="AG55" s="68">
        <f t="shared" si="29"/>
        <v>11111710.536394998</v>
      </c>
      <c r="AH55" s="42">
        <f t="shared" si="30"/>
        <v>2.1002827354935916E-3</v>
      </c>
      <c r="AI55" s="46">
        <f t="shared" si="31"/>
        <v>0.30641248571164598</v>
      </c>
    </row>
    <row r="56" spans="1:35" x14ac:dyDescent="0.2">
      <c r="A56" s="6" t="s">
        <v>12</v>
      </c>
      <c r="B56" s="65">
        <v>110499223174.38</v>
      </c>
      <c r="C56" s="66">
        <v>49857219960.110001</v>
      </c>
      <c r="D56" s="65">
        <v>2768459639.5500007</v>
      </c>
      <c r="E56" s="67">
        <v>220003384.22999999</v>
      </c>
      <c r="F56" s="67">
        <f t="shared" si="20"/>
        <v>22264815.416717228</v>
      </c>
      <c r="G56" s="67">
        <f t="shared" si="12"/>
        <v>3010727839.1967177</v>
      </c>
      <c r="H56" s="15">
        <f t="shared" si="21"/>
        <v>0.11972676980793186</v>
      </c>
      <c r="I56" s="75">
        <v>171034352.41</v>
      </c>
      <c r="J56" s="68">
        <v>0</v>
      </c>
      <c r="K56" s="67">
        <v>70252261</v>
      </c>
      <c r="L56" s="67">
        <f t="shared" si="13"/>
        <v>241286613.41</v>
      </c>
      <c r="M56" s="67">
        <v>0</v>
      </c>
      <c r="N56" s="67">
        <v>0</v>
      </c>
      <c r="O56" s="67">
        <v>0</v>
      </c>
      <c r="P56" s="67">
        <f t="shared" si="14"/>
        <v>171034352.41</v>
      </c>
      <c r="Q56" s="67">
        <f t="shared" si="15"/>
        <v>70252261</v>
      </c>
      <c r="R56" s="67">
        <f t="shared" si="16"/>
        <v>241286613.41</v>
      </c>
      <c r="S56" s="15">
        <f t="shared" si="22"/>
        <v>0.11790077906054457</v>
      </c>
      <c r="T56" s="68">
        <v>40897125.859999999</v>
      </c>
      <c r="U56" s="67">
        <f t="shared" si="17"/>
        <v>40279579.259513997</v>
      </c>
      <c r="V56" s="67">
        <v>21565587.140000004</v>
      </c>
      <c r="W56" s="67">
        <f t="shared" si="18"/>
        <v>16432977.400680004</v>
      </c>
      <c r="X56" s="67">
        <f t="shared" si="19"/>
        <v>56712556.660194002</v>
      </c>
      <c r="Y56" s="15">
        <f t="shared" si="23"/>
        <v>7.507739250458155E-2</v>
      </c>
      <c r="Z56" s="65">
        <v>446500</v>
      </c>
      <c r="AA56" s="50">
        <f t="shared" si="24"/>
        <v>1.4925373134328358E-2</v>
      </c>
      <c r="AB56" s="65">
        <v>231453006.21999997</v>
      </c>
      <c r="AC56" s="50">
        <f t="shared" si="25"/>
        <v>9.413433029801957E-2</v>
      </c>
      <c r="AD56" s="68">
        <f t="shared" si="26"/>
        <v>298445670.07019401</v>
      </c>
      <c r="AE56" s="42">
        <f t="shared" si="27"/>
        <v>0.10538983048909091</v>
      </c>
      <c r="AF56" s="15">
        <f t="shared" si="28"/>
        <v>0.10780206646563388</v>
      </c>
      <c r="AG56" s="68">
        <f t="shared" si="29"/>
        <v>529898676.29019397</v>
      </c>
      <c r="AH56" s="42">
        <f t="shared" si="30"/>
        <v>0.10015893032201637</v>
      </c>
      <c r="AI56" s="46">
        <f t="shared" si="31"/>
        <v>0.17600351296833741</v>
      </c>
    </row>
    <row r="57" spans="1:35" x14ac:dyDescent="0.2">
      <c r="A57" s="6" t="s">
        <v>25</v>
      </c>
      <c r="B57" s="65">
        <v>17767281878.43</v>
      </c>
      <c r="C57" s="66">
        <v>5821820822.5899992</v>
      </c>
      <c r="D57" s="65">
        <v>315529956.26000005</v>
      </c>
      <c r="E57" s="67">
        <v>59213547.890000001</v>
      </c>
      <c r="F57" s="67">
        <f t="shared" si="20"/>
        <v>5992538.3355081119</v>
      </c>
      <c r="G57" s="67">
        <f t="shared" si="12"/>
        <v>380736042.48550814</v>
      </c>
      <c r="H57" s="15">
        <f t="shared" si="21"/>
        <v>1.514062344752078E-2</v>
      </c>
      <c r="I57" s="75">
        <v>19898344.050000001</v>
      </c>
      <c r="J57" s="68">
        <v>0</v>
      </c>
      <c r="K57" s="67">
        <v>7901545.5599999996</v>
      </c>
      <c r="L57" s="67">
        <f t="shared" si="13"/>
        <v>27799889.609999999</v>
      </c>
      <c r="M57" s="67">
        <v>0</v>
      </c>
      <c r="N57" s="67">
        <v>0</v>
      </c>
      <c r="O57" s="67">
        <v>0</v>
      </c>
      <c r="P57" s="67">
        <f t="shared" si="14"/>
        <v>19898344.050000001</v>
      </c>
      <c r="Q57" s="67">
        <f t="shared" si="15"/>
        <v>7901545.5599999996</v>
      </c>
      <c r="R57" s="67">
        <f t="shared" si="16"/>
        <v>27799889.609999999</v>
      </c>
      <c r="S57" s="15">
        <f t="shared" si="22"/>
        <v>1.3583963886329297E-2</v>
      </c>
      <c r="T57" s="68">
        <v>7560257.419999999</v>
      </c>
      <c r="U57" s="67">
        <f t="shared" si="17"/>
        <v>7446097.532957999</v>
      </c>
      <c r="V57" s="67">
        <v>4023628.879999999</v>
      </c>
      <c r="W57" s="67">
        <f t="shared" si="18"/>
        <v>3066005.2065599994</v>
      </c>
      <c r="X57" s="67">
        <f t="shared" si="19"/>
        <v>10512102.739517998</v>
      </c>
      <c r="Y57" s="15">
        <f t="shared" si="23"/>
        <v>1.3916164424610159E-2</v>
      </c>
      <c r="Z57" s="65">
        <v>446500</v>
      </c>
      <c r="AA57" s="50">
        <f t="shared" si="24"/>
        <v>1.4925373134328358E-2</v>
      </c>
      <c r="AB57" s="65">
        <v>64013135.480000004</v>
      </c>
      <c r="AC57" s="50">
        <f t="shared" si="25"/>
        <v>2.6034803941835778E-2</v>
      </c>
      <c r="AD57" s="68">
        <f t="shared" si="26"/>
        <v>38758492.349518001</v>
      </c>
      <c r="AE57" s="42">
        <f t="shared" si="27"/>
        <v>1.3686748873815798E-2</v>
      </c>
      <c r="AF57" s="15">
        <f t="shared" si="28"/>
        <v>0.122836173176472</v>
      </c>
      <c r="AG57" s="68">
        <f t="shared" si="29"/>
        <v>102771627.82951801</v>
      </c>
      <c r="AH57" s="42">
        <f t="shared" si="30"/>
        <v>1.9425404839508897E-2</v>
      </c>
      <c r="AI57" s="46">
        <f t="shared" si="31"/>
        <v>0.26992881251432815</v>
      </c>
    </row>
    <row r="58" spans="1:35" x14ac:dyDescent="0.2">
      <c r="A58" s="6" t="s">
        <v>5</v>
      </c>
      <c r="B58" s="65">
        <v>57813262212.559998</v>
      </c>
      <c r="C58" s="66">
        <v>28397441510.289993</v>
      </c>
      <c r="D58" s="65">
        <v>1673208700.3900001</v>
      </c>
      <c r="E58" s="67">
        <v>103769510.88</v>
      </c>
      <c r="F58" s="67">
        <f t="shared" si="20"/>
        <v>10501697.57030119</v>
      </c>
      <c r="G58" s="67">
        <f t="shared" si="12"/>
        <v>1787479908.8403013</v>
      </c>
      <c r="H58" s="15">
        <f t="shared" si="21"/>
        <v>7.1082212346076701E-2</v>
      </c>
      <c r="I58" s="75">
        <v>88023694.730000004</v>
      </c>
      <c r="J58" s="68">
        <v>0</v>
      </c>
      <c r="K58" s="67">
        <v>60497835.730000004</v>
      </c>
      <c r="L58" s="67">
        <f t="shared" si="13"/>
        <v>148521530.46000001</v>
      </c>
      <c r="M58" s="67">
        <v>0</v>
      </c>
      <c r="N58" s="67">
        <v>0</v>
      </c>
      <c r="O58" s="67">
        <v>0</v>
      </c>
      <c r="P58" s="67">
        <f t="shared" si="14"/>
        <v>88023694.730000004</v>
      </c>
      <c r="Q58" s="67">
        <f t="shared" si="15"/>
        <v>60497835.730000004</v>
      </c>
      <c r="R58" s="67">
        <f t="shared" si="16"/>
        <v>148521530.46000001</v>
      </c>
      <c r="S58" s="15">
        <f t="shared" si="22"/>
        <v>7.2572630122432952E-2</v>
      </c>
      <c r="T58" s="68">
        <v>31853464.899999991</v>
      </c>
      <c r="U58" s="67">
        <f t="shared" si="17"/>
        <v>31372477.580009989</v>
      </c>
      <c r="V58" s="67">
        <v>26426676.039999995</v>
      </c>
      <c r="W58" s="67">
        <f t="shared" si="18"/>
        <v>20137127.142479997</v>
      </c>
      <c r="X58" s="67">
        <f t="shared" si="19"/>
        <v>51509604.722489983</v>
      </c>
      <c r="Y58" s="15">
        <f t="shared" si="23"/>
        <v>6.8189604546969457E-2</v>
      </c>
      <c r="Z58" s="65">
        <v>446500</v>
      </c>
      <c r="AA58" s="50">
        <f t="shared" si="24"/>
        <v>1.4925373134328358E-2</v>
      </c>
      <c r="AB58" s="65">
        <v>87290257.530000001</v>
      </c>
      <c r="AC58" s="50">
        <f t="shared" si="25"/>
        <v>3.5501850109122386E-2</v>
      </c>
      <c r="AD58" s="68">
        <f t="shared" si="26"/>
        <v>200477635.18248999</v>
      </c>
      <c r="AE58" s="42">
        <f t="shared" si="27"/>
        <v>7.0794473190939844E-2</v>
      </c>
      <c r="AF58" s="15">
        <f t="shared" si="28"/>
        <v>0.11981627583920741</v>
      </c>
      <c r="AG58" s="68">
        <f t="shared" si="29"/>
        <v>287767892.71248996</v>
      </c>
      <c r="AH58" s="42">
        <f t="shared" si="30"/>
        <v>5.4392519937753882E-2</v>
      </c>
      <c r="AI58" s="46">
        <f t="shared" si="31"/>
        <v>0.16099084039450315</v>
      </c>
    </row>
    <row r="59" spans="1:35" x14ac:dyDescent="0.2">
      <c r="A59" s="6" t="s">
        <v>17</v>
      </c>
      <c r="B59" s="65">
        <v>12620140041.810003</v>
      </c>
      <c r="C59" s="66">
        <v>6329380870.1999998</v>
      </c>
      <c r="D59" s="65">
        <v>365974003.19</v>
      </c>
      <c r="E59" s="67">
        <v>48844029.550000004</v>
      </c>
      <c r="F59" s="67">
        <f t="shared" si="20"/>
        <v>4943120.788553481</v>
      </c>
      <c r="G59" s="67">
        <f t="shared" si="12"/>
        <v>419761153.52855349</v>
      </c>
      <c r="H59" s="15">
        <f t="shared" si="21"/>
        <v>1.6692524096177979E-2</v>
      </c>
      <c r="I59" s="75">
        <v>29909666.98</v>
      </c>
      <c r="J59" s="68">
        <v>-6544849.6799999997</v>
      </c>
      <c r="K59" s="67">
        <v>2683652.5000000005</v>
      </c>
      <c r="L59" s="67">
        <f t="shared" si="13"/>
        <v>26048469.800000001</v>
      </c>
      <c r="M59" s="67">
        <v>0</v>
      </c>
      <c r="N59" s="67">
        <v>0</v>
      </c>
      <c r="O59" s="67">
        <v>0</v>
      </c>
      <c r="P59" s="67">
        <f t="shared" si="14"/>
        <v>23364817.300000001</v>
      </c>
      <c r="Q59" s="67">
        <f t="shared" si="15"/>
        <v>2683652.5000000005</v>
      </c>
      <c r="R59" s="67">
        <f t="shared" si="16"/>
        <v>26048469.800000001</v>
      </c>
      <c r="S59" s="15">
        <f t="shared" si="22"/>
        <v>1.2728161083418755E-2</v>
      </c>
      <c r="T59" s="68">
        <v>12454214.800000001</v>
      </c>
      <c r="U59" s="67">
        <f t="shared" si="17"/>
        <v>12266156.156520002</v>
      </c>
      <c r="V59" s="67">
        <v>1779825.9899999998</v>
      </c>
      <c r="W59" s="67">
        <f t="shared" si="18"/>
        <v>1356227.4043799997</v>
      </c>
      <c r="X59" s="67">
        <f t="shared" si="19"/>
        <v>13622383.560900001</v>
      </c>
      <c r="Y59" s="15">
        <f t="shared" si="23"/>
        <v>1.803362602002909E-2</v>
      </c>
      <c r="Z59" s="65">
        <v>446500</v>
      </c>
      <c r="AA59" s="50">
        <f t="shared" si="24"/>
        <v>1.4925373134328358E-2</v>
      </c>
      <c r="AB59" s="65">
        <v>59265225.389999993</v>
      </c>
      <c r="AC59" s="50">
        <f t="shared" si="25"/>
        <v>2.4103779826242587E-2</v>
      </c>
      <c r="AD59" s="68">
        <f t="shared" si="26"/>
        <v>40117353.3609</v>
      </c>
      <c r="AE59" s="42">
        <f t="shared" si="27"/>
        <v>1.4166602146989775E-2</v>
      </c>
      <c r="AF59" s="15">
        <f t="shared" si="28"/>
        <v>0.1096180412029774</v>
      </c>
      <c r="AG59" s="68">
        <f t="shared" si="29"/>
        <v>99382578.7509</v>
      </c>
      <c r="AH59" s="42">
        <f t="shared" si="30"/>
        <v>1.8784822883540202E-2</v>
      </c>
      <c r="AI59" s="46">
        <f t="shared" si="31"/>
        <v>0.23675982857270209</v>
      </c>
    </row>
    <row r="60" spans="1:35" x14ac:dyDescent="0.2">
      <c r="A60" s="6" t="s">
        <v>11</v>
      </c>
      <c r="B60" s="65">
        <v>43036739901.570007</v>
      </c>
      <c r="C60" s="66">
        <v>16555900644.279999</v>
      </c>
      <c r="D60" s="65">
        <v>977100830.38000011</v>
      </c>
      <c r="E60" s="67">
        <v>137838271.75999999</v>
      </c>
      <c r="F60" s="67">
        <f t="shared" si="20"/>
        <v>13949529.407635452</v>
      </c>
      <c r="G60" s="67">
        <f t="shared" si="12"/>
        <v>1128888631.5476356</v>
      </c>
      <c r="H60" s="15">
        <f t="shared" si="21"/>
        <v>4.4892197683386779E-2</v>
      </c>
      <c r="I60" s="75">
        <v>45189962.330000006</v>
      </c>
      <c r="J60" s="68">
        <v>-15278720.760000002</v>
      </c>
      <c r="K60" s="67">
        <v>42010355.700000003</v>
      </c>
      <c r="L60" s="67">
        <f t="shared" si="13"/>
        <v>71921597.270000011</v>
      </c>
      <c r="M60" s="67">
        <v>0</v>
      </c>
      <c r="N60" s="67">
        <v>0</v>
      </c>
      <c r="O60" s="67">
        <v>0</v>
      </c>
      <c r="P60" s="67">
        <f t="shared" si="14"/>
        <v>29911241.570000004</v>
      </c>
      <c r="Q60" s="67">
        <f t="shared" si="15"/>
        <v>42010355.700000003</v>
      </c>
      <c r="R60" s="67">
        <f t="shared" si="16"/>
        <v>71921597.270000011</v>
      </c>
      <c r="S60" s="15">
        <f t="shared" si="22"/>
        <v>3.5143318684667253E-2</v>
      </c>
      <c r="T60" s="68">
        <v>15932815.469999999</v>
      </c>
      <c r="U60" s="67">
        <f t="shared" si="17"/>
        <v>15692229.956402998</v>
      </c>
      <c r="V60" s="67">
        <v>23291121.560000002</v>
      </c>
      <c r="W60" s="67">
        <f t="shared" si="18"/>
        <v>17747834.62872</v>
      </c>
      <c r="X60" s="67">
        <f t="shared" si="19"/>
        <v>33440064.585122999</v>
      </c>
      <c r="Y60" s="15">
        <f t="shared" si="23"/>
        <v>4.4268729926577217E-2</v>
      </c>
      <c r="Z60" s="65">
        <v>446500</v>
      </c>
      <c r="AA60" s="50">
        <f t="shared" si="24"/>
        <v>1.4925373134328358E-2</v>
      </c>
      <c r="AB60" s="65">
        <v>158839290.65000001</v>
      </c>
      <c r="AC60" s="50">
        <f t="shared" si="25"/>
        <v>6.4601581524233412E-2</v>
      </c>
      <c r="AD60" s="68">
        <f t="shared" si="26"/>
        <v>105808161.85512301</v>
      </c>
      <c r="AE60" s="42">
        <f t="shared" si="27"/>
        <v>3.7363933742617157E-2</v>
      </c>
      <c r="AF60" s="15">
        <f t="shared" si="28"/>
        <v>0.10828786402113036</v>
      </c>
      <c r="AG60" s="68">
        <f t="shared" si="29"/>
        <v>264647452.50512302</v>
      </c>
      <c r="AH60" s="42">
        <f t="shared" si="30"/>
        <v>5.0022404171554402E-2</v>
      </c>
      <c r="AI60" s="46">
        <f t="shared" si="31"/>
        <v>0.23443185191997898</v>
      </c>
    </row>
    <row r="61" spans="1:35" x14ac:dyDescent="0.2">
      <c r="A61" s="6" t="s">
        <v>14</v>
      </c>
      <c r="B61" s="65">
        <v>40368474208.329994</v>
      </c>
      <c r="C61" s="66">
        <v>9675225866.3799973</v>
      </c>
      <c r="D61" s="65">
        <v>548037644.00999999</v>
      </c>
      <c r="E61" s="67">
        <v>71626300.390000001</v>
      </c>
      <c r="F61" s="67">
        <f t="shared" si="20"/>
        <v>7248735.5717150327</v>
      </c>
      <c r="G61" s="67">
        <f t="shared" si="12"/>
        <v>626912679.97171497</v>
      </c>
      <c r="H61" s="15">
        <f t="shared" si="21"/>
        <v>2.4930260765341449E-2</v>
      </c>
      <c r="I61" s="75">
        <v>34400268.510000005</v>
      </c>
      <c r="J61" s="68">
        <v>0</v>
      </c>
      <c r="K61" s="67">
        <v>15109074.379999999</v>
      </c>
      <c r="L61" s="67">
        <f t="shared" si="13"/>
        <v>49509342.890000001</v>
      </c>
      <c r="M61" s="67">
        <v>0</v>
      </c>
      <c r="N61" s="67">
        <v>0</v>
      </c>
      <c r="O61" s="67">
        <v>0</v>
      </c>
      <c r="P61" s="67">
        <f t="shared" si="14"/>
        <v>34400268.510000005</v>
      </c>
      <c r="Q61" s="67">
        <f t="shared" si="15"/>
        <v>15109074.379999999</v>
      </c>
      <c r="R61" s="67">
        <f t="shared" si="16"/>
        <v>49509342.890000001</v>
      </c>
      <c r="S61" s="15">
        <f t="shared" si="22"/>
        <v>2.4191935122351522E-2</v>
      </c>
      <c r="T61" s="68">
        <v>14552270.840000002</v>
      </c>
      <c r="U61" s="67">
        <f t="shared" si="17"/>
        <v>14332531.550316002</v>
      </c>
      <c r="V61" s="67">
        <v>8516008.790000001</v>
      </c>
      <c r="W61" s="67">
        <f t="shared" si="18"/>
        <v>6489198.6979800006</v>
      </c>
      <c r="X61" s="67">
        <f t="shared" si="19"/>
        <v>20821730.248296004</v>
      </c>
      <c r="Y61" s="15">
        <f t="shared" si="23"/>
        <v>2.7564287461811103E-2</v>
      </c>
      <c r="Z61" s="65">
        <v>446500</v>
      </c>
      <c r="AA61" s="50">
        <f t="shared" si="24"/>
        <v>1.4925373134328358E-2</v>
      </c>
      <c r="AB61" s="65">
        <v>85157209.219999984</v>
      </c>
      <c r="AC61" s="50">
        <f t="shared" si="25"/>
        <v>3.4634317310847484E-2</v>
      </c>
      <c r="AD61" s="68">
        <f t="shared" si="26"/>
        <v>70777573.138296008</v>
      </c>
      <c r="AE61" s="42">
        <f t="shared" si="27"/>
        <v>2.4993615868911245E-2</v>
      </c>
      <c r="AF61" s="15">
        <f t="shared" si="28"/>
        <v>0.12914728378951379</v>
      </c>
      <c r="AG61" s="68">
        <f t="shared" si="29"/>
        <v>155934782.35829598</v>
      </c>
      <c r="AH61" s="42">
        <f t="shared" si="30"/>
        <v>2.947405173824243E-2</v>
      </c>
      <c r="AI61" s="46">
        <f t="shared" si="31"/>
        <v>0.24873445272367348</v>
      </c>
    </row>
    <row r="62" spans="1:35" x14ac:dyDescent="0.2">
      <c r="A62" s="6" t="s">
        <v>36</v>
      </c>
      <c r="B62" s="65">
        <v>1227810929.2999997</v>
      </c>
      <c r="C62" s="66">
        <v>709683602.66999996</v>
      </c>
      <c r="D62" s="65">
        <v>40788867.109999999</v>
      </c>
      <c r="E62" s="67">
        <v>5257378.419999999</v>
      </c>
      <c r="F62" s="67">
        <f t="shared" si="20"/>
        <v>532057.99768406793</v>
      </c>
      <c r="G62" s="67">
        <f t="shared" si="12"/>
        <v>46578303.52768407</v>
      </c>
      <c r="H62" s="15">
        <f t="shared" si="21"/>
        <v>1.8522663363656623E-3</v>
      </c>
      <c r="I62" s="75">
        <v>2954493.4</v>
      </c>
      <c r="J62" s="68">
        <v>0</v>
      </c>
      <c r="K62" s="67">
        <v>653311.84000000008</v>
      </c>
      <c r="L62" s="67">
        <f t="shared" si="13"/>
        <v>3607805.24</v>
      </c>
      <c r="M62" s="67">
        <v>0</v>
      </c>
      <c r="N62" s="67">
        <v>0</v>
      </c>
      <c r="O62" s="67">
        <v>477899.04000000004</v>
      </c>
      <c r="P62" s="67">
        <f t="shared" si="14"/>
        <v>3432392.44</v>
      </c>
      <c r="Q62" s="67">
        <f t="shared" si="15"/>
        <v>653311.84000000008</v>
      </c>
      <c r="R62" s="67">
        <f t="shared" si="16"/>
        <v>4085704.2800000003</v>
      </c>
      <c r="S62" s="15">
        <f t="shared" si="22"/>
        <v>1.9964129415023621E-3</v>
      </c>
      <c r="T62" s="68">
        <v>1615484.3199999998</v>
      </c>
      <c r="U62" s="67">
        <f t="shared" si="17"/>
        <v>1591090.5067679998</v>
      </c>
      <c r="V62" s="67">
        <v>565130.42000000004</v>
      </c>
      <c r="W62" s="67">
        <f t="shared" si="18"/>
        <v>430629.38004000002</v>
      </c>
      <c r="X62" s="67">
        <f t="shared" si="19"/>
        <v>2021719.8868079998</v>
      </c>
      <c r="Y62" s="15">
        <f t="shared" si="23"/>
        <v>2.6763994856669748E-3</v>
      </c>
      <c r="Z62" s="65">
        <v>446500</v>
      </c>
      <c r="AA62" s="50">
        <f t="shared" si="24"/>
        <v>1.4925373134328358E-2</v>
      </c>
      <c r="AB62" s="65">
        <v>6765911.2899999991</v>
      </c>
      <c r="AC62" s="50">
        <f t="shared" si="25"/>
        <v>2.7517660649201987E-3</v>
      </c>
      <c r="AD62" s="68">
        <f t="shared" si="26"/>
        <v>6553924.1668079998</v>
      </c>
      <c r="AE62" s="42">
        <f t="shared" si="27"/>
        <v>2.3143808949072568E-3</v>
      </c>
      <c r="AF62" s="15">
        <f t="shared" si="28"/>
        <v>0.16067923997823436</v>
      </c>
      <c r="AG62" s="68">
        <f t="shared" si="29"/>
        <v>13319835.456807999</v>
      </c>
      <c r="AH62" s="42">
        <f t="shared" si="30"/>
        <v>2.5176520174746541E-3</v>
      </c>
      <c r="AI62" s="46">
        <f t="shared" si="31"/>
        <v>0.28596652192133365</v>
      </c>
    </row>
    <row r="63" spans="1:35" x14ac:dyDescent="0.2">
      <c r="A63" s="70" t="s">
        <v>115</v>
      </c>
      <c r="B63" s="65">
        <v>6745358232.9299994</v>
      </c>
      <c r="C63" s="66">
        <v>3728524162.2900004</v>
      </c>
      <c r="D63" s="65">
        <v>218346139.94</v>
      </c>
      <c r="E63" s="67">
        <v>16307609.170000002</v>
      </c>
      <c r="F63" s="67">
        <f t="shared" si="20"/>
        <v>1650365.1038314542</v>
      </c>
      <c r="G63" s="67">
        <f t="shared" si="12"/>
        <v>236304114.21383145</v>
      </c>
      <c r="H63" s="15">
        <f t="shared" si="21"/>
        <v>9.3970394529899158E-3</v>
      </c>
      <c r="I63" s="75">
        <v>17606130.810000002</v>
      </c>
      <c r="J63" s="68">
        <v>0</v>
      </c>
      <c r="K63" s="67">
        <v>1771516.5100000002</v>
      </c>
      <c r="L63" s="67">
        <f t="shared" si="13"/>
        <v>19377647.320000004</v>
      </c>
      <c r="M63" s="67">
        <v>0</v>
      </c>
      <c r="N63" s="67">
        <v>0</v>
      </c>
      <c r="O63" s="67">
        <v>0</v>
      </c>
      <c r="P63" s="67">
        <f t="shared" si="14"/>
        <v>17606130.810000002</v>
      </c>
      <c r="Q63" s="67">
        <f t="shared" si="15"/>
        <v>1771516.5100000002</v>
      </c>
      <c r="R63" s="67">
        <f t="shared" si="16"/>
        <v>19377647.320000004</v>
      </c>
      <c r="S63" s="15">
        <f t="shared" si="22"/>
        <v>9.4685721810283743E-3</v>
      </c>
      <c r="T63" s="68">
        <v>6018899.9900000002</v>
      </c>
      <c r="U63" s="67">
        <f t="shared" si="17"/>
        <v>5928014.6001510005</v>
      </c>
      <c r="V63" s="67">
        <v>782823.14999999991</v>
      </c>
      <c r="W63" s="67">
        <f t="shared" si="18"/>
        <v>596511.24029999995</v>
      </c>
      <c r="X63" s="67">
        <f t="shared" si="19"/>
        <v>6524525.8404510003</v>
      </c>
      <c r="Y63" s="15">
        <f t="shared" si="23"/>
        <v>8.6373180169752716E-3</v>
      </c>
      <c r="Z63" s="65">
        <v>446500</v>
      </c>
      <c r="AA63" s="50">
        <f t="shared" si="24"/>
        <v>1.4925373134328358E-2</v>
      </c>
      <c r="AB63" s="65">
        <v>18371090.079999998</v>
      </c>
      <c r="AC63" s="50">
        <f t="shared" si="25"/>
        <v>7.4717122484968465E-3</v>
      </c>
      <c r="AD63" s="68">
        <f t="shared" si="26"/>
        <v>26348673.160451002</v>
      </c>
      <c r="AE63" s="42">
        <f t="shared" si="27"/>
        <v>9.304481439919271E-3</v>
      </c>
      <c r="AF63" s="15">
        <f t="shared" si="28"/>
        <v>0.12067386750089301</v>
      </c>
      <c r="AG63" s="68">
        <f t="shared" si="29"/>
        <v>44719763.240451001</v>
      </c>
      <c r="AH63" s="42">
        <f t="shared" si="30"/>
        <v>8.4527171907190675E-3</v>
      </c>
      <c r="AI63" s="46">
        <f t="shared" si="31"/>
        <v>0.18924665526552836</v>
      </c>
    </row>
    <row r="64" spans="1:35" x14ac:dyDescent="0.2">
      <c r="A64" s="70" t="s">
        <v>116</v>
      </c>
      <c r="B64" s="65">
        <v>7382945744.0300007</v>
      </c>
      <c r="C64" s="66">
        <v>3572201845.2800007</v>
      </c>
      <c r="D64" s="65">
        <v>200531906.49000001</v>
      </c>
      <c r="E64" s="67">
        <v>14146001.949999999</v>
      </c>
      <c r="F64" s="67">
        <f t="shared" si="20"/>
        <v>1431605.8064452435</v>
      </c>
      <c r="G64" s="67">
        <f t="shared" si="12"/>
        <v>216109514.24644524</v>
      </c>
      <c r="H64" s="15">
        <f t="shared" si="21"/>
        <v>8.5939664584200673E-3</v>
      </c>
      <c r="I64" s="75">
        <v>8885426.8699999992</v>
      </c>
      <c r="J64" s="68">
        <v>0</v>
      </c>
      <c r="K64" s="67">
        <v>8935544.7199999988</v>
      </c>
      <c r="L64" s="67">
        <f t="shared" si="13"/>
        <v>17820971.589999996</v>
      </c>
      <c r="M64" s="67">
        <v>0</v>
      </c>
      <c r="N64" s="67">
        <v>0</v>
      </c>
      <c r="O64" s="67">
        <v>0</v>
      </c>
      <c r="P64" s="67">
        <f t="shared" si="14"/>
        <v>8885426.8699999992</v>
      </c>
      <c r="Q64" s="67">
        <f t="shared" si="15"/>
        <v>8935544.7199999988</v>
      </c>
      <c r="R64" s="67">
        <f t="shared" si="16"/>
        <v>17820971.589999996</v>
      </c>
      <c r="S64" s="15">
        <f t="shared" si="22"/>
        <v>8.7079279052525837E-3</v>
      </c>
      <c r="T64" s="68">
        <v>3676092.49</v>
      </c>
      <c r="U64" s="67">
        <f t="shared" si="17"/>
        <v>3620583.4934010003</v>
      </c>
      <c r="V64" s="67">
        <v>6589719.790000001</v>
      </c>
      <c r="W64" s="67">
        <f t="shared" si="18"/>
        <v>5021366.4799800012</v>
      </c>
      <c r="X64" s="67">
        <f t="shared" si="19"/>
        <v>8641949.9733810015</v>
      </c>
      <c r="Y64" s="15">
        <f t="shared" si="23"/>
        <v>1.1440412994321601E-2</v>
      </c>
      <c r="Z64" s="65">
        <v>446500</v>
      </c>
      <c r="AA64" s="50">
        <f t="shared" si="24"/>
        <v>1.4925373134328358E-2</v>
      </c>
      <c r="AB64" s="65">
        <v>17116348.509999998</v>
      </c>
      <c r="AC64" s="50">
        <f t="shared" si="25"/>
        <v>6.9613958809627563E-3</v>
      </c>
      <c r="AD64" s="68">
        <f t="shared" si="26"/>
        <v>26909421.563380998</v>
      </c>
      <c r="AE64" s="42">
        <f t="shared" si="27"/>
        <v>9.5024979804772935E-3</v>
      </c>
      <c r="AF64" s="15">
        <f t="shared" si="28"/>
        <v>0.13419022456021432</v>
      </c>
      <c r="AG64" s="68">
        <f t="shared" si="29"/>
        <v>44025770.073380992</v>
      </c>
      <c r="AH64" s="42">
        <f t="shared" si="30"/>
        <v>8.3215418993385429E-3</v>
      </c>
      <c r="AI64" s="46">
        <f t="shared" si="31"/>
        <v>0.20371972158141652</v>
      </c>
    </row>
    <row r="65" spans="1:35" x14ac:dyDescent="0.2">
      <c r="A65" s="6" t="s">
        <v>32</v>
      </c>
      <c r="B65" s="65">
        <v>2954887329.5499997</v>
      </c>
      <c r="C65" s="66">
        <v>1549968010.02</v>
      </c>
      <c r="D65" s="65">
        <v>93944763.989999995</v>
      </c>
      <c r="E65" s="67">
        <v>10454681.5</v>
      </c>
      <c r="F65" s="67">
        <f t="shared" si="20"/>
        <v>1058036.2418185354</v>
      </c>
      <c r="G65" s="67">
        <f t="shared" si="12"/>
        <v>105457481.73181853</v>
      </c>
      <c r="H65" s="15">
        <f t="shared" si="21"/>
        <v>4.1936981069661677E-3</v>
      </c>
      <c r="I65" s="75">
        <v>7566179.3800000008</v>
      </c>
      <c r="J65" s="68">
        <v>0</v>
      </c>
      <c r="K65" s="67">
        <v>783936.9</v>
      </c>
      <c r="L65" s="67">
        <f t="shared" si="13"/>
        <v>8350116.2800000012</v>
      </c>
      <c r="M65" s="67">
        <v>0</v>
      </c>
      <c r="N65" s="67">
        <v>0</v>
      </c>
      <c r="O65" s="67">
        <v>0</v>
      </c>
      <c r="P65" s="67">
        <f t="shared" si="14"/>
        <v>7566179.3800000008</v>
      </c>
      <c r="Q65" s="67">
        <f t="shared" si="15"/>
        <v>783936.9</v>
      </c>
      <c r="R65" s="67">
        <f t="shared" si="16"/>
        <v>8350116.2800000012</v>
      </c>
      <c r="S65" s="15">
        <f t="shared" si="22"/>
        <v>4.0801485036605642E-3</v>
      </c>
      <c r="T65" s="68">
        <v>4005061.09</v>
      </c>
      <c r="U65" s="67">
        <f t="shared" si="17"/>
        <v>3944584.6675410001</v>
      </c>
      <c r="V65" s="67">
        <v>558015.42999999993</v>
      </c>
      <c r="W65" s="67">
        <f t="shared" si="18"/>
        <v>425207.75765999994</v>
      </c>
      <c r="X65" s="67">
        <f t="shared" si="19"/>
        <v>4369792.4252009997</v>
      </c>
      <c r="Y65" s="15">
        <f t="shared" si="23"/>
        <v>5.7848321498902514E-3</v>
      </c>
      <c r="Z65" s="65">
        <v>446500</v>
      </c>
      <c r="AA65" s="50">
        <f t="shared" si="24"/>
        <v>1.4925373134328358E-2</v>
      </c>
      <c r="AB65" s="65">
        <v>11394729.050000001</v>
      </c>
      <c r="AC65" s="50">
        <f t="shared" si="25"/>
        <v>4.6343540987736449E-3</v>
      </c>
      <c r="AD65" s="68">
        <f t="shared" si="26"/>
        <v>13166408.705201</v>
      </c>
      <c r="AE65" s="42">
        <f t="shared" si="27"/>
        <v>4.6494411571287378E-3</v>
      </c>
      <c r="AF65" s="15">
        <f t="shared" si="28"/>
        <v>0.14015053256829199</v>
      </c>
      <c r="AG65" s="68">
        <f t="shared" si="29"/>
        <v>24561137.755201001</v>
      </c>
      <c r="AH65" s="42">
        <f t="shared" si="30"/>
        <v>4.642429572149785E-3</v>
      </c>
      <c r="AI65" s="46">
        <f t="shared" si="31"/>
        <v>0.23290085588863857</v>
      </c>
    </row>
    <row r="66" spans="1:35" x14ac:dyDescent="0.2">
      <c r="A66" s="6" t="s">
        <v>7</v>
      </c>
      <c r="B66" s="65">
        <v>15730040641.040001</v>
      </c>
      <c r="C66" s="66">
        <v>8496464678.2599983</v>
      </c>
      <c r="D66" s="65">
        <v>492135080.77000004</v>
      </c>
      <c r="E66" s="67">
        <v>66562475.589999996</v>
      </c>
      <c r="F66" s="67">
        <f t="shared" si="20"/>
        <v>6736265.6164495861</v>
      </c>
      <c r="G66" s="67">
        <f t="shared" si="12"/>
        <v>565433821.97644961</v>
      </c>
      <c r="H66" s="15">
        <f t="shared" si="21"/>
        <v>2.2485448257407309E-2</v>
      </c>
      <c r="I66" s="75">
        <v>30928428.43</v>
      </c>
      <c r="J66" s="68">
        <v>0</v>
      </c>
      <c r="K66" s="67">
        <v>12621906.02</v>
      </c>
      <c r="L66" s="67">
        <f t="shared" si="13"/>
        <v>43550334.450000003</v>
      </c>
      <c r="M66" s="67">
        <v>0</v>
      </c>
      <c r="N66" s="67">
        <v>0</v>
      </c>
      <c r="O66" s="67">
        <v>0</v>
      </c>
      <c r="P66" s="67">
        <f t="shared" si="14"/>
        <v>30928428.43</v>
      </c>
      <c r="Q66" s="67">
        <f t="shared" si="15"/>
        <v>12621906.02</v>
      </c>
      <c r="R66" s="67">
        <f t="shared" si="16"/>
        <v>43550334.450000003</v>
      </c>
      <c r="S66" s="15">
        <f t="shared" si="22"/>
        <v>2.12801625727881E-2</v>
      </c>
      <c r="T66" s="68">
        <v>10280373.939999999</v>
      </c>
      <c r="U66" s="67">
        <f t="shared" si="17"/>
        <v>10125140.293506</v>
      </c>
      <c r="V66" s="67">
        <v>5025159.129999999</v>
      </c>
      <c r="W66" s="67">
        <f t="shared" si="18"/>
        <v>3829171.2570599993</v>
      </c>
      <c r="X66" s="67">
        <f t="shared" si="19"/>
        <v>13954311.550565999</v>
      </c>
      <c r="Y66" s="15">
        <f t="shared" si="23"/>
        <v>1.8473039959921209E-2</v>
      </c>
      <c r="Z66" s="65">
        <v>446500</v>
      </c>
      <c r="AA66" s="50">
        <f t="shared" si="24"/>
        <v>1.4925373134328358E-2</v>
      </c>
      <c r="AB66" s="65">
        <v>75240144.75</v>
      </c>
      <c r="AC66" s="50">
        <f t="shared" si="25"/>
        <v>3.0600944672263604E-2</v>
      </c>
      <c r="AD66" s="68">
        <f t="shared" si="26"/>
        <v>57951146.000566006</v>
      </c>
      <c r="AE66" s="42">
        <f t="shared" si="27"/>
        <v>2.0464232073501832E-2</v>
      </c>
      <c r="AF66" s="15">
        <f t="shared" si="28"/>
        <v>0.11775455208333248</v>
      </c>
      <c r="AG66" s="68">
        <f t="shared" si="29"/>
        <v>133191290.75056601</v>
      </c>
      <c r="AH66" s="42">
        <f t="shared" si="30"/>
        <v>2.5175185005519199E-2</v>
      </c>
      <c r="AI66" s="46">
        <f t="shared" si="31"/>
        <v>0.235555931700374</v>
      </c>
    </row>
    <row r="67" spans="1:35" x14ac:dyDescent="0.2">
      <c r="A67" s="6" t="s">
        <v>6</v>
      </c>
      <c r="B67" s="65">
        <v>17867023228.240002</v>
      </c>
      <c r="C67" s="66">
        <v>7764766616.9300003</v>
      </c>
      <c r="D67" s="65">
        <v>452575176.75</v>
      </c>
      <c r="E67" s="67">
        <v>61644428.639999993</v>
      </c>
      <c r="F67" s="67">
        <f t="shared" si="20"/>
        <v>6238548.6929770615</v>
      </c>
      <c r="G67" s="67">
        <f t="shared" si="12"/>
        <v>520458154.08297706</v>
      </c>
      <c r="H67" s="15">
        <f t="shared" si="21"/>
        <v>2.0696913482946763E-2</v>
      </c>
      <c r="I67" s="75">
        <v>24701136.689999998</v>
      </c>
      <c r="J67" s="68">
        <v>0</v>
      </c>
      <c r="K67" s="67">
        <v>15450204.119999997</v>
      </c>
      <c r="L67" s="67">
        <f t="shared" si="13"/>
        <v>40151340.809999995</v>
      </c>
      <c r="M67" s="67">
        <v>0</v>
      </c>
      <c r="N67" s="67">
        <v>0</v>
      </c>
      <c r="O67" s="67">
        <v>0</v>
      </c>
      <c r="P67" s="67">
        <f t="shared" si="14"/>
        <v>24701136.689999998</v>
      </c>
      <c r="Q67" s="67">
        <f t="shared" si="15"/>
        <v>15450204.119999997</v>
      </c>
      <c r="R67" s="67">
        <f t="shared" si="16"/>
        <v>40151340.809999995</v>
      </c>
      <c r="S67" s="15">
        <f t="shared" si="22"/>
        <v>1.9619299616015263E-2</v>
      </c>
      <c r="T67" s="68">
        <v>9879888.7599999998</v>
      </c>
      <c r="U67" s="67">
        <f t="shared" si="17"/>
        <v>9730702.4397240002</v>
      </c>
      <c r="V67" s="67">
        <v>7845831.5200000005</v>
      </c>
      <c r="W67" s="67">
        <f t="shared" si="18"/>
        <v>5978523.6182400007</v>
      </c>
      <c r="X67" s="67">
        <f t="shared" si="19"/>
        <v>15709226.057964001</v>
      </c>
      <c r="Y67" s="15">
        <f t="shared" si="23"/>
        <v>2.0796236321413784E-2</v>
      </c>
      <c r="Z67" s="65">
        <v>446500</v>
      </c>
      <c r="AA67" s="50">
        <f t="shared" si="24"/>
        <v>1.4925373134328358E-2</v>
      </c>
      <c r="AB67" s="65">
        <v>70953435.149999991</v>
      </c>
      <c r="AC67" s="50">
        <f t="shared" si="25"/>
        <v>2.8857495563659099E-2</v>
      </c>
      <c r="AD67" s="68">
        <f t="shared" si="26"/>
        <v>56307066.867964</v>
      </c>
      <c r="AE67" s="42">
        <f t="shared" si="27"/>
        <v>1.988366000135609E-2</v>
      </c>
      <c r="AF67" s="15">
        <f t="shared" si="28"/>
        <v>0.12441483704942065</v>
      </c>
      <c r="AG67" s="68">
        <f t="shared" si="29"/>
        <v>127260502.01796399</v>
      </c>
      <c r="AH67" s="42">
        <f t="shared" si="30"/>
        <v>2.4054175495584182E-2</v>
      </c>
      <c r="AI67" s="46">
        <f t="shared" si="31"/>
        <v>0.24451629976321737</v>
      </c>
    </row>
    <row r="68" spans="1:35" x14ac:dyDescent="0.2">
      <c r="A68" s="6" t="s">
        <v>41</v>
      </c>
      <c r="B68" s="65">
        <v>3069453131.25</v>
      </c>
      <c r="C68" s="66">
        <v>1452161605.53</v>
      </c>
      <c r="D68" s="65">
        <v>85120163.100000009</v>
      </c>
      <c r="E68" s="67">
        <v>11594367.719999999</v>
      </c>
      <c r="F68" s="67">
        <f t="shared" si="20"/>
        <v>1173374.9372212761</v>
      </c>
      <c r="G68" s="67">
        <f t="shared" si="12"/>
        <v>97887905.757221282</v>
      </c>
      <c r="H68" s="15">
        <f t="shared" si="21"/>
        <v>3.8926809016062648E-3</v>
      </c>
      <c r="I68" s="75">
        <v>7000737.0599999987</v>
      </c>
      <c r="J68" s="68">
        <v>-783383.28000000014</v>
      </c>
      <c r="K68" s="67">
        <v>847864.64999999991</v>
      </c>
      <c r="L68" s="67">
        <f t="shared" si="13"/>
        <v>7065218.4299999978</v>
      </c>
      <c r="M68" s="67">
        <v>0</v>
      </c>
      <c r="N68" s="67">
        <v>89208.129999999976</v>
      </c>
      <c r="O68" s="67">
        <v>0</v>
      </c>
      <c r="P68" s="67">
        <f t="shared" si="14"/>
        <v>6306561.9099999983</v>
      </c>
      <c r="Q68" s="67">
        <f t="shared" si="15"/>
        <v>847864.64999999991</v>
      </c>
      <c r="R68" s="67">
        <f t="shared" si="16"/>
        <v>7154426.5599999987</v>
      </c>
      <c r="S68" s="15">
        <f t="shared" si="22"/>
        <v>3.4958941701508121E-3</v>
      </c>
      <c r="T68" s="68">
        <v>2819713.9200000004</v>
      </c>
      <c r="U68" s="67">
        <f t="shared" si="17"/>
        <v>2777136.2398080002</v>
      </c>
      <c r="V68" s="67">
        <v>420084.25999999995</v>
      </c>
      <c r="W68" s="67">
        <f t="shared" si="18"/>
        <v>320104.20611999999</v>
      </c>
      <c r="X68" s="67">
        <f t="shared" si="19"/>
        <v>3097240.4459279999</v>
      </c>
      <c r="Y68" s="15">
        <f t="shared" si="23"/>
        <v>4.1001984451745615E-3</v>
      </c>
      <c r="Z68" s="65">
        <v>446500</v>
      </c>
      <c r="AA68" s="50">
        <f t="shared" si="24"/>
        <v>1.4925373134328358E-2</v>
      </c>
      <c r="AB68" s="65">
        <v>14030246.939999999</v>
      </c>
      <c r="AC68" s="50">
        <f t="shared" si="25"/>
        <v>5.7062464695635199E-3</v>
      </c>
      <c r="AD68" s="68">
        <f t="shared" si="26"/>
        <v>10698167.005927999</v>
      </c>
      <c r="AE68" s="42">
        <f t="shared" si="27"/>
        <v>3.7778333558451554E-3</v>
      </c>
      <c r="AF68" s="15">
        <f t="shared" si="28"/>
        <v>0.12568311215945024</v>
      </c>
      <c r="AG68" s="68">
        <f t="shared" si="29"/>
        <v>24728413.945928</v>
      </c>
      <c r="AH68" s="42">
        <f t="shared" si="30"/>
        <v>4.674047323016523E-3</v>
      </c>
      <c r="AI68" s="46">
        <f t="shared" si="31"/>
        <v>0.25261970571991488</v>
      </c>
    </row>
    <row r="69" spans="1:35" x14ac:dyDescent="0.2">
      <c r="A69" s="6" t="s">
        <v>44</v>
      </c>
      <c r="B69" s="65">
        <v>1987716124.3299997</v>
      </c>
      <c r="C69" s="66">
        <v>398911941.73000002</v>
      </c>
      <c r="D69" s="65">
        <v>24232402.98</v>
      </c>
      <c r="E69" s="67">
        <v>3499331.64</v>
      </c>
      <c r="F69" s="67">
        <f t="shared" si="20"/>
        <v>354139.88434389816</v>
      </c>
      <c r="G69" s="67">
        <f t="shared" si="12"/>
        <v>28085874.504343901</v>
      </c>
      <c r="H69" s="15">
        <f t="shared" si="21"/>
        <v>1.1168830964585683E-3</v>
      </c>
      <c r="I69" s="75">
        <v>1822449.23</v>
      </c>
      <c r="J69" s="68">
        <v>0</v>
      </c>
      <c r="K69" s="67">
        <v>352907.97000000003</v>
      </c>
      <c r="L69" s="67">
        <f t="shared" si="13"/>
        <v>2175357.2000000002</v>
      </c>
      <c r="M69" s="67">
        <v>1379236.4499999997</v>
      </c>
      <c r="N69" s="67">
        <v>0</v>
      </c>
      <c r="O69" s="67">
        <v>737417.25000000012</v>
      </c>
      <c r="P69" s="67">
        <f t="shared" si="14"/>
        <v>3939102.9299999997</v>
      </c>
      <c r="Q69" s="67">
        <f t="shared" si="15"/>
        <v>352907.97000000003</v>
      </c>
      <c r="R69" s="67">
        <f t="shared" si="16"/>
        <v>4292010.8999999994</v>
      </c>
      <c r="S69" s="15">
        <f t="shared" si="22"/>
        <v>2.0972213157407463E-3</v>
      </c>
      <c r="T69" s="68">
        <v>1000999.3599999999</v>
      </c>
      <c r="U69" s="67">
        <f t="shared" si="17"/>
        <v>985884.2696639999</v>
      </c>
      <c r="V69" s="67">
        <v>323716.89</v>
      </c>
      <c r="W69" s="67">
        <f t="shared" si="18"/>
        <v>246672.27018000002</v>
      </c>
      <c r="X69" s="67">
        <f t="shared" si="19"/>
        <v>1232556.539844</v>
      </c>
      <c r="Y69" s="15">
        <f t="shared" si="23"/>
        <v>1.631686818148825E-3</v>
      </c>
      <c r="Z69" s="65">
        <v>446500</v>
      </c>
      <c r="AA69" s="50">
        <f t="shared" si="24"/>
        <v>1.4925373134328358E-2</v>
      </c>
      <c r="AB69" s="65">
        <v>4437185.5600000005</v>
      </c>
      <c r="AC69" s="50">
        <f t="shared" si="25"/>
        <v>1.8046492370966233E-3</v>
      </c>
      <c r="AD69" s="68">
        <f t="shared" si="26"/>
        <v>5971067.4398439992</v>
      </c>
      <c r="AE69" s="42">
        <f t="shared" si="27"/>
        <v>2.1085572632904377E-3</v>
      </c>
      <c r="AF69" s="15">
        <f t="shared" si="28"/>
        <v>0.24640839147368782</v>
      </c>
      <c r="AG69" s="68">
        <f t="shared" si="29"/>
        <v>10408252.999844</v>
      </c>
      <c r="AH69" s="42">
        <f t="shared" si="30"/>
        <v>1.9673185339575921E-3</v>
      </c>
      <c r="AI69" s="46">
        <f t="shared" si="31"/>
        <v>0.37058675165105531</v>
      </c>
    </row>
    <row r="70" spans="1:35" x14ac:dyDescent="0.2">
      <c r="A70" s="6" t="s">
        <v>52</v>
      </c>
      <c r="B70" s="65">
        <v>809527826.68999982</v>
      </c>
      <c r="C70" s="66">
        <v>229351721.64000002</v>
      </c>
      <c r="D70" s="65">
        <v>15132853.630000003</v>
      </c>
      <c r="E70" s="67">
        <v>1920538.45</v>
      </c>
      <c r="F70" s="67">
        <f t="shared" si="20"/>
        <v>194362.61964613601</v>
      </c>
      <c r="G70" s="67">
        <f t="shared" si="12"/>
        <v>17247754.699646138</v>
      </c>
      <c r="H70" s="15">
        <f t="shared" si="21"/>
        <v>6.8588662506909579E-4</v>
      </c>
      <c r="I70" s="75">
        <v>925915.95999999985</v>
      </c>
      <c r="J70" s="68">
        <v>0</v>
      </c>
      <c r="K70" s="67">
        <v>373592.83999999997</v>
      </c>
      <c r="L70" s="67">
        <f t="shared" si="13"/>
        <v>1299508.7999999998</v>
      </c>
      <c r="M70" s="67">
        <v>555226.56999999995</v>
      </c>
      <c r="N70" s="67">
        <v>31988.409999999996</v>
      </c>
      <c r="O70" s="67">
        <v>369303.81999999995</v>
      </c>
      <c r="P70" s="67">
        <f t="shared" si="14"/>
        <v>1882434.7599999998</v>
      </c>
      <c r="Q70" s="67">
        <f t="shared" si="15"/>
        <v>373592.83999999997</v>
      </c>
      <c r="R70" s="67">
        <f t="shared" si="16"/>
        <v>2256027.5999999996</v>
      </c>
      <c r="S70" s="15">
        <f t="shared" si="22"/>
        <v>1.1023711919323034E-3</v>
      </c>
      <c r="T70" s="68">
        <v>453409.66999999987</v>
      </c>
      <c r="U70" s="67">
        <f t="shared" si="17"/>
        <v>446563.18398299988</v>
      </c>
      <c r="V70" s="67">
        <v>282423.14</v>
      </c>
      <c r="W70" s="67">
        <f t="shared" si="18"/>
        <v>215206.43268000003</v>
      </c>
      <c r="X70" s="67">
        <f t="shared" si="19"/>
        <v>661769.61666299985</v>
      </c>
      <c r="Y70" s="15">
        <f t="shared" si="23"/>
        <v>8.7606590469033099E-4</v>
      </c>
      <c r="Z70" s="65">
        <v>446500</v>
      </c>
      <c r="AA70" s="50">
        <f t="shared" si="24"/>
        <v>1.4925373134328358E-2</v>
      </c>
      <c r="AB70" s="65">
        <v>2310594.9900000002</v>
      </c>
      <c r="AC70" s="50">
        <f t="shared" si="25"/>
        <v>9.3974286843725779E-4</v>
      </c>
      <c r="AD70" s="68">
        <f t="shared" si="26"/>
        <v>3364297.2166629992</v>
      </c>
      <c r="AE70" s="42">
        <f t="shared" si="27"/>
        <v>1.1880310184953973E-3</v>
      </c>
      <c r="AF70" s="15">
        <f t="shared" si="28"/>
        <v>0.22231743588621486</v>
      </c>
      <c r="AG70" s="68">
        <f t="shared" si="29"/>
        <v>5674892.2066629995</v>
      </c>
      <c r="AH70" s="42">
        <f t="shared" si="30"/>
        <v>1.0726411643286293E-3</v>
      </c>
      <c r="AI70" s="46">
        <f t="shared" si="31"/>
        <v>0.3290220846415115</v>
      </c>
    </row>
    <row r="71" spans="1:35" x14ac:dyDescent="0.2">
      <c r="A71" s="6" t="s">
        <v>58</v>
      </c>
      <c r="B71" s="65">
        <v>170040814.68000001</v>
      </c>
      <c r="C71" s="66">
        <v>65294290.360000007</v>
      </c>
      <c r="D71" s="65">
        <v>3586686.86</v>
      </c>
      <c r="E71" s="67">
        <v>504583.22000000003</v>
      </c>
      <c r="F71" s="67">
        <f t="shared" si="20"/>
        <v>51064.90654674609</v>
      </c>
      <c r="G71" s="67">
        <f t="shared" si="12"/>
        <v>4142334.986546746</v>
      </c>
      <c r="H71" s="15">
        <f t="shared" si="21"/>
        <v>1.6472707394699188E-4</v>
      </c>
      <c r="I71" s="75">
        <v>255188.5</v>
      </c>
      <c r="J71" s="68">
        <v>0</v>
      </c>
      <c r="K71" s="67">
        <v>62541.710000000006</v>
      </c>
      <c r="L71" s="67">
        <f t="shared" si="13"/>
        <v>317730.21000000002</v>
      </c>
      <c r="M71" s="67">
        <v>541872.44999999995</v>
      </c>
      <c r="N71" s="67">
        <v>51288.330000000016</v>
      </c>
      <c r="O71" s="67">
        <v>1053453.21</v>
      </c>
      <c r="P71" s="67">
        <f t="shared" si="14"/>
        <v>1901802.49</v>
      </c>
      <c r="Q71" s="67">
        <f t="shared" si="15"/>
        <v>62541.710000000006</v>
      </c>
      <c r="R71" s="67">
        <f t="shared" si="16"/>
        <v>1964344.2</v>
      </c>
      <c r="S71" s="15">
        <f t="shared" si="22"/>
        <v>9.5984484281987819E-4</v>
      </c>
      <c r="T71" s="68">
        <v>238711.53</v>
      </c>
      <c r="U71" s="67">
        <f t="shared" si="17"/>
        <v>235106.98589700001</v>
      </c>
      <c r="V71" s="67">
        <v>110217.49</v>
      </c>
      <c r="W71" s="67">
        <f t="shared" si="18"/>
        <v>83985.727380000011</v>
      </c>
      <c r="X71" s="67">
        <f t="shared" si="19"/>
        <v>319092.713277</v>
      </c>
      <c r="Y71" s="15">
        <f t="shared" si="23"/>
        <v>4.2242230452756456E-4</v>
      </c>
      <c r="Z71" s="65">
        <v>446500</v>
      </c>
      <c r="AA71" s="50">
        <f t="shared" si="24"/>
        <v>1.4925373134328358E-2</v>
      </c>
      <c r="AB71" s="65">
        <v>724325.71</v>
      </c>
      <c r="AC71" s="50">
        <f t="shared" si="25"/>
        <v>2.9459075404567259E-4</v>
      </c>
      <c r="AD71" s="68">
        <f t="shared" si="26"/>
        <v>2729936.9132770002</v>
      </c>
      <c r="AE71" s="42">
        <f t="shared" si="27"/>
        <v>9.6401997880722048E-4</v>
      </c>
      <c r="AF71" s="15">
        <f t="shared" si="28"/>
        <v>0.76113054187200502</v>
      </c>
      <c r="AG71" s="68">
        <f t="shared" si="29"/>
        <v>3454262.6232770002</v>
      </c>
      <c r="AH71" s="42">
        <f t="shared" si="30"/>
        <v>6.5290831036021778E-4</v>
      </c>
      <c r="AI71" s="46">
        <f t="shared" si="31"/>
        <v>0.83389263169095917</v>
      </c>
    </row>
    <row r="72" spans="1:35" x14ac:dyDescent="0.2">
      <c r="A72" s="6" t="s">
        <v>16</v>
      </c>
      <c r="B72" s="65">
        <v>17384780577.090004</v>
      </c>
      <c r="C72" s="66">
        <v>8344607262.8800001</v>
      </c>
      <c r="D72" s="65">
        <v>480165462.01999998</v>
      </c>
      <c r="E72" s="67">
        <v>35095304.469999999</v>
      </c>
      <c r="F72" s="67">
        <f t="shared" si="20"/>
        <v>3551720.2553627328</v>
      </c>
      <c r="G72" s="67">
        <f t="shared" si="12"/>
        <v>518812486.74536276</v>
      </c>
      <c r="H72" s="15">
        <f t="shared" si="21"/>
        <v>2.0631470691358022E-2</v>
      </c>
      <c r="I72" s="75">
        <v>20745779.259999998</v>
      </c>
      <c r="J72" s="68">
        <v>0</v>
      </c>
      <c r="K72" s="67">
        <v>21720263.260000002</v>
      </c>
      <c r="L72" s="67">
        <f t="shared" si="13"/>
        <v>42466042.519999996</v>
      </c>
      <c r="M72" s="67">
        <v>0</v>
      </c>
      <c r="N72" s="67">
        <v>0</v>
      </c>
      <c r="O72" s="67">
        <v>0</v>
      </c>
      <c r="P72" s="67">
        <f t="shared" si="14"/>
        <v>20745779.259999998</v>
      </c>
      <c r="Q72" s="67">
        <f t="shared" si="15"/>
        <v>21720263.260000002</v>
      </c>
      <c r="R72" s="67">
        <f t="shared" si="16"/>
        <v>42466042.519999996</v>
      </c>
      <c r="S72" s="15">
        <f t="shared" si="22"/>
        <v>2.0750340957451173E-2</v>
      </c>
      <c r="T72" s="68">
        <v>8307055.6899999995</v>
      </c>
      <c r="U72" s="67">
        <f t="shared" si="17"/>
        <v>8181619.1490809992</v>
      </c>
      <c r="V72" s="67">
        <v>14294417.489999998</v>
      </c>
      <c r="W72" s="67">
        <f t="shared" si="18"/>
        <v>10892346.127379999</v>
      </c>
      <c r="X72" s="67">
        <f t="shared" si="19"/>
        <v>19073965.276460998</v>
      </c>
      <c r="Y72" s="15">
        <f t="shared" si="23"/>
        <v>2.5250555820643249E-2</v>
      </c>
      <c r="Z72" s="65">
        <v>446500</v>
      </c>
      <c r="AA72" s="50">
        <f t="shared" si="24"/>
        <v>1.4925373134328358E-2</v>
      </c>
      <c r="AB72" s="65">
        <v>40528395.410000011</v>
      </c>
      <c r="AC72" s="50">
        <f t="shared" si="25"/>
        <v>1.6483317379543352E-2</v>
      </c>
      <c r="AD72" s="68">
        <f t="shared" si="26"/>
        <v>61986507.796460994</v>
      </c>
      <c r="AE72" s="42">
        <f t="shared" si="27"/>
        <v>2.1889235477074415E-2</v>
      </c>
      <c r="AF72" s="15">
        <f t="shared" si="28"/>
        <v>0.12909405756859521</v>
      </c>
      <c r="AG72" s="68">
        <f t="shared" si="29"/>
        <v>102514903.20646101</v>
      </c>
      <c r="AH72" s="42">
        <f t="shared" si="30"/>
        <v>1.9376879970919435E-2</v>
      </c>
      <c r="AI72" s="46">
        <f t="shared" si="31"/>
        <v>0.19759528890594363</v>
      </c>
    </row>
    <row r="73" spans="1:35" x14ac:dyDescent="0.2">
      <c r="A73" s="6" t="s">
        <v>51</v>
      </c>
      <c r="B73" s="65">
        <v>358164145.42000002</v>
      </c>
      <c r="C73" s="66">
        <v>196469375.21999997</v>
      </c>
      <c r="D73" s="65">
        <v>11690793.869999999</v>
      </c>
      <c r="E73" s="67">
        <v>1743705.2099999997</v>
      </c>
      <c r="F73" s="67">
        <f>(E73/E$76)*F$76</f>
        <v>176466.71562665963</v>
      </c>
      <c r="G73" s="67">
        <f t="shared" si="12"/>
        <v>13610965.795626657</v>
      </c>
      <c r="H73" s="15">
        <f>(G73/G$76)</f>
        <v>5.4126346043666779E-4</v>
      </c>
      <c r="I73" s="75">
        <v>1023772.0400000002</v>
      </c>
      <c r="J73" s="68">
        <v>0</v>
      </c>
      <c r="K73" s="67">
        <v>27279.170000000006</v>
      </c>
      <c r="L73" s="67">
        <f t="shared" si="13"/>
        <v>1051051.2100000002</v>
      </c>
      <c r="M73" s="67">
        <v>1040260.1699999999</v>
      </c>
      <c r="N73" s="67">
        <v>34519.94000000001</v>
      </c>
      <c r="O73" s="67">
        <v>711080.91000000015</v>
      </c>
      <c r="P73" s="67">
        <f t="shared" si="14"/>
        <v>2809633.06</v>
      </c>
      <c r="Q73" s="67">
        <f t="shared" si="15"/>
        <v>27279.170000000006</v>
      </c>
      <c r="R73" s="67">
        <f t="shared" si="16"/>
        <v>2836912.23</v>
      </c>
      <c r="S73" s="15">
        <f>(R73/R$76)</f>
        <v>1.3862110181597199E-3</v>
      </c>
      <c r="T73" s="68">
        <v>713527.25000000012</v>
      </c>
      <c r="U73" s="67">
        <f t="shared" si="17"/>
        <v>702752.98852500017</v>
      </c>
      <c r="V73" s="67">
        <v>60287.18</v>
      </c>
      <c r="W73" s="67">
        <f t="shared" si="18"/>
        <v>45938.831160000002</v>
      </c>
      <c r="X73" s="67">
        <f t="shared" si="19"/>
        <v>748691.81968500023</v>
      </c>
      <c r="Y73" s="15">
        <f>(X73/X$76)</f>
        <v>9.9113552485834751E-4</v>
      </c>
      <c r="Z73" s="65">
        <v>446500</v>
      </c>
      <c r="AA73" s="50">
        <f>(Z73/Z$76)</f>
        <v>1.4925373134328358E-2</v>
      </c>
      <c r="AB73" s="65">
        <v>2337870.5099999998</v>
      </c>
      <c r="AC73" s="50">
        <f>(AB73/AB$76)</f>
        <v>9.5083610438464355E-4</v>
      </c>
      <c r="AD73" s="68">
        <f t="shared" si="26"/>
        <v>4032104.0496850004</v>
      </c>
      <c r="AE73" s="42">
        <f>(AD73/AD$76)</f>
        <v>1.4238529988079012E-3</v>
      </c>
      <c r="AF73" s="15">
        <f t="shared" si="28"/>
        <v>0.34489565845753817</v>
      </c>
      <c r="AG73" s="68">
        <f t="shared" si="29"/>
        <v>6369974.5596850002</v>
      </c>
      <c r="AH73" s="42">
        <f>(AG73/AG$76)</f>
        <v>1.2040223284632379E-3</v>
      </c>
      <c r="AI73" s="46">
        <f t="shared" si="31"/>
        <v>0.46800312742918937</v>
      </c>
    </row>
    <row r="74" spans="1:35" x14ac:dyDescent="0.2">
      <c r="A74" s="6" t="s">
        <v>43</v>
      </c>
      <c r="B74" s="65">
        <v>3356834312.6500006</v>
      </c>
      <c r="C74" s="66">
        <v>2279643566.3200002</v>
      </c>
      <c r="D74" s="65">
        <v>132325891.18999998</v>
      </c>
      <c r="E74" s="67">
        <v>20890763.969999999</v>
      </c>
      <c r="F74" s="67">
        <f>(E74/E$76)*F$76</f>
        <v>2114190.2218194655</v>
      </c>
      <c r="G74" s="67">
        <f t="shared" si="12"/>
        <v>155330845.38181943</v>
      </c>
      <c r="H74" s="15">
        <f>(G74/G$76)</f>
        <v>6.1769981753191025E-3</v>
      </c>
      <c r="I74" s="75">
        <v>10040850.33</v>
      </c>
      <c r="J74" s="68">
        <v>0</v>
      </c>
      <c r="K74" s="67">
        <v>1541776.09</v>
      </c>
      <c r="L74" s="67">
        <f t="shared" si="13"/>
        <v>11582626.42</v>
      </c>
      <c r="M74" s="67">
        <v>0</v>
      </c>
      <c r="N74" s="67">
        <v>0</v>
      </c>
      <c r="O74" s="67">
        <v>0</v>
      </c>
      <c r="P74" s="67">
        <f t="shared" si="14"/>
        <v>10040850.33</v>
      </c>
      <c r="Q74" s="67">
        <f t="shared" si="15"/>
        <v>1541776.09</v>
      </c>
      <c r="R74" s="67">
        <f t="shared" si="16"/>
        <v>11582626.42</v>
      </c>
      <c r="S74" s="15">
        <f>(R74/R$76)</f>
        <v>5.6596620060508076E-3</v>
      </c>
      <c r="T74" s="68">
        <v>2107935.5299999998</v>
      </c>
      <c r="U74" s="67">
        <f t="shared" si="17"/>
        <v>2076105.7034969998</v>
      </c>
      <c r="V74" s="67">
        <v>467014.85000000009</v>
      </c>
      <c r="W74" s="67">
        <f t="shared" si="18"/>
        <v>355865.31570000009</v>
      </c>
      <c r="X74" s="67">
        <f t="shared" si="19"/>
        <v>2431971.0191969997</v>
      </c>
      <c r="Y74" s="15">
        <f>(X74/X$76)</f>
        <v>3.2194994110744399E-3</v>
      </c>
      <c r="Z74" s="65">
        <v>446500</v>
      </c>
      <c r="AA74" s="50">
        <f>(Z74/Z$76)</f>
        <v>1.4925373134328358E-2</v>
      </c>
      <c r="AB74" s="65">
        <v>21971494.880000003</v>
      </c>
      <c r="AC74" s="50">
        <f>(AB74/AB$76)</f>
        <v>8.9360341001975957E-3</v>
      </c>
      <c r="AD74" s="68">
        <f t="shared" si="26"/>
        <v>14461097.439197</v>
      </c>
      <c r="AE74" s="42">
        <f>(AD74/AD$76)</f>
        <v>5.106633336126952E-3</v>
      </c>
      <c r="AF74" s="15">
        <f t="shared" si="28"/>
        <v>0.10928396029793633</v>
      </c>
      <c r="AG74" s="68">
        <f t="shared" si="29"/>
        <v>36432592.319196999</v>
      </c>
      <c r="AH74" s="42">
        <f>(AG74/AG$76)</f>
        <v>6.8863155143088408E-3</v>
      </c>
      <c r="AI74" s="46">
        <f t="shared" si="31"/>
        <v>0.23454834247275153</v>
      </c>
    </row>
    <row r="75" spans="1:35" x14ac:dyDescent="0.2">
      <c r="A75" s="6" t="s">
        <v>49</v>
      </c>
      <c r="B75" s="65">
        <v>451091726.35000008</v>
      </c>
      <c r="C75" s="66">
        <v>164107975.76000005</v>
      </c>
      <c r="D75" s="65">
        <v>10398668.209999999</v>
      </c>
      <c r="E75" s="67">
        <v>1509419.9699999997</v>
      </c>
      <c r="F75" s="67">
        <f>(E75/E$76)*F$76</f>
        <v>152756.54570487354</v>
      </c>
      <c r="G75" s="67">
        <f>SUM(D75:F75)</f>
        <v>12060844.725704873</v>
      </c>
      <c r="H75" s="15">
        <f>(G75/G$76)</f>
        <v>4.7962023048517955E-4</v>
      </c>
      <c r="I75" s="75">
        <v>735569.28</v>
      </c>
      <c r="J75" s="68">
        <v>-388555.19999999995</v>
      </c>
      <c r="K75" s="67">
        <v>180349.05000000005</v>
      </c>
      <c r="L75" s="67">
        <f>SUM(I75:K75)</f>
        <v>527363.13000000012</v>
      </c>
      <c r="M75" s="67">
        <v>902333.2100000002</v>
      </c>
      <c r="N75" s="67">
        <v>26507.05</v>
      </c>
      <c r="O75" s="67">
        <v>750690.73999999987</v>
      </c>
      <c r="P75" s="67">
        <f>(I75+J75+M75+N75+O75)</f>
        <v>2026545.08</v>
      </c>
      <c r="Q75" s="67">
        <f>K75</f>
        <v>180349.05000000005</v>
      </c>
      <c r="R75" s="67">
        <f>SUM(P75:Q75)</f>
        <v>2206894.13</v>
      </c>
      <c r="S75" s="15">
        <f>(R75/R$76)</f>
        <v>1.0783629209839914E-3</v>
      </c>
      <c r="T75" s="68">
        <v>514747.13</v>
      </c>
      <c r="U75" s="67">
        <f>(T75*0.9849)</f>
        <v>506974.44833699998</v>
      </c>
      <c r="V75" s="67">
        <v>212280.62</v>
      </c>
      <c r="W75" s="67">
        <f>(V75*0.762)</f>
        <v>161757.83244</v>
      </c>
      <c r="X75" s="67">
        <f>(U75+W75)</f>
        <v>668732.28077700001</v>
      </c>
      <c r="Y75" s="15">
        <f>(X75/X$76)</f>
        <v>8.8528324027434388E-4</v>
      </c>
      <c r="Z75" s="65">
        <v>446500</v>
      </c>
      <c r="AA75" s="50">
        <f>(Z75/Z$76)</f>
        <v>1.4925373134328358E-2</v>
      </c>
      <c r="AB75" s="65">
        <v>1937750.55</v>
      </c>
      <c r="AC75" s="50">
        <f>(AB75/AB$76)</f>
        <v>7.8810318037297997E-4</v>
      </c>
      <c r="AD75" s="68">
        <f t="shared" si="26"/>
        <v>3322126.4107769998</v>
      </c>
      <c r="AE75" s="42">
        <f>(AD75/AD$76)</f>
        <v>1.1731392826465623E-3</v>
      </c>
      <c r="AF75" s="15">
        <f t="shared" si="28"/>
        <v>0.31947614287589621</v>
      </c>
      <c r="AG75" s="68">
        <f t="shared" si="29"/>
        <v>5259876.9607769996</v>
      </c>
      <c r="AH75" s="42">
        <f>(AG75/AG$76)</f>
        <v>9.9419695422740166E-4</v>
      </c>
      <c r="AI75" s="46">
        <f t="shared" si="31"/>
        <v>0.43611182138567794</v>
      </c>
    </row>
    <row r="76" spans="1:35" x14ac:dyDescent="0.2">
      <c r="A76" s="18" t="s">
        <v>72</v>
      </c>
      <c r="B76" s="19">
        <f>SUM(B9:B75)</f>
        <v>970664009084.53027</v>
      </c>
      <c r="C76" s="51">
        <f>SUM(C9:C75)</f>
        <v>391769535925.44995</v>
      </c>
      <c r="D76" s="19">
        <f>SUM(D9:D75)</f>
        <v>22670541032.320004</v>
      </c>
      <c r="E76" s="20">
        <f>SUM(E9:E75)</f>
        <v>2248555823.9899993</v>
      </c>
      <c r="F76" s="20">
        <v>227558683.02000004</v>
      </c>
      <c r="G76" s="20">
        <f>SUM(D76:F76)</f>
        <v>25146655539.330002</v>
      </c>
      <c r="H76" s="21">
        <f>(G76/G$76)</f>
        <v>1</v>
      </c>
      <c r="I76" s="76">
        <f>SUM(I9:I75)</f>
        <v>1326855950.1899998</v>
      </c>
      <c r="J76" s="22">
        <f>SUM(J9:J75)</f>
        <v>-43710400.890000001</v>
      </c>
      <c r="K76" s="20">
        <f>SUM(K9:K75)</f>
        <v>678153153.74000013</v>
      </c>
      <c r="L76" s="20">
        <f>SUM(I76:K76)</f>
        <v>1961298703.04</v>
      </c>
      <c r="M76" s="20">
        <f>SUM(M9:M75)</f>
        <v>21618769.519999996</v>
      </c>
      <c r="N76" s="20">
        <f>SUM(N9:N75)</f>
        <v>592958</v>
      </c>
      <c r="O76" s="20">
        <f>SUM(O9:O75)</f>
        <v>19301806.760000002</v>
      </c>
      <c r="P76" s="20">
        <f>(I76+M76+N76+O76)</f>
        <v>1368369484.4699998</v>
      </c>
      <c r="Q76" s="20">
        <f>K76</f>
        <v>678153153.74000013</v>
      </c>
      <c r="R76" s="20">
        <f>SUM(P76:Q76)</f>
        <v>2046522638.21</v>
      </c>
      <c r="S76" s="21">
        <f>(R76/R$76)</f>
        <v>1</v>
      </c>
      <c r="T76" s="22">
        <f>SUM(T9:T75)</f>
        <v>452535606.90999991</v>
      </c>
      <c r="U76" s="20">
        <f>SUM(U9:U75)</f>
        <v>445702319.24565899</v>
      </c>
      <c r="V76" s="20">
        <f>SUM(V9:V75)</f>
        <v>406411572.21999997</v>
      </c>
      <c r="W76" s="20">
        <f>SUM(W9:W75)</f>
        <v>309685618.03163993</v>
      </c>
      <c r="X76" s="20">
        <f>(U76+W76)</f>
        <v>755387937.27729893</v>
      </c>
      <c r="Y76" s="21">
        <f>(X76/X$76)</f>
        <v>1</v>
      </c>
      <c r="Z76" s="19">
        <f>SUM(Z9:Z75)</f>
        <v>29915500</v>
      </c>
      <c r="AA76" s="52">
        <f>(Z76/Z$76)</f>
        <v>1</v>
      </c>
      <c r="AB76" s="19">
        <f>SUM(AB9:AB75)</f>
        <v>2458752354.0800009</v>
      </c>
      <c r="AC76" s="52">
        <f>(AB76/$AB76)</f>
        <v>1</v>
      </c>
      <c r="AD76" s="22">
        <f t="shared" si="26"/>
        <v>2831826075.487299</v>
      </c>
      <c r="AE76" s="43">
        <f>(AD76/AD$76)</f>
        <v>1</v>
      </c>
      <c r="AF76" s="40">
        <f t="shared" si="28"/>
        <v>0.12491215235887568</v>
      </c>
      <c r="AG76" s="22">
        <f t="shared" si="29"/>
        <v>5290578429.5672998</v>
      </c>
      <c r="AH76" s="43">
        <f>(AG76/AG$76)</f>
        <v>1</v>
      </c>
      <c r="AI76" s="23">
        <f t="shared" si="31"/>
        <v>0.21038894899135602</v>
      </c>
    </row>
    <row r="77" spans="1:35" x14ac:dyDescent="0.2">
      <c r="A77" s="8"/>
      <c r="B77" s="10"/>
      <c r="C77" s="10"/>
      <c r="D77" s="10"/>
      <c r="E77" s="10"/>
      <c r="F77" s="10"/>
      <c r="G77" s="10"/>
      <c r="H77" s="11"/>
      <c r="I77" s="10"/>
      <c r="J77" s="10"/>
      <c r="K77" s="10"/>
      <c r="L77" s="10"/>
      <c r="M77" s="10"/>
      <c r="N77" s="10"/>
      <c r="O77" s="10"/>
      <c r="P77" s="10"/>
      <c r="Q77" s="11"/>
      <c r="R77" s="11"/>
      <c r="S77" s="11"/>
      <c r="T77" s="10"/>
      <c r="U77" s="10"/>
      <c r="V77" s="10"/>
      <c r="W77" s="10"/>
      <c r="X77" s="10"/>
      <c r="Y77" s="11"/>
      <c r="Z77" s="11"/>
      <c r="AA77" s="11"/>
      <c r="AB77" s="10"/>
      <c r="AC77" s="11"/>
      <c r="AD77" s="11"/>
      <c r="AE77" s="11"/>
      <c r="AF77" s="11"/>
      <c r="AG77" s="11"/>
      <c r="AH77" s="11"/>
      <c r="AI77" s="12"/>
    </row>
    <row r="78" spans="1:35" x14ac:dyDescent="0.2">
      <c r="A78" s="8" t="s">
        <v>96</v>
      </c>
      <c r="B78" s="9"/>
      <c r="C78" s="9"/>
      <c r="D78" s="11"/>
      <c r="E78" s="11"/>
      <c r="F78" s="11"/>
      <c r="G78" s="11"/>
      <c r="H78" s="11"/>
      <c r="I78" s="11"/>
      <c r="J78" s="11"/>
      <c r="K78" s="11"/>
      <c r="L78" s="10"/>
      <c r="M78" s="11"/>
      <c r="N78" s="11"/>
      <c r="O78" s="11"/>
      <c r="P78" s="11"/>
      <c r="Q78" s="11"/>
      <c r="R78" s="11"/>
      <c r="S78" s="11"/>
      <c r="T78" s="11"/>
      <c r="U78" s="11"/>
      <c r="V78" s="11"/>
      <c r="W78" s="11"/>
      <c r="X78" s="11"/>
      <c r="Y78" s="11"/>
      <c r="Z78" s="11"/>
      <c r="AA78" s="11"/>
      <c r="AB78" s="11"/>
      <c r="AC78" s="11"/>
      <c r="AD78" s="11"/>
      <c r="AE78" s="11"/>
      <c r="AF78" s="11"/>
      <c r="AG78" s="11"/>
      <c r="AH78" s="11"/>
      <c r="AI78" s="12"/>
    </row>
    <row r="79" spans="1:35" x14ac:dyDescent="0.2">
      <c r="A79" s="77" t="s">
        <v>124</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2"/>
    </row>
    <row r="80" spans="1:35" x14ac:dyDescent="0.2">
      <c r="A80" s="77" t="s">
        <v>125</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2"/>
    </row>
    <row r="81" spans="1:35" x14ac:dyDescent="0.2">
      <c r="A81" s="8" t="s">
        <v>107</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1:35" x14ac:dyDescent="0.2">
      <c r="A82" s="8" t="s">
        <v>104</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2"/>
    </row>
    <row r="83" spans="1:35" ht="13.5" thickBot="1" x14ac:dyDescent="0.25">
      <c r="A83" s="69"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47"/>
    </row>
  </sheetData>
  <mergeCells count="12">
    <mergeCell ref="T3:Y3"/>
    <mergeCell ref="AD3:AI3"/>
    <mergeCell ref="AB4:AC4"/>
    <mergeCell ref="Z3:AA3"/>
    <mergeCell ref="Z4:AA4"/>
    <mergeCell ref="AB3:AC3"/>
    <mergeCell ref="A1:AI1"/>
    <mergeCell ref="A2:AI2"/>
    <mergeCell ref="B3:C3"/>
    <mergeCell ref="D3:H3"/>
    <mergeCell ref="I3:S3"/>
    <mergeCell ref="B4:C4"/>
  </mergeCells>
  <phoneticPr fontId="0" type="noConversion"/>
  <printOptions horizontalCentered="1"/>
  <pageMargins left="0.5" right="0.5" top="0.5" bottom="0.5" header="0.3" footer="0.3"/>
  <pageSetup paperSize="5" scale="33" fitToHeight="0" orientation="landscape" r:id="rId1"/>
  <headerFooter>
    <oddFooter>&amp;L&amp;14Office of Economic and Demographic Research&amp;R&amp;14Page &amp;P of &amp;N</oddFooter>
  </headerFooter>
  <ignoredErrors>
    <ignoredError sqref="Z76:AA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2019-02-27T15:23:48Z</cp:lastPrinted>
  <dcterms:created xsi:type="dcterms:W3CDTF">2000-01-10T21:55:04Z</dcterms:created>
  <dcterms:modified xsi:type="dcterms:W3CDTF">2023-06-30T21:36:47Z</dcterms:modified>
</cp:coreProperties>
</file>