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45" windowWidth="7680" windowHeight="7260" tabRatio="604"/>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W11" i="4" l="1"/>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10" i="4"/>
  <c r="W9" i="4"/>
  <c r="U11" i="4"/>
  <c r="X11" i="4"/>
  <c r="U12" i="4"/>
  <c r="X12" i="4"/>
  <c r="U13" i="4"/>
  <c r="X13" i="4"/>
  <c r="U14" i="4"/>
  <c r="U15" i="4"/>
  <c r="U16" i="4"/>
  <c r="U17" i="4"/>
  <c r="U18" i="4"/>
  <c r="X18" i="4"/>
  <c r="AG18" i="4"/>
  <c r="U19" i="4"/>
  <c r="X19" i="4"/>
  <c r="U20" i="4"/>
  <c r="U21" i="4"/>
  <c r="U22" i="4"/>
  <c r="X22" i="4"/>
  <c r="AD22" i="4"/>
  <c r="U23" i="4"/>
  <c r="X23" i="4"/>
  <c r="U24" i="4"/>
  <c r="U25" i="4"/>
  <c r="X25" i="4"/>
  <c r="U26" i="4"/>
  <c r="U27" i="4"/>
  <c r="X27" i="4"/>
  <c r="U28" i="4"/>
  <c r="X28" i="4"/>
  <c r="U29" i="4"/>
  <c r="X29" i="4"/>
  <c r="U30" i="4"/>
  <c r="X30" i="4"/>
  <c r="U31" i="4"/>
  <c r="X31" i="4"/>
  <c r="U32" i="4"/>
  <c r="X32" i="4"/>
  <c r="U33" i="4"/>
  <c r="X33" i="4"/>
  <c r="U34" i="4"/>
  <c r="U35" i="4"/>
  <c r="U36" i="4"/>
  <c r="X36" i="4"/>
  <c r="U37" i="4"/>
  <c r="X37" i="4"/>
  <c r="U38" i="4"/>
  <c r="X38" i="4"/>
  <c r="U39" i="4"/>
  <c r="U40" i="4"/>
  <c r="X40" i="4"/>
  <c r="U41" i="4"/>
  <c r="U42" i="4"/>
  <c r="X42" i="4"/>
  <c r="U43" i="4"/>
  <c r="U44" i="4"/>
  <c r="X44" i="4"/>
  <c r="U45" i="4"/>
  <c r="U46" i="4"/>
  <c r="U47" i="4"/>
  <c r="U48" i="4"/>
  <c r="U49" i="4"/>
  <c r="X49" i="4"/>
  <c r="U50" i="4"/>
  <c r="U51" i="4"/>
  <c r="X51" i="4"/>
  <c r="U52" i="4"/>
  <c r="U53" i="4"/>
  <c r="X53" i="4"/>
  <c r="U54" i="4"/>
  <c r="U55" i="4"/>
  <c r="X55" i="4"/>
  <c r="U56" i="4"/>
  <c r="U57" i="4"/>
  <c r="X57" i="4"/>
  <c r="U58" i="4"/>
  <c r="X58" i="4"/>
  <c r="U59" i="4"/>
  <c r="X59" i="4"/>
  <c r="U60" i="4"/>
  <c r="X60" i="4"/>
  <c r="U61" i="4"/>
  <c r="U62" i="4"/>
  <c r="X62" i="4"/>
  <c r="U63" i="4"/>
  <c r="U64" i="4"/>
  <c r="X64" i="4"/>
  <c r="U65" i="4"/>
  <c r="X65" i="4"/>
  <c r="U66" i="4"/>
  <c r="X66" i="4"/>
  <c r="U67" i="4"/>
  <c r="U68" i="4"/>
  <c r="U69" i="4"/>
  <c r="X69" i="4"/>
  <c r="U70" i="4"/>
  <c r="U71" i="4"/>
  <c r="U72" i="4"/>
  <c r="X72" i="4"/>
  <c r="U73" i="4"/>
  <c r="X73" i="4"/>
  <c r="U74" i="4"/>
  <c r="U75" i="4"/>
  <c r="U10" i="4"/>
  <c r="U9" i="4"/>
  <c r="X9" i="4"/>
  <c r="AD9" i="4"/>
  <c r="X52" i="4"/>
  <c r="X56" i="4"/>
  <c r="X15" i="4"/>
  <c r="X35" i="4"/>
  <c r="X39" i="4"/>
  <c r="X63" i="4"/>
  <c r="X67" i="4"/>
  <c r="X75"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X71" i="4"/>
  <c r="Q45" i="4"/>
  <c r="P11" i="4"/>
  <c r="R11" i="4"/>
  <c r="P12" i="4"/>
  <c r="R12" i="4"/>
  <c r="P13" i="4"/>
  <c r="P14" i="4"/>
  <c r="R14" i="4"/>
  <c r="P15" i="4"/>
  <c r="P16" i="4"/>
  <c r="P17" i="4"/>
  <c r="P18" i="4"/>
  <c r="P19" i="4"/>
  <c r="P20" i="4"/>
  <c r="P21" i="4"/>
  <c r="R21" i="4"/>
  <c r="P22" i="4"/>
  <c r="P23" i="4"/>
  <c r="P24" i="4"/>
  <c r="R24" i="4"/>
  <c r="P25" i="4"/>
  <c r="P26" i="4"/>
  <c r="P27" i="4"/>
  <c r="P28" i="4"/>
  <c r="P29" i="4"/>
  <c r="R29" i="4"/>
  <c r="P30" i="4"/>
  <c r="R30" i="4"/>
  <c r="P31" i="4"/>
  <c r="R31" i="4"/>
  <c r="P32" i="4"/>
  <c r="R32" i="4"/>
  <c r="P33" i="4"/>
  <c r="R33" i="4"/>
  <c r="P34" i="4"/>
  <c r="P35" i="4"/>
  <c r="P36" i="4"/>
  <c r="P37" i="4"/>
  <c r="R37" i="4"/>
  <c r="P38" i="4"/>
  <c r="P39" i="4"/>
  <c r="P40" i="4"/>
  <c r="R40" i="4"/>
  <c r="P41" i="4"/>
  <c r="P42" i="4"/>
  <c r="R42" i="4"/>
  <c r="P43" i="4"/>
  <c r="P44" i="4"/>
  <c r="P45" i="4"/>
  <c r="P46" i="4"/>
  <c r="P47" i="4"/>
  <c r="P48" i="4"/>
  <c r="R48" i="4"/>
  <c r="P49" i="4"/>
  <c r="P50" i="4"/>
  <c r="P51" i="4"/>
  <c r="P52" i="4"/>
  <c r="P53" i="4"/>
  <c r="P54" i="4"/>
  <c r="P55" i="4"/>
  <c r="P56" i="4"/>
  <c r="P57" i="4"/>
  <c r="R57" i="4"/>
  <c r="P58" i="4"/>
  <c r="P59" i="4"/>
  <c r="P60" i="4"/>
  <c r="R60" i="4"/>
  <c r="P61" i="4"/>
  <c r="P62" i="4"/>
  <c r="R62" i="4"/>
  <c r="P63" i="4"/>
  <c r="P64" i="4"/>
  <c r="P65" i="4"/>
  <c r="P66" i="4"/>
  <c r="P67" i="4"/>
  <c r="P68" i="4"/>
  <c r="R68" i="4"/>
  <c r="P69" i="4"/>
  <c r="P70" i="4"/>
  <c r="P71" i="4"/>
  <c r="P72" i="4"/>
  <c r="P73" i="4"/>
  <c r="R73" i="4"/>
  <c r="P74" i="4"/>
  <c r="P75" i="4"/>
  <c r="P10" i="4"/>
  <c r="P9" i="4"/>
  <c r="J76" i="4"/>
  <c r="E76" i="4"/>
  <c r="F46" i="4"/>
  <c r="I76" i="4"/>
  <c r="Q9" i="4"/>
  <c r="Q10" i="4"/>
  <c r="Q11" i="4"/>
  <c r="Q12" i="4"/>
  <c r="Q13" i="4"/>
  <c r="R13" i="4"/>
  <c r="Q14" i="4"/>
  <c r="Q15" i="4"/>
  <c r="R15" i="4"/>
  <c r="Q16" i="4"/>
  <c r="R16" i="4"/>
  <c r="Q17" i="4"/>
  <c r="Q18" i="4"/>
  <c r="Q19" i="4"/>
  <c r="Q20" i="4"/>
  <c r="R20" i="4"/>
  <c r="Q21" i="4"/>
  <c r="Q22" i="4"/>
  <c r="Q23" i="4"/>
  <c r="Q24" i="4"/>
  <c r="Q25" i="4"/>
  <c r="R25" i="4"/>
  <c r="Q26" i="4"/>
  <c r="Q27" i="4"/>
  <c r="R27" i="4"/>
  <c r="Q28" i="4"/>
  <c r="Q29" i="4"/>
  <c r="Q30" i="4"/>
  <c r="Q31" i="4"/>
  <c r="Q32" i="4"/>
  <c r="Q33" i="4"/>
  <c r="Q34" i="4"/>
  <c r="Q35" i="4"/>
  <c r="R35" i="4"/>
  <c r="Q36" i="4"/>
  <c r="R36" i="4"/>
  <c r="Q37" i="4"/>
  <c r="Q38" i="4"/>
  <c r="Q39" i="4"/>
  <c r="Q40" i="4"/>
  <c r="Q41" i="4"/>
  <c r="R41" i="4"/>
  <c r="Q42" i="4"/>
  <c r="Q43" i="4"/>
  <c r="R43" i="4"/>
  <c r="Q44" i="4"/>
  <c r="Q46" i="4"/>
  <c r="Q47" i="4"/>
  <c r="Q48" i="4"/>
  <c r="Q49" i="4"/>
  <c r="R49" i="4"/>
  <c r="Q50" i="4"/>
  <c r="Q51" i="4"/>
  <c r="Q52" i="4"/>
  <c r="Q53" i="4"/>
  <c r="Q54" i="4"/>
  <c r="Q55" i="4"/>
  <c r="Q56" i="4"/>
  <c r="R56" i="4"/>
  <c r="Q57" i="4"/>
  <c r="Q58" i="4"/>
  <c r="Q59" i="4"/>
  <c r="Q60" i="4"/>
  <c r="Q61" i="4"/>
  <c r="R61" i="4"/>
  <c r="Q62" i="4"/>
  <c r="Q63" i="4"/>
  <c r="Q64" i="4"/>
  <c r="R64" i="4"/>
  <c r="Q65" i="4"/>
  <c r="R65" i="4"/>
  <c r="Q66" i="4"/>
  <c r="Q67" i="4"/>
  <c r="Q68" i="4"/>
  <c r="Q69" i="4"/>
  <c r="R69" i="4"/>
  <c r="Q70" i="4"/>
  <c r="Q71" i="4"/>
  <c r="Q72" i="4"/>
  <c r="R72" i="4"/>
  <c r="Q73" i="4"/>
  <c r="Q74" i="4"/>
  <c r="Q75" i="4"/>
  <c r="B76" i="4"/>
  <c r="C76" i="4"/>
  <c r="D76" i="4"/>
  <c r="B75" i="7"/>
  <c r="K76" i="4"/>
  <c r="L76" i="4"/>
  <c r="M76" i="4"/>
  <c r="P76" i="4"/>
  <c r="R76" i="4"/>
  <c r="N76" i="4"/>
  <c r="O76" i="4"/>
  <c r="T76" i="4"/>
  <c r="V76" i="4"/>
  <c r="Z76" i="4"/>
  <c r="AA76" i="4"/>
  <c r="AB76" i="4"/>
  <c r="AC74"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75" i="4"/>
  <c r="AA74" i="4"/>
  <c r="AA73" i="4"/>
  <c r="F73" i="4"/>
  <c r="AA72" i="4"/>
  <c r="AA71" i="4"/>
  <c r="AA70" i="4"/>
  <c r="AA69" i="4"/>
  <c r="AA68" i="4"/>
  <c r="AA67" i="4"/>
  <c r="AA66" i="4"/>
  <c r="AA65" i="4"/>
  <c r="AA64" i="4"/>
  <c r="AA63" i="4"/>
  <c r="AA62" i="4"/>
  <c r="AA61" i="4"/>
  <c r="AA60" i="4"/>
  <c r="AA59" i="4"/>
  <c r="AA58" i="4"/>
  <c r="AA57" i="4"/>
  <c r="AA56" i="4"/>
  <c r="AA55" i="4"/>
  <c r="F55" i="4"/>
  <c r="D54" i="7"/>
  <c r="AA54" i="4"/>
  <c r="AA53" i="4"/>
  <c r="AA52" i="4"/>
  <c r="AA51" i="4"/>
  <c r="AA50" i="4"/>
  <c r="F50" i="4"/>
  <c r="AA49" i="4"/>
  <c r="AA48" i="4"/>
  <c r="AA47" i="4"/>
  <c r="AA46" i="4"/>
  <c r="AA45" i="4"/>
  <c r="AA44" i="4"/>
  <c r="AA43" i="4"/>
  <c r="AA42" i="4"/>
  <c r="AA41" i="4"/>
  <c r="AA40" i="4"/>
  <c r="AA39" i="4"/>
  <c r="AA38" i="4"/>
  <c r="AA37" i="4"/>
  <c r="AA36" i="4"/>
  <c r="AA35" i="4"/>
  <c r="R39" i="4"/>
  <c r="F59" i="4"/>
  <c r="D58" i="7"/>
  <c r="F16" i="4"/>
  <c r="D15" i="7"/>
  <c r="F21" i="4"/>
  <c r="G21" i="4"/>
  <c r="E20" i="7"/>
  <c r="F60" i="4"/>
  <c r="F69" i="4"/>
  <c r="D68" i="7"/>
  <c r="F58" i="4"/>
  <c r="G58" i="4"/>
  <c r="E57" i="7"/>
  <c r="F49" i="4"/>
  <c r="F36" i="4"/>
  <c r="G36" i="4"/>
  <c r="F66" i="4"/>
  <c r="F25" i="4"/>
  <c r="G25" i="4"/>
  <c r="E24" i="7"/>
  <c r="F9" i="4"/>
  <c r="D8" i="7"/>
  <c r="C75" i="7"/>
  <c r="F31" i="4"/>
  <c r="F34" i="4"/>
  <c r="D33" i="7"/>
  <c r="F74" i="4"/>
  <c r="F12" i="4"/>
  <c r="G12" i="4"/>
  <c r="E11" i="7"/>
  <c r="F15" i="4"/>
  <c r="F57" i="4"/>
  <c r="F53" i="4"/>
  <c r="F48" i="4"/>
  <c r="F35" i="4"/>
  <c r="D34" i="7"/>
  <c r="F61" i="4"/>
  <c r="R59" i="4"/>
  <c r="AC21" i="4"/>
  <c r="AC67" i="4"/>
  <c r="AC41" i="4"/>
  <c r="AC40" i="4"/>
  <c r="X48" i="4"/>
  <c r="X46" i="4"/>
  <c r="X61" i="4"/>
  <c r="R53" i="4"/>
  <c r="R52" i="4"/>
  <c r="F14" i="4"/>
  <c r="G14" i="4"/>
  <c r="E13" i="7"/>
  <c r="G34" i="4"/>
  <c r="Q76" i="4"/>
  <c r="X68" i="4"/>
  <c r="AC19" i="4"/>
  <c r="X54" i="4"/>
  <c r="X50" i="4"/>
  <c r="X26" i="4"/>
  <c r="X14" i="4"/>
  <c r="X70" i="4"/>
  <c r="R70" i="4"/>
  <c r="D11" i="7"/>
  <c r="D24" i="7"/>
  <c r="G55" i="4"/>
  <c r="D13" i="7"/>
  <c r="G59" i="4"/>
  <c r="E58" i="7"/>
  <c r="AC38" i="4"/>
  <c r="AC23" i="4"/>
  <c r="AC42" i="4"/>
  <c r="AC46" i="4"/>
  <c r="AC24" i="4"/>
  <c r="AC58" i="4"/>
  <c r="AC31" i="4"/>
  <c r="AC63" i="4"/>
  <c r="AC30" i="4"/>
  <c r="AC15" i="4"/>
  <c r="AC56" i="4"/>
  <c r="AC60" i="4"/>
  <c r="AC52" i="4"/>
  <c r="AC13" i="4"/>
  <c r="AC27" i="4"/>
  <c r="AC75" i="4"/>
  <c r="AC51" i="4"/>
  <c r="AC18" i="4"/>
  <c r="AC59" i="4"/>
  <c r="AC17" i="4"/>
  <c r="AC25" i="4"/>
  <c r="AC53" i="4"/>
  <c r="AC35" i="4"/>
  <c r="AC54" i="4"/>
  <c r="AC33" i="4"/>
  <c r="AC61" i="4"/>
  <c r="AC66" i="4"/>
  <c r="AC9" i="4"/>
  <c r="AC62" i="4"/>
  <c r="AC16" i="4"/>
  <c r="AC68" i="4"/>
  <c r="AC57" i="4"/>
  <c r="AC22" i="4"/>
  <c r="AC34" i="4"/>
  <c r="AC64" i="4"/>
  <c r="AC20" i="4"/>
  <c r="AC43" i="4"/>
  <c r="AC70" i="4"/>
  <c r="AC26" i="4"/>
  <c r="AC72" i="4"/>
  <c r="AC47" i="4"/>
  <c r="AC28" i="4"/>
  <c r="AC73" i="4"/>
  <c r="AC69" i="4"/>
  <c r="AC39" i="4"/>
  <c r="AC55" i="4"/>
  <c r="AC14" i="4"/>
  <c r="AC71" i="4"/>
  <c r="AC11" i="4"/>
  <c r="AC12" i="4"/>
  <c r="AC32" i="4"/>
  <c r="AC48" i="4"/>
  <c r="AC37" i="4"/>
  <c r="AC65" i="4"/>
  <c r="AC45" i="4"/>
  <c r="AC36" i="4"/>
  <c r="AC76" i="4"/>
  <c r="AC44" i="4"/>
  <c r="AC49" i="4"/>
  <c r="AC50" i="4"/>
  <c r="AC29" i="4"/>
  <c r="AC10" i="4"/>
  <c r="W76" i="4"/>
  <c r="AG52" i="4"/>
  <c r="J51" i="7"/>
  <c r="X47" i="4"/>
  <c r="X43" i="4"/>
  <c r="X21" i="4"/>
  <c r="X17" i="4"/>
  <c r="X74" i="4"/>
  <c r="X45" i="4"/>
  <c r="X41" i="4"/>
  <c r="X34" i="4"/>
  <c r="X24" i="4"/>
  <c r="X20" i="4"/>
  <c r="X16" i="4"/>
  <c r="AG15" i="4"/>
  <c r="J14" i="7"/>
  <c r="U76" i="4"/>
  <c r="X76" i="4"/>
  <c r="X10" i="4"/>
  <c r="R44" i="4"/>
  <c r="R9" i="4"/>
  <c r="R71" i="4"/>
  <c r="S71" i="4"/>
  <c r="R63" i="4"/>
  <c r="AG63" i="4"/>
  <c r="J62" i="7"/>
  <c r="R74" i="4"/>
  <c r="R66" i="4"/>
  <c r="AG66" i="4"/>
  <c r="R45" i="4"/>
  <c r="AG45" i="4"/>
  <c r="AD52" i="4"/>
  <c r="G51" i="7"/>
  <c r="R23" i="4"/>
  <c r="R10" i="4"/>
  <c r="R28" i="4"/>
  <c r="S28" i="4"/>
  <c r="R22" i="4"/>
  <c r="R19" i="4"/>
  <c r="AG19" i="4"/>
  <c r="R75" i="4"/>
  <c r="AD75" i="4"/>
  <c r="R67" i="4"/>
  <c r="AG67" i="4"/>
  <c r="R55" i="4"/>
  <c r="AG55" i="4"/>
  <c r="R51" i="4"/>
  <c r="AG51" i="4"/>
  <c r="R47" i="4"/>
  <c r="AG47" i="4"/>
  <c r="R18" i="4"/>
  <c r="S18" i="4"/>
  <c r="R58" i="4"/>
  <c r="R54" i="4"/>
  <c r="AD54" i="4"/>
  <c r="R50" i="4"/>
  <c r="AD50" i="4"/>
  <c r="R46" i="4"/>
  <c r="AD46" i="4"/>
  <c r="AF46" i="4"/>
  <c r="I45" i="7"/>
  <c r="R38" i="4"/>
  <c r="R34" i="4"/>
  <c r="AG34" i="4"/>
  <c r="J33" i="7"/>
  <c r="R26" i="4"/>
  <c r="S26" i="4"/>
  <c r="R17" i="4"/>
  <c r="AD47" i="4"/>
  <c r="AD26" i="4"/>
  <c r="AG20" i="4"/>
  <c r="AD20" i="4"/>
  <c r="AG71" i="4"/>
  <c r="AD71" i="4"/>
  <c r="AD67" i="4"/>
  <c r="AD17" i="4"/>
  <c r="AG70" i="4"/>
  <c r="AD70" i="4"/>
  <c r="AD39" i="4"/>
  <c r="AG39" i="4"/>
  <c r="AD15" i="4"/>
  <c r="AG75" i="4"/>
  <c r="AD34" i="4"/>
  <c r="G9" i="4"/>
  <c r="H9" i="4"/>
  <c r="F8" i="7"/>
  <c r="D20" i="7"/>
  <c r="D60" i="7"/>
  <c r="G61" i="4"/>
  <c r="G66" i="4"/>
  <c r="D65" i="7"/>
  <c r="E54" i="7"/>
  <c r="E33" i="7"/>
  <c r="G69" i="4"/>
  <c r="E8" i="7"/>
  <c r="D47" i="7"/>
  <c r="G48" i="4"/>
  <c r="D14" i="7"/>
  <c r="G15" i="4"/>
  <c r="D73" i="7"/>
  <c r="G74" i="4"/>
  <c r="D48" i="7"/>
  <c r="G49" i="4"/>
  <c r="G60" i="4"/>
  <c r="D59" i="7"/>
  <c r="G50" i="4"/>
  <c r="D49" i="7"/>
  <c r="G53" i="4"/>
  <c r="D52" i="7"/>
  <c r="H36" i="4"/>
  <c r="F35" i="7"/>
  <c r="E35" i="7"/>
  <c r="G35" i="4"/>
  <c r="G16" i="4"/>
  <c r="D35" i="7"/>
  <c r="G76" i="4"/>
  <c r="H55" i="4"/>
  <c r="F54" i="7"/>
  <c r="D57" i="7"/>
  <c r="F64" i="4"/>
  <c r="F22" i="4"/>
  <c r="F10" i="4"/>
  <c r="F63" i="4"/>
  <c r="F45" i="4"/>
  <c r="F65" i="4"/>
  <c r="D56" i="7"/>
  <c r="G57" i="4"/>
  <c r="G31" i="4"/>
  <c r="D30" i="7"/>
  <c r="G73" i="4"/>
  <c r="D72" i="7"/>
  <c r="F11" i="4"/>
  <c r="F23" i="4"/>
  <c r="F37" i="4"/>
  <c r="F51" i="4"/>
  <c r="F27" i="4"/>
  <c r="F32" i="4"/>
  <c r="F54" i="4"/>
  <c r="F71" i="4"/>
  <c r="F18" i="4"/>
  <c r="F52" i="4"/>
  <c r="F43" i="4"/>
  <c r="F72" i="4"/>
  <c r="F17" i="4"/>
  <c r="F24" i="4"/>
  <c r="F44" i="4"/>
  <c r="F39" i="4"/>
  <c r="F70" i="4"/>
  <c r="F13" i="4"/>
  <c r="F62" i="4"/>
  <c r="F67" i="4"/>
  <c r="F42" i="4"/>
  <c r="F20" i="4"/>
  <c r="F26" i="4"/>
  <c r="F19" i="4"/>
  <c r="F30" i="4"/>
  <c r="F41" i="4"/>
  <c r="F75" i="4"/>
  <c r="F28" i="4"/>
  <c r="F56" i="4"/>
  <c r="F47" i="4"/>
  <c r="F38" i="4"/>
  <c r="F33" i="4"/>
  <c r="F68" i="4"/>
  <c r="F40" i="4"/>
  <c r="F29" i="4"/>
  <c r="AG74" i="4"/>
  <c r="Y57" i="4"/>
  <c r="Y36" i="4"/>
  <c r="Y59" i="4"/>
  <c r="Y45" i="4"/>
  <c r="Y48" i="4"/>
  <c r="Y23" i="4"/>
  <c r="Y41" i="4"/>
  <c r="Y15" i="4"/>
  <c r="Y21" i="4"/>
  <c r="Y65" i="4"/>
  <c r="Y33" i="4"/>
  <c r="Y39" i="4"/>
  <c r="Y12" i="4"/>
  <c r="Y37" i="4"/>
  <c r="AI34" i="4"/>
  <c r="L33" i="7"/>
  <c r="AD74" i="4"/>
  <c r="AF74" i="4"/>
  <c r="I73" i="7"/>
  <c r="Y31" i="4"/>
  <c r="Y10" i="4"/>
  <c r="Y11" i="4"/>
  <c r="Y51" i="4"/>
  <c r="Y75" i="4"/>
  <c r="Y46" i="4"/>
  <c r="Y20" i="4"/>
  <c r="Y17" i="4"/>
  <c r="AD10" i="4"/>
  <c r="G9" i="7"/>
  <c r="Y42" i="4"/>
  <c r="Y67" i="4"/>
  <c r="Y53" i="4"/>
  <c r="Y28" i="4"/>
  <c r="Y18" i="4"/>
  <c r="Y54" i="4"/>
  <c r="Y9" i="4"/>
  <c r="Y56" i="4"/>
  <c r="Y25" i="4"/>
  <c r="Y60" i="4"/>
  <c r="Y76" i="4"/>
  <c r="Y72" i="4"/>
  <c r="Y69" i="4"/>
  <c r="Y71" i="4"/>
  <c r="Y43" i="4"/>
  <c r="Y16" i="4"/>
  <c r="Y49" i="4"/>
  <c r="Y32" i="4"/>
  <c r="Y26" i="4"/>
  <c r="Y52" i="4"/>
  <c r="Y73" i="4"/>
  <c r="Y44" i="4"/>
  <c r="Y22" i="4"/>
  <c r="Y47" i="4"/>
  <c r="Y27" i="4"/>
  <c r="Y19" i="4"/>
  <c r="Y40" i="4"/>
  <c r="Y62" i="4"/>
  <c r="Y14" i="4"/>
  <c r="Y34" i="4"/>
  <c r="Y70" i="4"/>
  <c r="Y64" i="4"/>
  <c r="Y24" i="4"/>
  <c r="Y13" i="4"/>
  <c r="S9" i="4"/>
  <c r="AG50" i="4"/>
  <c r="AF52" i="4"/>
  <c r="I51" i="7"/>
  <c r="S47" i="4"/>
  <c r="S54" i="4"/>
  <c r="S75" i="4"/>
  <c r="AG9" i="4"/>
  <c r="AI9" i="4"/>
  <c r="L8" i="7"/>
  <c r="AG54" i="4"/>
  <c r="S19" i="4"/>
  <c r="S66" i="4"/>
  <c r="AD63" i="4"/>
  <c r="AF63" i="4"/>
  <c r="I62" i="7"/>
  <c r="AD18" i="4"/>
  <c r="G17" i="7"/>
  <c r="AG28" i="4"/>
  <c r="S34" i="4"/>
  <c r="AD38" i="4"/>
  <c r="AF38" i="4"/>
  <c r="I37" i="7"/>
  <c r="S63" i="4"/>
  <c r="AD45" i="4"/>
  <c r="AF45" i="4"/>
  <c r="I44" i="7"/>
  <c r="S51" i="4"/>
  <c r="S58" i="4"/>
  <c r="J65" i="7"/>
  <c r="AD58" i="4"/>
  <c r="AF58" i="4"/>
  <c r="I57" i="7"/>
  <c r="AD51" i="4"/>
  <c r="AF51" i="4"/>
  <c r="I50" i="7"/>
  <c r="AD19" i="4"/>
  <c r="AF19" i="4"/>
  <c r="I18" i="7"/>
  <c r="AG38" i="4"/>
  <c r="J44" i="7"/>
  <c r="S74" i="4"/>
  <c r="S23" i="4"/>
  <c r="S10" i="4"/>
  <c r="AD66" i="4"/>
  <c r="S45" i="4"/>
  <c r="S50" i="4"/>
  <c r="AF50" i="4"/>
  <c r="I49" i="7"/>
  <c r="S22" i="4"/>
  <c r="AG26" i="4"/>
  <c r="J25" i="7"/>
  <c r="AG10" i="4"/>
  <c r="S55" i="4"/>
  <c r="J54" i="7"/>
  <c r="AI55" i="4"/>
  <c r="L54" i="7"/>
  <c r="AG17" i="4"/>
  <c r="J16" i="7"/>
  <c r="AG22" i="4"/>
  <c r="J21" i="7"/>
  <c r="AG46" i="4"/>
  <c r="J45" i="7"/>
  <c r="AD28" i="4"/>
  <c r="G49" i="7"/>
  <c r="G45" i="7"/>
  <c r="AD55" i="4"/>
  <c r="G65" i="7"/>
  <c r="S46" i="4"/>
  <c r="G46" i="7"/>
  <c r="J37" i="7"/>
  <c r="AF47" i="4"/>
  <c r="I46" i="7"/>
  <c r="G54" i="7"/>
  <c r="J18" i="7"/>
  <c r="J46" i="7"/>
  <c r="J50" i="7"/>
  <c r="J17" i="7"/>
  <c r="AF67" i="4"/>
  <c r="I66" i="7"/>
  <c r="G66" i="7"/>
  <c r="AF34" i="4"/>
  <c r="I33" i="7"/>
  <c r="G33" i="7"/>
  <c r="J74" i="7"/>
  <c r="AF15" i="4"/>
  <c r="I14" i="7"/>
  <c r="G14" i="7"/>
  <c r="J73" i="7"/>
  <c r="G70" i="7"/>
  <c r="AF71" i="4"/>
  <c r="I70" i="7"/>
  <c r="J19" i="7"/>
  <c r="G38" i="7"/>
  <c r="AF39" i="4"/>
  <c r="I38" i="7"/>
  <c r="G69" i="7"/>
  <c r="AF70" i="4"/>
  <c r="I69" i="7"/>
  <c r="J49" i="7"/>
  <c r="J69" i="7"/>
  <c r="J66" i="7"/>
  <c r="G21" i="7"/>
  <c r="AF22" i="4"/>
  <c r="I21" i="7"/>
  <c r="J38" i="7"/>
  <c r="G73" i="7"/>
  <c r="AF17" i="4"/>
  <c r="I16" i="7"/>
  <c r="G16" i="7"/>
  <c r="AF75" i="4"/>
  <c r="I74" i="7"/>
  <c r="G74" i="7"/>
  <c r="J70" i="7"/>
  <c r="G19" i="7"/>
  <c r="AF20" i="4"/>
  <c r="I19" i="7"/>
  <c r="G8" i="7"/>
  <c r="AF9" i="4"/>
  <c r="I8" i="7"/>
  <c r="G53" i="7"/>
  <c r="AF54" i="4"/>
  <c r="I53" i="7"/>
  <c r="G25" i="7"/>
  <c r="AF26" i="4"/>
  <c r="I25" i="7"/>
  <c r="H21" i="4"/>
  <c r="F20" i="7"/>
  <c r="H14" i="4"/>
  <c r="F13" i="7"/>
  <c r="D46" i="7"/>
  <c r="G47" i="4"/>
  <c r="G20" i="4"/>
  <c r="D19" i="7"/>
  <c r="D23" i="7"/>
  <c r="G24" i="4"/>
  <c r="D31" i="7"/>
  <c r="G32" i="4"/>
  <c r="G22" i="4"/>
  <c r="D21" i="7"/>
  <c r="E49" i="7"/>
  <c r="H50" i="4"/>
  <c r="F49" i="7"/>
  <c r="AI50" i="4"/>
  <c r="L49" i="7"/>
  <c r="E68" i="7"/>
  <c r="H69" i="4"/>
  <c r="F68" i="7"/>
  <c r="E65" i="7"/>
  <c r="AI66" i="4"/>
  <c r="L65" i="7"/>
  <c r="H66" i="4"/>
  <c r="F65" i="7"/>
  <c r="D55" i="7"/>
  <c r="G56" i="4"/>
  <c r="G42" i="4"/>
  <c r="D41" i="7"/>
  <c r="G17" i="4"/>
  <c r="D16" i="7"/>
  <c r="G27" i="4"/>
  <c r="D26" i="7"/>
  <c r="E30" i="7"/>
  <c r="H31" i="4"/>
  <c r="F30" i="7"/>
  <c r="D44" i="7"/>
  <c r="G45" i="4"/>
  <c r="H16" i="4"/>
  <c r="F15" i="7"/>
  <c r="E15" i="7"/>
  <c r="H74" i="4"/>
  <c r="F73" i="7"/>
  <c r="E73" i="7"/>
  <c r="H48" i="4"/>
  <c r="F47" i="7"/>
  <c r="E47" i="7"/>
  <c r="H61" i="4"/>
  <c r="F60" i="7"/>
  <c r="E60" i="7"/>
  <c r="G33" i="4"/>
  <c r="D32" i="7"/>
  <c r="D18" i="7"/>
  <c r="G19" i="4"/>
  <c r="D66" i="7"/>
  <c r="G67" i="4"/>
  <c r="G72" i="4"/>
  <c r="D71" i="7"/>
  <c r="D70" i="7"/>
  <c r="G71" i="4"/>
  <c r="G63" i="4"/>
  <c r="D62" i="7"/>
  <c r="D28" i="7"/>
  <c r="G29" i="4"/>
  <c r="G38" i="4"/>
  <c r="D37" i="7"/>
  <c r="D74" i="7"/>
  <c r="G75" i="4"/>
  <c r="D25" i="7"/>
  <c r="G26" i="4"/>
  <c r="D61" i="7"/>
  <c r="G62" i="4"/>
  <c r="G44" i="4"/>
  <c r="D43" i="7"/>
  <c r="D42" i="7"/>
  <c r="G43" i="4"/>
  <c r="G54" i="4"/>
  <c r="D53" i="7"/>
  <c r="D36" i="7"/>
  <c r="G37" i="4"/>
  <c r="H73" i="4"/>
  <c r="F72" i="7"/>
  <c r="E72" i="7"/>
  <c r="D9" i="7"/>
  <c r="G10" i="4"/>
  <c r="H76" i="4"/>
  <c r="F75" i="7"/>
  <c r="E75" i="7"/>
  <c r="H58" i="4"/>
  <c r="F57" i="7"/>
  <c r="H12" i="4"/>
  <c r="F11" i="7"/>
  <c r="H25" i="4"/>
  <c r="F24" i="7"/>
  <c r="H59" i="4"/>
  <c r="F58" i="7"/>
  <c r="E48" i="7"/>
  <c r="H49" i="4"/>
  <c r="F48" i="7"/>
  <c r="AI15" i="4"/>
  <c r="L14" i="7"/>
  <c r="H15" i="4"/>
  <c r="F14" i="7"/>
  <c r="E14" i="7"/>
  <c r="H34" i="4"/>
  <c r="F33" i="7"/>
  <c r="G40" i="4"/>
  <c r="D39" i="7"/>
  <c r="D40" i="7"/>
  <c r="G41" i="4"/>
  <c r="G13" i="4"/>
  <c r="D12" i="7"/>
  <c r="D51" i="7"/>
  <c r="G52" i="4"/>
  <c r="D22" i="7"/>
  <c r="G23" i="4"/>
  <c r="D64" i="7"/>
  <c r="G65" i="4"/>
  <c r="H53" i="4"/>
  <c r="F52" i="7"/>
  <c r="E52" i="7"/>
  <c r="D67" i="7"/>
  <c r="G68" i="4"/>
  <c r="G30" i="4"/>
  <c r="D29" i="7"/>
  <c r="D69" i="7"/>
  <c r="G70" i="4"/>
  <c r="G18" i="4"/>
  <c r="D17" i="7"/>
  <c r="D10" i="7"/>
  <c r="G11" i="4"/>
  <c r="D63" i="7"/>
  <c r="G64" i="4"/>
  <c r="G28" i="4"/>
  <c r="D27" i="7"/>
  <c r="D38" i="7"/>
  <c r="G39" i="4"/>
  <c r="D50" i="7"/>
  <c r="G51" i="4"/>
  <c r="H57" i="4"/>
  <c r="F56" i="7"/>
  <c r="E56" i="7"/>
  <c r="H35" i="4"/>
  <c r="F34" i="7"/>
  <c r="E34" i="7"/>
  <c r="H60" i="4"/>
  <c r="F59" i="7"/>
  <c r="E59" i="7"/>
  <c r="AI74" i="4"/>
  <c r="L73" i="7"/>
  <c r="J53" i="7"/>
  <c r="J27" i="7"/>
  <c r="J8" i="7"/>
  <c r="AF18" i="4"/>
  <c r="I17" i="7"/>
  <c r="G50" i="7"/>
  <c r="J9" i="7"/>
  <c r="AF66" i="4"/>
  <c r="I65" i="7"/>
  <c r="AF10" i="4"/>
  <c r="I9" i="7"/>
  <c r="G27" i="7"/>
  <c r="G37" i="7"/>
  <c r="G62" i="7"/>
  <c r="G44" i="7"/>
  <c r="G18" i="7"/>
  <c r="G57" i="7"/>
  <c r="AF28" i="4"/>
  <c r="I27" i="7"/>
  <c r="AF55" i="4"/>
  <c r="I54" i="7"/>
  <c r="E17" i="7"/>
  <c r="H18" i="4"/>
  <c r="F17" i="7"/>
  <c r="AI18" i="4"/>
  <c r="L17" i="7"/>
  <c r="AI10" i="4"/>
  <c r="L9" i="7"/>
  <c r="E9" i="7"/>
  <c r="H10" i="4"/>
  <c r="F9" i="7"/>
  <c r="E53" i="7"/>
  <c r="H54" i="4"/>
  <c r="F53" i="7"/>
  <c r="AI54" i="4"/>
  <c r="L53" i="7"/>
  <c r="H63" i="4"/>
  <c r="F62" i="7"/>
  <c r="E62" i="7"/>
  <c r="AI63" i="4"/>
  <c r="L62" i="7"/>
  <c r="H72" i="4"/>
  <c r="F71" i="7"/>
  <c r="E71" i="7"/>
  <c r="E19" i="7"/>
  <c r="H20" i="4"/>
  <c r="F19" i="7"/>
  <c r="AI20" i="4"/>
  <c r="L19" i="7"/>
  <c r="H70" i="4"/>
  <c r="F69" i="7"/>
  <c r="AI70" i="4"/>
  <c r="L69" i="7"/>
  <c r="E69" i="7"/>
  <c r="E67" i="7"/>
  <c r="H68" i="4"/>
  <c r="F67" i="7"/>
  <c r="H43" i="4"/>
  <c r="F42" i="7"/>
  <c r="E42" i="7"/>
  <c r="H75" i="4"/>
  <c r="F74" i="7"/>
  <c r="AI75" i="4"/>
  <c r="L74" i="7"/>
  <c r="E74" i="7"/>
  <c r="H71" i="4"/>
  <c r="F70" i="7"/>
  <c r="AI71" i="4"/>
  <c r="L70" i="7"/>
  <c r="E70" i="7"/>
  <c r="E26" i="7"/>
  <c r="H27" i="4"/>
  <c r="F26" i="7"/>
  <c r="H42" i="4"/>
  <c r="F41" i="7"/>
  <c r="E41" i="7"/>
  <c r="H47" i="4"/>
  <c r="F46" i="7"/>
  <c r="AI47" i="4"/>
  <c r="L46" i="7"/>
  <c r="E46" i="7"/>
  <c r="E27" i="7"/>
  <c r="AI28" i="4"/>
  <c r="L27" i="7"/>
  <c r="H28" i="4"/>
  <c r="F27" i="7"/>
  <c r="E64" i="7"/>
  <c r="H65" i="4"/>
  <c r="F64" i="7"/>
  <c r="AI52" i="4"/>
  <c r="L51" i="7"/>
  <c r="H52" i="4"/>
  <c r="F51" i="7"/>
  <c r="E51" i="7"/>
  <c r="E40" i="7"/>
  <c r="H41" i="4"/>
  <c r="F40" i="7"/>
  <c r="E38" i="7"/>
  <c r="AI39" i="4"/>
  <c r="L38" i="7"/>
  <c r="H39" i="4"/>
  <c r="F38" i="7"/>
  <c r="E63" i="7"/>
  <c r="H64" i="4"/>
  <c r="F63" i="7"/>
  <c r="H26" i="4"/>
  <c r="F25" i="7"/>
  <c r="E25" i="7"/>
  <c r="AI26" i="4"/>
  <c r="L25" i="7"/>
  <c r="E18" i="7"/>
  <c r="H19" i="4"/>
  <c r="F18" i="7"/>
  <c r="AI19" i="4"/>
  <c r="L18" i="7"/>
  <c r="E44" i="7"/>
  <c r="H45" i="4"/>
  <c r="F44" i="7"/>
  <c r="AI45" i="4"/>
  <c r="L44" i="7"/>
  <c r="H17" i="4"/>
  <c r="F16" i="7"/>
  <c r="E16" i="7"/>
  <c r="AI17" i="4"/>
  <c r="L16" i="7"/>
  <c r="E31" i="7"/>
  <c r="H32" i="4"/>
  <c r="F31" i="7"/>
  <c r="H30" i="4"/>
  <c r="F29" i="7"/>
  <c r="E29" i="7"/>
  <c r="E22" i="7"/>
  <c r="H23" i="4"/>
  <c r="F22" i="7"/>
  <c r="H44" i="4"/>
  <c r="F43" i="7"/>
  <c r="E43" i="7"/>
  <c r="H38" i="4"/>
  <c r="F37" i="7"/>
  <c r="E37" i="7"/>
  <c r="AI38" i="4"/>
  <c r="L37" i="7"/>
  <c r="AI51" i="4"/>
  <c r="L50" i="7"/>
  <c r="E50" i="7"/>
  <c r="H51" i="4"/>
  <c r="F50" i="7"/>
  <c r="E10" i="7"/>
  <c r="H11" i="4"/>
  <c r="F10" i="7"/>
  <c r="H13" i="4"/>
  <c r="F12" i="7"/>
  <c r="E12" i="7"/>
  <c r="H40" i="4"/>
  <c r="F39" i="7"/>
  <c r="E39" i="7"/>
  <c r="E36" i="7"/>
  <c r="H37" i="4"/>
  <c r="F36" i="7"/>
  <c r="H62" i="4"/>
  <c r="F61" i="7"/>
  <c r="E61" i="7"/>
  <c r="E28" i="7"/>
  <c r="H29" i="4"/>
  <c r="F28" i="7"/>
  <c r="H67" i="4"/>
  <c r="F66" i="7"/>
  <c r="E66" i="7"/>
  <c r="AI67" i="4"/>
  <c r="L66" i="7"/>
  <c r="H24" i="4"/>
  <c r="F23" i="7"/>
  <c r="E23" i="7"/>
  <c r="H33" i="4"/>
  <c r="F32" i="7"/>
  <c r="E32" i="7"/>
  <c r="H56" i="4"/>
  <c r="F55" i="7"/>
  <c r="E55" i="7"/>
  <c r="E21" i="7"/>
  <c r="H22" i="4"/>
  <c r="F21" i="7"/>
  <c r="AI22" i="4"/>
  <c r="L21" i="7"/>
  <c r="Y74" i="4"/>
  <c r="Y63" i="4"/>
  <c r="Y55" i="4"/>
  <c r="Y50" i="4"/>
  <c r="Y35" i="4"/>
  <c r="Y61" i="4"/>
  <c r="Y30" i="4"/>
  <c r="Y68" i="4"/>
  <c r="AG76" i="4"/>
  <c r="S17" i="4"/>
  <c r="S44" i="4"/>
  <c r="S59" i="4"/>
  <c r="S53" i="4"/>
  <c r="S38" i="4"/>
  <c r="S52" i="4"/>
  <c r="S20" i="4"/>
  <c r="S67" i="4"/>
  <c r="S70" i="4"/>
  <c r="S76" i="4"/>
  <c r="S39" i="4"/>
  <c r="S15" i="4"/>
  <c r="AD76" i="4"/>
  <c r="AD69" i="4"/>
  <c r="S69" i="4"/>
  <c r="AG69" i="4"/>
  <c r="AD65" i="4"/>
  <c r="S65" i="4"/>
  <c r="AG65" i="4"/>
  <c r="S61" i="4"/>
  <c r="AD61" i="4"/>
  <c r="AG61" i="4"/>
  <c r="AD49" i="4"/>
  <c r="S49" i="4"/>
  <c r="AG49" i="4"/>
  <c r="S36" i="4"/>
  <c r="AD36" i="4"/>
  <c r="AG36" i="4"/>
  <c r="S62" i="4"/>
  <c r="AG62" i="4"/>
  <c r="AD62" i="4"/>
  <c r="AG42" i="4"/>
  <c r="AD42" i="4"/>
  <c r="S42" i="4"/>
  <c r="AD30" i="4"/>
  <c r="S30" i="4"/>
  <c r="AG30" i="4"/>
  <c r="S14" i="4"/>
  <c r="AG14" i="4"/>
  <c r="AD14" i="4"/>
  <c r="Y66" i="4"/>
  <c r="AG58" i="4"/>
  <c r="Y58" i="4"/>
  <c r="AG44" i="4"/>
  <c r="AD44" i="4"/>
  <c r="AH74" i="4"/>
  <c r="K73" i="7"/>
  <c r="AD72" i="4"/>
  <c r="S72" i="4"/>
  <c r="AG72" i="4"/>
  <c r="S64" i="4"/>
  <c r="AD64" i="4"/>
  <c r="AG64" i="4"/>
  <c r="AD56" i="4"/>
  <c r="AG56" i="4"/>
  <c r="S56" i="4"/>
  <c r="AG43" i="4"/>
  <c r="AD43" i="4"/>
  <c r="S43" i="4"/>
  <c r="S35" i="4"/>
  <c r="AG35" i="4"/>
  <c r="AD35" i="4"/>
  <c r="S27" i="4"/>
  <c r="AG27" i="4"/>
  <c r="AD27" i="4"/>
  <c r="AD16" i="4"/>
  <c r="S16" i="4"/>
  <c r="AG16" i="4"/>
  <c r="AG13" i="4"/>
  <c r="S13" i="4"/>
  <c r="AD13" i="4"/>
  <c r="AD73" i="4"/>
  <c r="S73" i="4"/>
  <c r="AG73" i="4"/>
  <c r="AD57" i="4"/>
  <c r="AG57" i="4"/>
  <c r="S57" i="4"/>
  <c r="S37" i="4"/>
  <c r="AD37" i="4"/>
  <c r="AG37" i="4"/>
  <c r="AG33" i="4"/>
  <c r="S33" i="4"/>
  <c r="AD33" i="4"/>
  <c r="S29" i="4"/>
  <c r="AG29" i="4"/>
  <c r="AD29" i="4"/>
  <c r="AG21" i="4"/>
  <c r="AD21" i="4"/>
  <c r="S21" i="4"/>
  <c r="Y29" i="4"/>
  <c r="AG68" i="4"/>
  <c r="AD68" i="4"/>
  <c r="S68" i="4"/>
  <c r="AD60" i="4"/>
  <c r="AG60" i="4"/>
  <c r="S60" i="4"/>
  <c r="AD48" i="4"/>
  <c r="AG48" i="4"/>
  <c r="S48" i="4"/>
  <c r="S40" i="4"/>
  <c r="AD40" i="4"/>
  <c r="AG40" i="4"/>
  <c r="AG32" i="4"/>
  <c r="AD32" i="4"/>
  <c r="S32" i="4"/>
  <c r="AG24" i="4"/>
  <c r="S24" i="4"/>
  <c r="AD24" i="4"/>
  <c r="S12" i="4"/>
  <c r="AG12" i="4"/>
  <c r="AD12" i="4"/>
  <c r="AD53" i="4"/>
  <c r="AG53" i="4"/>
  <c r="Y38" i="4"/>
  <c r="AG41" i="4"/>
  <c r="S41" i="4"/>
  <c r="AD41" i="4"/>
  <c r="AD25" i="4"/>
  <c r="AG25" i="4"/>
  <c r="S25" i="4"/>
  <c r="G46" i="4"/>
  <c r="D45" i="7"/>
  <c r="AG31" i="4"/>
  <c r="S31" i="4"/>
  <c r="AD31" i="4"/>
  <c r="AG11" i="4"/>
  <c r="AD11" i="4"/>
  <c r="S11" i="4"/>
  <c r="AG59" i="4"/>
  <c r="AD59" i="4"/>
  <c r="AD23" i="4"/>
  <c r="AG23" i="4"/>
  <c r="AE59" i="4"/>
  <c r="H58" i="7"/>
  <c r="AF59" i="4"/>
  <c r="I58" i="7"/>
  <c r="G58" i="7"/>
  <c r="AI12" i="4"/>
  <c r="L11" i="7"/>
  <c r="J11" i="7"/>
  <c r="AH12" i="4"/>
  <c r="K11" i="7"/>
  <c r="J23" i="7"/>
  <c r="AH24" i="4"/>
  <c r="K23" i="7"/>
  <c r="AI24" i="4"/>
  <c r="L23" i="7"/>
  <c r="J39" i="7"/>
  <c r="AH40" i="4"/>
  <c r="K39" i="7"/>
  <c r="AI40" i="4"/>
  <c r="L39" i="7"/>
  <c r="J47" i="7"/>
  <c r="AH48" i="4"/>
  <c r="K47" i="7"/>
  <c r="AI48" i="4"/>
  <c r="L47" i="7"/>
  <c r="AE60" i="4"/>
  <c r="H59" i="7"/>
  <c r="AF60" i="4"/>
  <c r="I59" i="7"/>
  <c r="G59" i="7"/>
  <c r="G28" i="7"/>
  <c r="AE29" i="4"/>
  <c r="H28" i="7"/>
  <c r="AF29" i="4"/>
  <c r="I28" i="7"/>
  <c r="J72" i="7"/>
  <c r="AH73" i="4"/>
  <c r="K72" i="7"/>
  <c r="AI73" i="4"/>
  <c r="L72" i="7"/>
  <c r="AE16" i="4"/>
  <c r="H15" i="7"/>
  <c r="G15" i="7"/>
  <c r="AF16" i="4"/>
  <c r="I15" i="7"/>
  <c r="G34" i="7"/>
  <c r="AF35" i="4"/>
  <c r="I34" i="7"/>
  <c r="AE35" i="4"/>
  <c r="H34" i="7"/>
  <c r="AF43" i="4"/>
  <c r="I42" i="7"/>
  <c r="G42" i="7"/>
  <c r="AE43" i="4"/>
  <c r="H42" i="7"/>
  <c r="G55" i="7"/>
  <c r="AE56" i="4"/>
  <c r="H55" i="7"/>
  <c r="AF56" i="4"/>
  <c r="I55" i="7"/>
  <c r="J71" i="7"/>
  <c r="AH72" i="4"/>
  <c r="K71" i="7"/>
  <c r="AI72" i="4"/>
  <c r="L71" i="7"/>
  <c r="AE44" i="4"/>
  <c r="H43" i="7"/>
  <c r="AF44" i="4"/>
  <c r="I43" i="7"/>
  <c r="G43" i="7"/>
  <c r="J29" i="7"/>
  <c r="AH30" i="4"/>
  <c r="K29" i="7"/>
  <c r="AI30" i="4"/>
  <c r="L29" i="7"/>
  <c r="AF42" i="4"/>
  <c r="I41" i="7"/>
  <c r="G41" i="7"/>
  <c r="AE42" i="4"/>
  <c r="H41" i="7"/>
  <c r="J48" i="7"/>
  <c r="AH49" i="4"/>
  <c r="K48" i="7"/>
  <c r="AI49" i="4"/>
  <c r="L48" i="7"/>
  <c r="AF61" i="4"/>
  <c r="I60" i="7"/>
  <c r="AE61" i="4"/>
  <c r="H60" i="7"/>
  <c r="G60" i="7"/>
  <c r="AF65" i="4"/>
  <c r="I64" i="7"/>
  <c r="G64" i="7"/>
  <c r="AE65" i="4"/>
  <c r="H64" i="7"/>
  <c r="AE66" i="4"/>
  <c r="H65" i="7"/>
  <c r="AE28" i="4"/>
  <c r="H27" i="7"/>
  <c r="AF76" i="4"/>
  <c r="I75" i="7"/>
  <c r="AE10" i="4"/>
  <c r="H9" i="7"/>
  <c r="AE47" i="4"/>
  <c r="H46" i="7"/>
  <c r="AE50" i="4"/>
  <c r="H49" i="7"/>
  <c r="AE76" i="4"/>
  <c r="H75" i="7"/>
  <c r="AE55" i="4"/>
  <c r="H54" i="7"/>
  <c r="AE34" i="4"/>
  <c r="H33" i="7"/>
  <c r="AE52" i="4"/>
  <c r="H51" i="7"/>
  <c r="AE15" i="4"/>
  <c r="H14" i="7"/>
  <c r="AE46" i="4"/>
  <c r="H45" i="7"/>
  <c r="G75" i="7"/>
  <c r="AE67" i="4"/>
  <c r="H66" i="7"/>
  <c r="AE71" i="4"/>
  <c r="H70" i="7"/>
  <c r="AE39" i="4"/>
  <c r="H38" i="7"/>
  <c r="AE70" i="4"/>
  <c r="H69" i="7"/>
  <c r="AE22" i="4"/>
  <c r="H21" i="7"/>
  <c r="AE63" i="4"/>
  <c r="H62" i="7"/>
  <c r="AE19" i="4"/>
  <c r="H18" i="7"/>
  <c r="AE26" i="4"/>
  <c r="H25" i="7"/>
  <c r="AE74" i="4"/>
  <c r="H73" i="7"/>
  <c r="AE51" i="4"/>
  <c r="H50" i="7"/>
  <c r="AE17" i="4"/>
  <c r="H16" i="7"/>
  <c r="AE75" i="4"/>
  <c r="H74" i="7"/>
  <c r="AE20" i="4"/>
  <c r="H19" i="7"/>
  <c r="AE54" i="4"/>
  <c r="H53" i="7"/>
  <c r="AE18" i="4"/>
  <c r="H17" i="7"/>
  <c r="AE45" i="4"/>
  <c r="H44" i="7"/>
  <c r="AE9" i="4"/>
  <c r="H8" i="7"/>
  <c r="AE38" i="4"/>
  <c r="H37" i="7"/>
  <c r="AE58" i="4"/>
  <c r="H57" i="7"/>
  <c r="J10" i="7"/>
  <c r="AH11" i="4"/>
  <c r="K10" i="7"/>
  <c r="AI11" i="4"/>
  <c r="L10" i="7"/>
  <c r="AI59" i="4"/>
  <c r="L58" i="7"/>
  <c r="J58" i="7"/>
  <c r="AH59" i="4"/>
  <c r="K58" i="7"/>
  <c r="G40" i="7"/>
  <c r="AF41" i="4"/>
  <c r="I40" i="7"/>
  <c r="AE41" i="4"/>
  <c r="H40" i="7"/>
  <c r="AF48" i="4"/>
  <c r="I47" i="7"/>
  <c r="G47" i="7"/>
  <c r="AE48" i="4"/>
  <c r="H47" i="7"/>
  <c r="J28" i="7"/>
  <c r="AH29" i="4"/>
  <c r="K28" i="7"/>
  <c r="AI29" i="4"/>
  <c r="L28" i="7"/>
  <c r="AH33" i="4"/>
  <c r="K32" i="7"/>
  <c r="J32" i="7"/>
  <c r="AI33" i="4"/>
  <c r="L32" i="7"/>
  <c r="J12" i="7"/>
  <c r="AH13" i="4"/>
  <c r="K12" i="7"/>
  <c r="AI13" i="4"/>
  <c r="L12" i="7"/>
  <c r="G26" i="7"/>
  <c r="AF27" i="4"/>
  <c r="I26" i="7"/>
  <c r="AE27" i="4"/>
  <c r="H26" i="7"/>
  <c r="J34" i="7"/>
  <c r="AH35" i="4"/>
  <c r="K34" i="7"/>
  <c r="AI35" i="4"/>
  <c r="L34" i="7"/>
  <c r="J42" i="7"/>
  <c r="AH43" i="4"/>
  <c r="K42" i="7"/>
  <c r="AI43" i="4"/>
  <c r="L42" i="7"/>
  <c r="J63" i="7"/>
  <c r="AH64" i="4"/>
  <c r="K63" i="7"/>
  <c r="AI64" i="4"/>
  <c r="L63" i="7"/>
  <c r="J43" i="7"/>
  <c r="AH44" i="4"/>
  <c r="K43" i="7"/>
  <c r="AI44" i="4"/>
  <c r="L43" i="7"/>
  <c r="AF14" i="4"/>
  <c r="I13" i="7"/>
  <c r="G13" i="7"/>
  <c r="AE14" i="4"/>
  <c r="H13" i="7"/>
  <c r="J41" i="7"/>
  <c r="AH42" i="4"/>
  <c r="K41" i="7"/>
  <c r="AI42" i="4"/>
  <c r="L41" i="7"/>
  <c r="AI36" i="4"/>
  <c r="L35" i="7"/>
  <c r="J35" i="7"/>
  <c r="AH36" i="4"/>
  <c r="K35" i="7"/>
  <c r="J68" i="7"/>
  <c r="AH69" i="4"/>
  <c r="K68" i="7"/>
  <c r="AI69" i="4"/>
  <c r="L68" i="7"/>
  <c r="AH15" i="4"/>
  <c r="K14" i="7"/>
  <c r="AH38" i="4"/>
  <c r="K37" i="7"/>
  <c r="AH18" i="4"/>
  <c r="K17" i="7"/>
  <c r="AH50" i="4"/>
  <c r="K49" i="7"/>
  <c r="AH45" i="4"/>
  <c r="K44" i="7"/>
  <c r="J75" i="7"/>
  <c r="AH55" i="4"/>
  <c r="K54" i="7"/>
  <c r="AH75" i="4"/>
  <c r="K74" i="7"/>
  <c r="AH54" i="4"/>
  <c r="K53" i="7"/>
  <c r="AH66" i="4"/>
  <c r="K65" i="7"/>
  <c r="AH34" i="4"/>
  <c r="K33" i="7"/>
  <c r="AH52" i="4"/>
  <c r="K51" i="7"/>
  <c r="AH63" i="4"/>
  <c r="K62" i="7"/>
  <c r="AH19" i="4"/>
  <c r="K18" i="7"/>
  <c r="AH76" i="4"/>
  <c r="K75" i="7"/>
  <c r="AH47" i="4"/>
  <c r="K46" i="7"/>
  <c r="AH51" i="4"/>
  <c r="K50" i="7"/>
  <c r="AH70" i="4"/>
  <c r="K69" i="7"/>
  <c r="AH39" i="4"/>
  <c r="K38" i="7"/>
  <c r="AH71" i="4"/>
  <c r="K70" i="7"/>
  <c r="AH17" i="4"/>
  <c r="K16" i="7"/>
  <c r="AH22" i="4"/>
  <c r="K21" i="7"/>
  <c r="AH26" i="4"/>
  <c r="K25" i="7"/>
  <c r="AH20" i="4"/>
  <c r="K19" i="7"/>
  <c r="AI76" i="4"/>
  <c r="L75" i="7"/>
  <c r="AH9" i="4"/>
  <c r="K8" i="7"/>
  <c r="AH67" i="4"/>
  <c r="K66" i="7"/>
  <c r="AH46" i="4"/>
  <c r="K45" i="7"/>
  <c r="AE31" i="4"/>
  <c r="H30" i="7"/>
  <c r="G30" i="7"/>
  <c r="AF31" i="4"/>
  <c r="I30" i="7"/>
  <c r="J52" i="7"/>
  <c r="AH53" i="4"/>
  <c r="K52" i="7"/>
  <c r="AI53" i="4"/>
  <c r="L52" i="7"/>
  <c r="G39" i="7"/>
  <c r="AF40" i="4"/>
  <c r="I39" i="7"/>
  <c r="AE40" i="4"/>
  <c r="H39" i="7"/>
  <c r="AF53" i="4"/>
  <c r="I52" i="7"/>
  <c r="AE53" i="4"/>
  <c r="H52" i="7"/>
  <c r="G52" i="7"/>
  <c r="G23" i="7"/>
  <c r="AE24" i="4"/>
  <c r="H23" i="7"/>
  <c r="AF24" i="4"/>
  <c r="I23" i="7"/>
  <c r="AE32" i="4"/>
  <c r="H31" i="7"/>
  <c r="G31" i="7"/>
  <c r="AF32" i="4"/>
  <c r="I31" i="7"/>
  <c r="AE68" i="4"/>
  <c r="H67" i="7"/>
  <c r="AF68" i="4"/>
  <c r="I67" i="7"/>
  <c r="G67" i="7"/>
  <c r="AF21" i="4"/>
  <c r="I20" i="7"/>
  <c r="G20" i="7"/>
  <c r="AE21" i="4"/>
  <c r="H20" i="7"/>
  <c r="J36" i="7"/>
  <c r="AH37" i="4"/>
  <c r="K36" i="7"/>
  <c r="AI37" i="4"/>
  <c r="L36" i="7"/>
  <c r="J56" i="7"/>
  <c r="AH57" i="4"/>
  <c r="K56" i="7"/>
  <c r="AI57" i="4"/>
  <c r="L56" i="7"/>
  <c r="AE73" i="4"/>
  <c r="H72" i="7"/>
  <c r="AF73" i="4"/>
  <c r="I72" i="7"/>
  <c r="G72" i="7"/>
  <c r="J15" i="7"/>
  <c r="AH16" i="4"/>
  <c r="K15" i="7"/>
  <c r="AI16" i="4"/>
  <c r="L15" i="7"/>
  <c r="AH27" i="4"/>
  <c r="K26" i="7"/>
  <c r="J26" i="7"/>
  <c r="AI27" i="4"/>
  <c r="L26" i="7"/>
  <c r="AF64" i="4"/>
  <c r="I63" i="7"/>
  <c r="G63" i="7"/>
  <c r="AE64" i="4"/>
  <c r="H63" i="7"/>
  <c r="G71" i="7"/>
  <c r="AE72" i="4"/>
  <c r="H71" i="7"/>
  <c r="AF72" i="4"/>
  <c r="I71" i="7"/>
  <c r="AI14" i="4"/>
  <c r="L13" i="7"/>
  <c r="J13" i="7"/>
  <c r="AH14" i="4"/>
  <c r="K13" i="7"/>
  <c r="G29" i="7"/>
  <c r="AE30" i="4"/>
  <c r="H29" i="7"/>
  <c r="AF30" i="4"/>
  <c r="I29" i="7"/>
  <c r="G61" i="7"/>
  <c r="AF62" i="4"/>
  <c r="I61" i="7"/>
  <c r="AE62" i="4"/>
  <c r="H61" i="7"/>
  <c r="AF36" i="4"/>
  <c r="I35" i="7"/>
  <c r="G35" i="7"/>
  <c r="AE36" i="4"/>
  <c r="H35" i="7"/>
  <c r="AF49" i="4"/>
  <c r="I48" i="7"/>
  <c r="G48" i="7"/>
  <c r="AE49" i="4"/>
  <c r="H48" i="7"/>
  <c r="J64" i="7"/>
  <c r="AI65" i="4"/>
  <c r="L64" i="7"/>
  <c r="AH65" i="4"/>
  <c r="K64" i="7"/>
  <c r="AH10" i="4"/>
  <c r="K9" i="7"/>
  <c r="AF25" i="4"/>
  <c r="I24" i="7"/>
  <c r="AE25" i="4"/>
  <c r="H24" i="7"/>
  <c r="G24" i="7"/>
  <c r="E45" i="7"/>
  <c r="H46" i="4"/>
  <c r="F45" i="7"/>
  <c r="AI46" i="4"/>
  <c r="L45" i="7"/>
  <c r="J22" i="7"/>
  <c r="AI23" i="4"/>
  <c r="L22" i="7"/>
  <c r="AH23" i="4"/>
  <c r="K22" i="7"/>
  <c r="AE23" i="4"/>
  <c r="H22" i="7"/>
  <c r="G22" i="7"/>
  <c r="AF23" i="4"/>
  <c r="I22" i="7"/>
  <c r="AF11" i="4"/>
  <c r="I10" i="7"/>
  <c r="G10" i="7"/>
  <c r="AE11" i="4"/>
  <c r="H10" i="7"/>
  <c r="J30" i="7"/>
  <c r="AH31" i="4"/>
  <c r="K30" i="7"/>
  <c r="AI31" i="4"/>
  <c r="L30" i="7"/>
  <c r="AI25" i="4"/>
  <c r="L24" i="7"/>
  <c r="AH25" i="4"/>
  <c r="K24" i="7"/>
  <c r="J24" i="7"/>
  <c r="AH41" i="4"/>
  <c r="K40" i="7"/>
  <c r="J40" i="7"/>
  <c r="AI41" i="4"/>
  <c r="L40" i="7"/>
  <c r="AE12" i="4"/>
  <c r="H11" i="7"/>
  <c r="AF12" i="4"/>
  <c r="I11" i="7"/>
  <c r="G11" i="7"/>
  <c r="J31" i="7"/>
  <c r="AH32" i="4"/>
  <c r="K31" i="7"/>
  <c r="AI32" i="4"/>
  <c r="L31" i="7"/>
  <c r="AI60" i="4"/>
  <c r="L59" i="7"/>
  <c r="J59" i="7"/>
  <c r="AH60" i="4"/>
  <c r="K59" i="7"/>
  <c r="J67" i="7"/>
  <c r="AH68" i="4"/>
  <c r="K67" i="7"/>
  <c r="AI68" i="4"/>
  <c r="L67" i="7"/>
  <c r="J20" i="7"/>
  <c r="AI21" i="4"/>
  <c r="L20" i="7"/>
  <c r="AH21" i="4"/>
  <c r="K20" i="7"/>
  <c r="AE33" i="4"/>
  <c r="H32" i="7"/>
  <c r="G32" i="7"/>
  <c r="AF33" i="4"/>
  <c r="I32" i="7"/>
  <c r="G36" i="7"/>
  <c r="AE37" i="4"/>
  <c r="H36" i="7"/>
  <c r="AF37" i="4"/>
  <c r="I36" i="7"/>
  <c r="G56" i="7"/>
  <c r="AF57" i="4"/>
  <c r="I56" i="7"/>
  <c r="AE57" i="4"/>
  <c r="H56" i="7"/>
  <c r="G12" i="7"/>
  <c r="AE13" i="4"/>
  <c r="H12" i="7"/>
  <c r="AF13" i="4"/>
  <c r="I12" i="7"/>
  <c r="J55" i="7"/>
  <c r="AH56" i="4"/>
  <c r="K55" i="7"/>
  <c r="AI56" i="4"/>
  <c r="L55" i="7"/>
  <c r="AI58" i="4"/>
  <c r="L57" i="7"/>
  <c r="J57" i="7"/>
  <c r="AH58" i="4"/>
  <c r="K57" i="7"/>
  <c r="J61" i="7"/>
  <c r="AH62" i="4"/>
  <c r="K61" i="7"/>
  <c r="AI62" i="4"/>
  <c r="L61" i="7"/>
  <c r="J60" i="7"/>
  <c r="AH61" i="4"/>
  <c r="K60" i="7"/>
  <c r="AI61" i="4"/>
  <c r="L60" i="7"/>
  <c r="G68" i="7"/>
  <c r="AE69" i="4"/>
  <c r="H68" i="7"/>
  <c r="AF69" i="4"/>
  <c r="I68" i="7"/>
  <c r="AH28" i="4"/>
  <c r="K27" i="7"/>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Constructed from Sales Tax by County (Form 9) file
DOR webpage
Tax Collections from July 2003
http://dor.myflorida.com/dor/taxes/colls_from_7_2003.html</t>
        </r>
      </text>
    </comment>
    <comment ref="I3" authorId="1" shapeId="0">
      <text>
        <r>
          <rPr>
            <sz val="8"/>
            <color indexed="81"/>
            <rFont val="Tahoma"/>
            <family val="2"/>
          </rPr>
          <t>FY 2016 Half-cent Sales Tax (Form 5)
DOR website
Taxes: Tax Collections and Distributions
http://dor.myflorida.com/dor/taxes/distributions.html</t>
        </r>
      </text>
    </comment>
    <comment ref="T3" authorId="1" shapeId="0">
      <text>
        <r>
          <rPr>
            <sz val="8"/>
            <color indexed="81"/>
            <rFont val="Tahoma"/>
            <family val="2"/>
          </rPr>
          <t>FY 2016 State Revenue Sharing (Form 6)
DOR website
Taxes: Tax Collections and Distributions
http://dor.myflorida.com/dor/taxes/distributions.html</t>
        </r>
      </text>
    </comment>
    <comment ref="Z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text>
        <r>
          <rPr>
            <sz val="8"/>
            <color indexed="81"/>
            <rFont val="Tahoma"/>
            <family val="2"/>
          </rPr>
          <t>FY 2016 Local Government Tax Distributions by County (Form 4)
DOR webpage
Tax Distributions from July 2003 to Present
http://dor.myflorida.com/dor/taxes/dist_from_7_2003.html</t>
        </r>
      </text>
    </comment>
    <comment ref="D8" authorId="1" shapeId="0">
      <text>
        <r>
          <rPr>
            <sz val="8"/>
            <color indexed="81"/>
            <rFont val="Tahoma"/>
            <family val="2"/>
          </rPr>
          <t>Constructed from Sales Tax by County (Form 9) file
DOR webpage
Tax Collections from July 2003
http://dor.myflorida.com/dor/taxes/colls_from_7_2003.html</t>
        </r>
      </text>
    </comment>
    <comment ref="E8" authorId="1" shapeId="0">
      <text>
        <r>
          <rPr>
            <sz val="8"/>
            <color indexed="81"/>
            <rFont val="Tahoma"/>
            <family val="2"/>
          </rPr>
          <t>FY 2016 Local Gov't Tax Receipts by County (Form 3)
DOR webpage
Tax Collections from July 2003
http://dor.myflorida.com/dor/taxes/coll_from_7_2003.html</t>
        </r>
      </text>
    </comment>
    <comment ref="F8" authorId="1" shapeId="0">
      <text>
        <r>
          <rPr>
            <sz val="8"/>
            <color indexed="81"/>
            <rFont val="Tahoma"/>
            <family val="2"/>
          </rPr>
          <t>County's proportional share of statewide local option sales taxes multiplied by the discretionary pool amount of $184,454,807.</t>
        </r>
      </text>
    </comment>
    <comment ref="U8" authorId="1" shapeId="0">
      <text>
        <r>
          <rPr>
            <sz val="8"/>
            <color indexed="81"/>
            <rFont val="Tahoma"/>
            <family val="2"/>
          </rPr>
          <t>The 2.0810 percent of sales and use tax collections represent 98.47 of total County Revenue Sharing program funding in SFY 2015-16.
2015 Local Gov't Financial Information Handbook, p. 34.</t>
        </r>
      </text>
    </comment>
    <comment ref="W8" authorId="1" shapeId="0">
      <text>
        <r>
          <rPr>
            <sz val="8"/>
            <color indexed="81"/>
            <rFont val="Tahoma"/>
            <family val="2"/>
          </rPr>
          <t>The 1.3653 percent of sales and use tax collections represents 76.3% of total Municipal Revenue Sharing program funding in SFY 2015-16.
2015 Local Gov't Financial Information Handbook, p. 80.</t>
        </r>
      </text>
    </comment>
    <comment ref="E76" authorId="1" shapeId="0">
      <text>
        <r>
          <rPr>
            <sz val="8"/>
            <color indexed="81"/>
            <rFont val="Tahoma"/>
            <family val="2"/>
          </rPr>
          <t>Excludes discretionary pool amount totaling $184,454,807.</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<sst xmlns="http://schemas.openxmlformats.org/spreadsheetml/2006/main" count="292" uniqueCount="127">
  <si>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</si>
  <si>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</si>
  <si>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</si>
  <si>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</si>
  <si>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</si>
  <si>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</si>
  <si>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</si>
  <si>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</si>
  <si>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</si>
  <si>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</si>
  <si>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</si>
  <si>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</si>
  <si>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</si>
  <si>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</si>
  <si>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</si>
  <si>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</si>
  <si>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</si>
  <si>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</si>
  <si>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</si>
  <si>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</si>
  <si>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</si>
  <si>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</si>
  <si>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</si>
  <si>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</si>
  <si>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</si>
  <si>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</si>
  <si>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</si>
  <si>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</si>
  <si>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</si>
  <si>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</si>
  <si>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</si>
  <si>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</si>
  <si>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</si>
  <si>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</si>
  <si>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</si>
  <si>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</si>
  <si>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</si>
  <si>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</si>
  <si>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</si>
  <si>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</si>
  <si>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</si>
  <si>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</si>
  <si>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</si>
  <si>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</si>
  <si>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</si>
  <si>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</si>
  <si>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</si>
  <si>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</si>
  <si>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</si>
  <si>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</si>
  <si>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</si>
  <si>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</si>
  <si>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</si>
  <si>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</si>
  <si>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</si>
  <si>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</si>
  <si>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</si>
  <si>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</si>
  <si>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</si>
  <si>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</si>
  <si>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</si>
  <si>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</si>
  <si>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</si>
  <si>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</si>
  <si>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</si>
  <si>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</si>
  <si>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</si>
  <si>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</si>
  <si>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</si>
  <si>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</si>
  <si>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</si>
  <si>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</si>
  <si>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</si>
  <si>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</si>
  <si>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</si>
  <si>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</si>
  <si>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</si>
  <si>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</si>
  <si>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</si>
  <si>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</si>
  <si>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</si>
  <si>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</si>
  <si>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</si>
  <si>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</si>
  <si>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</si>
  <si>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</si>
  <si>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</si>
  <si>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</si>
  <si>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</si>
  <si>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</si>
  <si>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</si>
  <si>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</si>
  <si>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</si>
  <si>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</si>
  <si>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</si>
  <si>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</si>
  <si>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</si>
  <si>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</si>
  <si>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</si>
  <si>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</si>
  <si>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</si>
  <si>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</si>
  <si>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</si>
  <si>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</si>
  <si>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</si>
  <si>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</si>
  <si>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</si>
  <si>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</si>
  <si>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</si>
  <si>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</si>
  <si>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</si>
  <si>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</si>
  <si>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</si>
  <si>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</si>
  <si>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</si>
  <si>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</si>
  <si>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</si>
  <si>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</si>
  <si>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</si>
  <si>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</si>
  <si>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</si>
  <si>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</si>
  <si>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 212.20(6)(d)6.a., F.S.</t>
  </si>
  <si>
    <t>State Fiscal Year Ended June 30, 2016</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</si>
  <si>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$184,454,807.</t>
  </si>
  <si>
    <t>1)  Pursuant to law, 2.0810 percent of state sales and use tax collections are transferred into the Revenue Sharing Trust Fund for Counties [s. 212.20(6)(d)5., F.S.].  In state fiscal year ended June 30, 2016, this revenue source was estimated to account for 98.47 percent of total county revenue sharing proceeds.</t>
  </si>
  <si>
    <t>2)  Pursuant to law, 1.3653 percent of state sales and use tax collections are transferred into the Revenue Sharing Trust Fund for Municipalities [s. 212.20(5)(d)6., F.S.].  In state fiscal year ended June 30, 2016, this revenue source was estimated to account for 76.3 percent of total municipal revenue sharing proceeds.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</si>
</sst>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6" fontId="2" fillId="2" borderId="13" xfId="1" applyNumberFormat="1" applyFont="1" applyFill="1" applyBorder="1"/>
    <xf numFmtId="0" fontId="2" fillId="2" borderId="15" xfId="0" applyFont="1" applyFill="1" applyBorder="1" applyAlignment="1">
      <alignment horizontal="centerContinuous"/>
    </xf>
    <xf numFmtId="0" fontId="2" fillId="2" borderId="7" xfId="0" applyFont="1" applyFill="1" applyBorder="1" applyAlignment="1">
      <alignment horizontal="centerContinuous"/>
    </xf>
    <xf numFmtId="0" fontId="2" fillId="2" borderId="16" xfId="0" applyFont="1" applyFill="1" applyBorder="1" applyAlignment="1">
      <alignment horizontal="left"/>
    </xf>
    <xf numFmtId="0" fontId="2" fillId="2" borderId="1" xfId="0" applyFont="1" applyFill="1" applyBorder="1" applyAlignment="1">
      <alignment horizontal="left"/>
    </xf>
    <xf numFmtId="0" fontId="2" fillId="2" borderId="17"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6" xfId="0" applyFont="1" applyFill="1" applyBorder="1"/>
    <xf numFmtId="0" fontId="2" fillId="2" borderId="16" xfId="0" applyFont="1" applyFill="1" applyBorder="1" applyAlignment="1">
      <alignment horizontal="right"/>
    </xf>
    <xf numFmtId="0" fontId="2" fillId="2" borderId="19" xfId="0" applyFont="1" applyFill="1" applyBorder="1" applyAlignment="1">
      <alignment horizontal="right"/>
    </xf>
    <xf numFmtId="0" fontId="2" fillId="2" borderId="17"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3" xfId="0" applyNumberFormat="1" applyFont="1" applyFill="1" applyBorder="1"/>
    <xf numFmtId="166" fontId="3" fillId="0" borderId="9" xfId="0" applyNumberFormat="1" applyFont="1" applyBorder="1"/>
    <xf numFmtId="166" fontId="3" fillId="0" borderId="20" xfId="0" applyNumberFormat="1" applyFont="1" applyBorder="1"/>
    <xf numFmtId="9" fontId="2" fillId="2" borderId="12"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17"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1" xfId="0" applyFont="1" applyFill="1" applyBorder="1" applyAlignment="1">
      <alignment horizontal="left"/>
    </xf>
    <xf numFmtId="0" fontId="4" fillId="2" borderId="13" xfId="0" applyFont="1" applyFill="1" applyBorder="1" applyAlignment="1">
      <alignment horizontal="left"/>
    </xf>
    <xf numFmtId="0" fontId="4" fillId="2" borderId="14" xfId="0" applyFont="1" applyFill="1" applyBorder="1" applyAlignment="1">
      <alignment horizontal="left"/>
    </xf>
    <xf numFmtId="0" fontId="2" fillId="2" borderId="14" xfId="0" applyFont="1" applyFill="1" applyBorder="1" applyAlignment="1">
      <alignment horizontal="left"/>
    </xf>
    <xf numFmtId="0" fontId="2" fillId="2" borderId="13"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2" xfId="0" applyNumberFormat="1" applyFont="1" applyBorder="1"/>
    <xf numFmtId="42" fontId="3" fillId="0" borderId="20" xfId="0" applyNumberFormat="1" applyFont="1" applyBorder="1"/>
    <xf numFmtId="42" fontId="3" fillId="0" borderId="29" xfId="0" applyNumberFormat="1" applyFont="1" applyBorder="1"/>
    <xf numFmtId="0" fontId="1" fillId="0" borderId="16" xfId="0" applyFont="1" applyBorder="1"/>
    <xf numFmtId="0" fontId="1" fillId="0" borderId="5" xfId="0" applyFont="1" applyBorder="1"/>
    <xf numFmtId="0" fontId="2" fillId="2" borderId="30" xfId="0" applyFont="1" applyFill="1" applyBorder="1" applyAlignment="1">
      <alignment horizontal="right"/>
    </xf>
    <xf numFmtId="0" fontId="2" fillId="2" borderId="31" xfId="0" applyFont="1" applyFill="1" applyBorder="1" applyAlignment="1">
      <alignment horizontal="right"/>
    </xf>
    <xf numFmtId="0" fontId="2" fillId="2" borderId="32" xfId="0" applyFont="1" applyFill="1" applyBorder="1" applyAlignment="1">
      <alignment horizontal="right"/>
    </xf>
    <xf numFmtId="42" fontId="3" fillId="0" borderId="33" xfId="0" applyNumberFormat="1" applyFont="1" applyBorder="1"/>
    <xf numFmtId="42" fontId="3" fillId="0" borderId="34" xfId="0" applyNumberFormat="1" applyFont="1" applyBorder="1"/>
    <xf numFmtId="42" fontId="2" fillId="2" borderId="35" xfId="0" applyNumberFormat="1" applyFont="1" applyFill="1" applyBorder="1"/>
    <xf numFmtId="0" fontId="1" fillId="0" borderId="7" xfId="0" applyFont="1" applyFill="1" applyBorder="1"/>
    <xf numFmtId="0" fontId="4" fillId="0" borderId="1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2" borderId="40" xfId="0" applyFont="1" applyFill="1" applyBorder="1" applyAlignment="1">
      <alignment horizontal="center"/>
    </xf>
    <xf numFmtId="0" fontId="2" fillId="2" borderId="1" xfId="0" applyFont="1" applyFill="1" applyBorder="1" applyAlignment="1">
      <alignment horizontal="center"/>
    </xf>
    <xf numFmtId="0" fontId="2" fillId="2" borderId="17" xfId="0" applyFont="1" applyFill="1" applyBorder="1" applyAlignment="1">
      <alignment horizontal="center"/>
    </xf>
    <xf numFmtId="0" fontId="4" fillId="2" borderId="1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1" fillId="0" borderId="16" xfId="0" applyFont="1" applyBorder="1" applyAlignment="1">
      <alignment wrapText="1"/>
    </xf>
    <xf numFmtId="0" fontId="0" fillId="0" borderId="1" xfId="0" applyBorder="1" applyAlignment="1">
      <alignment wrapText="1"/>
    </xf>
    <xf numFmtId="0" fontId="0" fillId="0" borderId="17"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1" fillId="0" borderId="7" xfId="0" applyFont="1" applyFill="1" applyBorder="1" applyAlignment="1">
      <alignment wrapText="1"/>
    </xf>
    <xf numFmtId="0" fontId="0" fillId="0" borderId="0" xfId="0" applyFill="1" applyAlignment="1">
      <alignment wrapText="1"/>
    </xf>
    <xf numFmtId="0" fontId="0" fillId="0" borderId="8" xfId="0" applyFill="1" applyBorder="1" applyAlignment="1">
      <alignment wrapText="1"/>
    </xf>
    <xf numFmtId="0" fontId="3" fillId="0" borderId="7" xfId="0" applyFont="1" applyBorder="1" applyAlignment="1">
      <alignment wrapText="1"/>
    </xf>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7" fillId="0" borderId="1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xf numFmtId="0" fontId="4" fillId="2" borderId="11" xfId="0" applyFont="1" applyFill="1" applyBorder="1" applyAlignment="1">
      <alignment horizontal="center"/>
    </xf>
    <xf numFmtId="0" fontId="4" fillId="2" borderId="13" xfId="0" applyFont="1" applyFill="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78" t="s">
        <v>105</v>
      </c>
      <c r="B1" s="79"/>
      <c r="C1" s="79"/>
      <c r="D1" s="79"/>
      <c r="E1" s="79"/>
      <c r="F1" s="79"/>
      <c r="G1" s="79"/>
      <c r="H1" s="79"/>
      <c r="I1" s="79"/>
      <c r="J1" s="79"/>
      <c r="K1" s="79"/>
      <c r="L1" s="80"/>
    </row>
    <row r="2" spans="1:12" ht="16.5" thickBot="1" x14ac:dyDescent="0.3">
      <c r="A2" s="81" t="s">
        <v>123</v>
      </c>
      <c r="B2" s="82"/>
      <c r="C2" s="82"/>
      <c r="D2" s="82"/>
      <c r="E2" s="82"/>
      <c r="F2" s="82"/>
      <c r="G2" s="82"/>
      <c r="H2" s="82"/>
      <c r="I2" s="82"/>
      <c r="J2" s="82"/>
      <c r="K2" s="82"/>
      <c r="L2" s="83"/>
    </row>
    <row r="3" spans="1:12" ht="15.75" x14ac:dyDescent="0.25">
      <c r="A3" s="24"/>
      <c r="B3" s="89" t="s">
        <v>93</v>
      </c>
      <c r="C3" s="90"/>
      <c r="D3" s="90"/>
      <c r="E3" s="90"/>
      <c r="F3" s="91"/>
      <c r="G3" s="102" t="s">
        <v>95</v>
      </c>
      <c r="H3" s="103"/>
      <c r="I3" s="103"/>
      <c r="J3" s="103"/>
      <c r="K3" s="103"/>
      <c r="L3" s="104"/>
    </row>
    <row r="4" spans="1:12" ht="13.5" thickBot="1" x14ac:dyDescent="0.25">
      <c r="A4" s="25"/>
      <c r="B4" s="26"/>
      <c r="C4" s="27"/>
      <c r="D4" s="27"/>
      <c r="E4" s="27"/>
      <c r="F4" s="28"/>
      <c r="G4" s="84" t="s">
        <v>101</v>
      </c>
      <c r="H4" s="85"/>
      <c r="I4" s="86"/>
      <c r="J4" s="87" t="s">
        <v>102</v>
      </c>
      <c r="K4" s="87"/>
      <c r="L4" s="88"/>
    </row>
    <row r="5" spans="1:12" x14ac:dyDescent="0.2">
      <c r="A5" s="29"/>
      <c r="B5" s="30"/>
      <c r="C5" s="31"/>
      <c r="D5" s="31" t="s">
        <v>97</v>
      </c>
      <c r="E5" s="31"/>
      <c r="F5" s="32" t="s">
        <v>73</v>
      </c>
      <c r="G5" s="30"/>
      <c r="H5" s="31" t="s">
        <v>73</v>
      </c>
      <c r="I5" s="32" t="s">
        <v>92</v>
      </c>
      <c r="J5" s="44"/>
      <c r="K5" s="31" t="s">
        <v>73</v>
      </c>
      <c r="L5" s="32" t="s">
        <v>92</v>
      </c>
    </row>
    <row r="6" spans="1:12" x14ac:dyDescent="0.2">
      <c r="A6" s="29"/>
      <c r="B6" s="30" t="s">
        <v>70</v>
      </c>
      <c r="C6" s="33" t="s">
        <v>86</v>
      </c>
      <c r="D6" s="33" t="s">
        <v>98</v>
      </c>
      <c r="E6" s="33" t="s">
        <v>0</v>
      </c>
      <c r="F6" s="32" t="s">
        <v>82</v>
      </c>
      <c r="G6" s="30" t="s">
        <v>0</v>
      </c>
      <c r="H6" s="33" t="s">
        <v>82</v>
      </c>
      <c r="I6" s="32" t="s">
        <v>91</v>
      </c>
      <c r="J6" s="44" t="s">
        <v>0</v>
      </c>
      <c r="K6" s="33" t="s">
        <v>82</v>
      </c>
      <c r="L6" s="32" t="s">
        <v>91</v>
      </c>
    </row>
    <row r="7" spans="1:12" ht="13.5" thickBot="1" x14ac:dyDescent="0.25">
      <c r="A7" s="34" t="s">
        <v>8</v>
      </c>
      <c r="B7" s="35" t="s">
        <v>71</v>
      </c>
      <c r="C7" s="36" t="s">
        <v>87</v>
      </c>
      <c r="D7" s="36" t="s">
        <v>99</v>
      </c>
      <c r="E7" s="36" t="s">
        <v>91</v>
      </c>
      <c r="F7" s="37" t="s">
        <v>0</v>
      </c>
      <c r="G7" s="35" t="s">
        <v>94</v>
      </c>
      <c r="H7" s="36" t="s">
        <v>0</v>
      </c>
      <c r="I7" s="37" t="s">
        <v>90</v>
      </c>
      <c r="J7" s="3" t="s">
        <v>94</v>
      </c>
      <c r="K7" s="36" t="s">
        <v>0</v>
      </c>
      <c r="L7" s="37" t="s">
        <v>90</v>
      </c>
    </row>
    <row r="8" spans="1:12" x14ac:dyDescent="0.2">
      <c r="A8" s="4" t="s">
        <v>1</v>
      </c>
      <c r="B8" s="13">
        <f>'Data Worksheet'!D9</f>
        <v>228514805.66000003</v>
      </c>
      <c r="C8" s="16">
        <f>'Data Worksheet'!E9</f>
        <v>1618935.8800000004</v>
      </c>
      <c r="D8" s="17">
        <f>'Data Worksheet'!F9</f>
        <v>150525.0346112499</v>
      </c>
      <c r="E8" s="16">
        <f>'Data Worksheet'!G9</f>
        <v>230284266.57461128</v>
      </c>
      <c r="F8" s="14">
        <f>'Data Worksheet'!H9</f>
        <v>9.6032280803471006E-3</v>
      </c>
      <c r="G8" s="13">
        <f>'Data Worksheet'!AD9</f>
        <v>24731056.862063996</v>
      </c>
      <c r="H8" s="41">
        <f>'Data Worksheet'!AE9</f>
        <v>9.0696687649119354E-3</v>
      </c>
      <c r="I8" s="38">
        <f>'Data Worksheet'!AF9</f>
        <v>0.10822518388091035</v>
      </c>
      <c r="J8" s="2">
        <f>'Data Worksheet'!AG9</f>
        <v>24731056.862063996</v>
      </c>
      <c r="K8" s="41">
        <f>'Data Worksheet'!AH9</f>
        <v>5.0149993308619672E-3</v>
      </c>
      <c r="L8" s="5">
        <f>'Data Worksheet'!AI9</f>
        <v>0.10739360195956428</v>
      </c>
    </row>
    <row r="9" spans="1:12" x14ac:dyDescent="0.2">
      <c r="A9" s="6" t="s">
        <v>50</v>
      </c>
      <c r="B9" s="65">
        <f>'Data Worksheet'!D10</f>
        <v>11710721.850000001</v>
      </c>
      <c r="C9" s="67">
        <f>'Data Worksheet'!E10</f>
        <v>1648318.1700000002</v>
      </c>
      <c r="D9" s="67">
        <f>'Data Worksheet'!F10</f>
        <v>153256.93417184753</v>
      </c>
      <c r="E9" s="67">
        <f>'Data Worksheet'!G10</f>
        <v>13512296.954171849</v>
      </c>
      <c r="F9" s="15">
        <f>'Data Worksheet'!H10</f>
        <v>5.6348473766986329E-4</v>
      </c>
      <c r="G9" s="65">
        <f>'Data Worksheet'!AD10</f>
        <v>3413945.8547040001</v>
      </c>
      <c r="H9" s="42">
        <f>'Data Worksheet'!AE10</f>
        <v>1.2520030282654618E-3</v>
      </c>
      <c r="I9" s="39">
        <f>'Data Worksheet'!AF10</f>
        <v>0.29152309297688594</v>
      </c>
      <c r="J9" s="68">
        <f>'Data Worksheet'!AG10</f>
        <v>5538385.3847040003</v>
      </c>
      <c r="K9" s="42">
        <f>'Data Worksheet'!AH10</f>
        <v>1.1230817652985747E-3</v>
      </c>
      <c r="L9" s="7">
        <f>'Data Worksheet'!AI10</f>
        <v>0.40987741784301546</v>
      </c>
    </row>
    <row r="10" spans="1:12" x14ac:dyDescent="0.2">
      <c r="A10" s="6" t="s">
        <v>26</v>
      </c>
      <c r="B10" s="65">
        <f>'Data Worksheet'!D11</f>
        <v>235404556.66999999</v>
      </c>
      <c r="C10" s="67">
        <f>'Data Worksheet'!E11</f>
        <v>18312562.440000001</v>
      </c>
      <c r="D10" s="67">
        <f>'Data Worksheet'!F11</f>
        <v>1702661.0683936873</v>
      </c>
      <c r="E10" s="67">
        <f>'Data Worksheet'!G11</f>
        <v>255419780.17839366</v>
      </c>
      <c r="F10" s="15">
        <f>'Data Worksheet'!H11</f>
        <v>1.0651419837622808E-2</v>
      </c>
      <c r="G10" s="65">
        <f>'Data Worksheet'!AD11</f>
        <v>28181423.114941001</v>
      </c>
      <c r="H10" s="42">
        <f>'Data Worksheet'!AE11</f>
        <v>1.033502831690211E-2</v>
      </c>
      <c r="I10" s="39">
        <f>'Data Worksheet'!AF11</f>
        <v>0.11971485817263472</v>
      </c>
      <c r="J10" s="68">
        <f>'Data Worksheet'!AG11</f>
        <v>48313146.424941003</v>
      </c>
      <c r="K10" s="42">
        <f>'Data Worksheet'!AH11</f>
        <v>9.7970094179264441E-3</v>
      </c>
      <c r="L10" s="7">
        <f>'Data Worksheet'!AI11</f>
        <v>0.18915193800259908</v>
      </c>
    </row>
    <row r="11" spans="1:12" x14ac:dyDescent="0.2">
      <c r="A11" s="6" t="s">
        <v>47</v>
      </c>
      <c r="B11" s="65">
        <f>'Data Worksheet'!D12</f>
        <v>16514886.739999998</v>
      </c>
      <c r="C11" s="67">
        <f>'Data Worksheet'!E12</f>
        <v>2424369.69</v>
      </c>
      <c r="D11" s="67">
        <f>'Data Worksheet'!F12</f>
        <v>225412.46753868661</v>
      </c>
      <c r="E11" s="67">
        <f>'Data Worksheet'!G12</f>
        <v>19164668.897538688</v>
      </c>
      <c r="F11" s="15">
        <f>'Data Worksheet'!H12</f>
        <v>7.9919783164069985E-4</v>
      </c>
      <c r="G11" s="65">
        <f>'Data Worksheet'!AD12</f>
        <v>4109372.3382280003</v>
      </c>
      <c r="H11" s="42">
        <f>'Data Worksheet'!AE12</f>
        <v>1.5070381402337329E-3</v>
      </c>
      <c r="I11" s="39">
        <f>'Data Worksheet'!AF12</f>
        <v>0.24882836939322545</v>
      </c>
      <c r="J11" s="68">
        <f>'Data Worksheet'!AG12</f>
        <v>7080785.9482280007</v>
      </c>
      <c r="K11" s="42">
        <f>'Data Worksheet'!AH12</f>
        <v>1.4358519731039368E-3</v>
      </c>
      <c r="L11" s="7">
        <f>'Data Worksheet'!AI12</f>
        <v>0.3694708208153486</v>
      </c>
    </row>
    <row r="12" spans="1:12" x14ac:dyDescent="0.2">
      <c r="A12" s="6" t="s">
        <v>15</v>
      </c>
      <c r="B12" s="65">
        <f>'Data Worksheet'!D13</f>
        <v>477302292.91999996</v>
      </c>
      <c r="C12" s="67">
        <f>'Data Worksheet'!E13</f>
        <v>35374441.75</v>
      </c>
      <c r="D12" s="67">
        <f>'Data Worksheet'!F13</f>
        <v>3289036.4186458029</v>
      </c>
      <c r="E12" s="67">
        <f>'Data Worksheet'!G13</f>
        <v>515965771.08864576</v>
      </c>
      <c r="F12" s="15">
        <f>'Data Worksheet'!H13</f>
        <v>2.151661099179368E-2</v>
      </c>
      <c r="G12" s="65">
        <f>'Data Worksheet'!AD13</f>
        <v>55623255.111434996</v>
      </c>
      <c r="H12" s="42">
        <f>'Data Worksheet'!AE13</f>
        <v>2.0398824939049008E-2</v>
      </c>
      <c r="I12" s="39">
        <f>'Data Worksheet'!AF13</f>
        <v>0.11653674398073327</v>
      </c>
      <c r="J12" s="68">
        <f>'Data Worksheet'!AG13</f>
        <v>96685482.011435002</v>
      </c>
      <c r="K12" s="42">
        <f>'Data Worksheet'!AH13</f>
        <v>1.9606021299283308E-2</v>
      </c>
      <c r="L12" s="7">
        <f>'Data Worksheet'!AI13</f>
        <v>0.18738739549996991</v>
      </c>
    </row>
    <row r="13" spans="1:12" x14ac:dyDescent="0.2">
      <c r="A13" s="6" t="s">
        <v>9</v>
      </c>
      <c r="B13" s="65">
        <f>'Data Worksheet'!D14</f>
        <v>2191246171.8200006</v>
      </c>
      <c r="C13" s="67">
        <f>'Data Worksheet'!E14</f>
        <v>19376354.120000001</v>
      </c>
      <c r="D13" s="67">
        <f>'Data Worksheet'!F14</f>
        <v>1801570.0378157247</v>
      </c>
      <c r="E13" s="67">
        <f>'Data Worksheet'!G14</f>
        <v>2212424095.9778161</v>
      </c>
      <c r="F13" s="15">
        <f>'Data Worksheet'!H14</f>
        <v>9.226167953270463E-2</v>
      </c>
      <c r="G13" s="65">
        <f>'Data Worksheet'!AD14</f>
        <v>269638754.70206898</v>
      </c>
      <c r="H13" s="42">
        <f>'Data Worksheet'!AE14</f>
        <v>9.8885146921578335E-2</v>
      </c>
      <c r="I13" s="39">
        <f>'Data Worksheet'!AF14</f>
        <v>0.1230526985829771</v>
      </c>
      <c r="J13" s="68">
        <f>'Data Worksheet'!AG14</f>
        <v>269638754.70206898</v>
      </c>
      <c r="K13" s="42">
        <f>'Data Worksheet'!AH14</f>
        <v>5.4677735041707205E-2</v>
      </c>
      <c r="L13" s="7">
        <f>'Data Worksheet'!AI14</f>
        <v>0.12187480474122112</v>
      </c>
    </row>
    <row r="14" spans="1:12" x14ac:dyDescent="0.2">
      <c r="A14" s="6" t="s">
        <v>57</v>
      </c>
      <c r="B14" s="65">
        <f>'Data Worksheet'!D15</f>
        <v>4122710.4499999997</v>
      </c>
      <c r="C14" s="67">
        <f>'Data Worksheet'!E15</f>
        <v>920374.05</v>
      </c>
      <c r="D14" s="67">
        <f>'Data Worksheet'!F15</f>
        <v>85574.319182762323</v>
      </c>
      <c r="E14" s="67">
        <f>'Data Worksheet'!G15</f>
        <v>5128658.8191827619</v>
      </c>
      <c r="F14" s="15">
        <f>'Data Worksheet'!H15</f>
        <v>2.1387340576712102E-4</v>
      </c>
      <c r="G14" s="65">
        <f>'Data Worksheet'!AD15</f>
        <v>2499973.3505870001</v>
      </c>
      <c r="H14" s="42">
        <f>'Data Worksheet'!AE15</f>
        <v>9.1682010750262935E-4</v>
      </c>
      <c r="I14" s="39">
        <f>'Data Worksheet'!AF15</f>
        <v>0.60639071817110035</v>
      </c>
      <c r="J14" s="68">
        <f>'Data Worksheet'!AG15</f>
        <v>3792919.650587</v>
      </c>
      <c r="K14" s="42">
        <f>'Data Worksheet'!AH15</f>
        <v>7.6913370972369851E-4</v>
      </c>
      <c r="L14" s="7">
        <f>'Data Worksheet'!AI15</f>
        <v>0.73955390372241447</v>
      </c>
    </row>
    <row r="15" spans="1:12" x14ac:dyDescent="0.2">
      <c r="A15" s="6" t="s">
        <v>28</v>
      </c>
      <c r="B15" s="65">
        <f>'Data Worksheet'!D16</f>
        <v>160010283.49000001</v>
      </c>
      <c r="C15" s="67">
        <f>'Data Worksheet'!E16</f>
        <v>22271415.259999998</v>
      </c>
      <c r="D15" s="67">
        <f>'Data Worksheet'!F16</f>
        <v>2070746.342871231</v>
      </c>
      <c r="E15" s="67">
        <f>'Data Worksheet'!G16</f>
        <v>184352445.09287122</v>
      </c>
      <c r="F15" s="15">
        <f>'Data Worksheet'!H16</f>
        <v>7.6877964948721825E-3</v>
      </c>
      <c r="G15" s="65">
        <f>'Data Worksheet'!AD16</f>
        <v>19357232.775820002</v>
      </c>
      <c r="H15" s="42">
        <f>'Data Worksheet'!AE16</f>
        <v>7.0989157665675316E-3</v>
      </c>
      <c r="I15" s="39">
        <f>'Data Worksheet'!AF16</f>
        <v>0.12097492957088442</v>
      </c>
      <c r="J15" s="68">
        <f>'Data Worksheet'!AG16</f>
        <v>44954642.255820006</v>
      </c>
      <c r="K15" s="42">
        <f>'Data Worksheet'!AH16</f>
        <v>9.1159671052271039E-3</v>
      </c>
      <c r="L15" s="7">
        <f>'Data Worksheet'!AI16</f>
        <v>0.24385161928920016</v>
      </c>
    </row>
    <row r="16" spans="1:12" x14ac:dyDescent="0.2">
      <c r="A16" s="6" t="s">
        <v>31</v>
      </c>
      <c r="B16" s="65">
        <f>'Data Worksheet'!D17</f>
        <v>95816175.899999991</v>
      </c>
      <c r="C16" s="67">
        <f>'Data Worksheet'!E17</f>
        <v>395157.91000000009</v>
      </c>
      <c r="D16" s="67">
        <f>'Data Worksheet'!F17</f>
        <v>36740.898027202391</v>
      </c>
      <c r="E16" s="67">
        <f>'Data Worksheet'!G17</f>
        <v>96248074.708027184</v>
      </c>
      <c r="F16" s="15">
        <f>'Data Worksheet'!H17</f>
        <v>4.0137010984899607E-3</v>
      </c>
      <c r="G16" s="65">
        <f>'Data Worksheet'!AD17</f>
        <v>10903447.644816</v>
      </c>
      <c r="H16" s="42">
        <f>'Data Worksheet'!AE17</f>
        <v>3.998642641339473E-3</v>
      </c>
      <c r="I16" s="39">
        <f>'Data Worksheet'!AF17</f>
        <v>0.11379547912865516</v>
      </c>
      <c r="J16" s="68">
        <f>'Data Worksheet'!AG17</f>
        <v>10903447.644816</v>
      </c>
      <c r="K16" s="42">
        <f>'Data Worksheet'!AH17</f>
        <v>2.2110168177534649E-3</v>
      </c>
      <c r="L16" s="7">
        <f>'Data Worksheet'!AI17</f>
        <v>0.11328483897358044</v>
      </c>
    </row>
    <row r="17" spans="1:12" x14ac:dyDescent="0.2">
      <c r="A17" s="6" t="s">
        <v>27</v>
      </c>
      <c r="B17" s="65">
        <f>'Data Worksheet'!D18</f>
        <v>122849351.43000001</v>
      </c>
      <c r="C17" s="67">
        <f>'Data Worksheet'!E18</f>
        <v>17680449.990000002</v>
      </c>
      <c r="D17" s="67">
        <f>'Data Worksheet'!F18</f>
        <v>1643888.6675902337</v>
      </c>
      <c r="E17" s="67">
        <f>'Data Worksheet'!G18</f>
        <v>142173690.08759025</v>
      </c>
      <c r="F17" s="15">
        <f>'Data Worksheet'!H18</f>
        <v>5.9288738794204682E-3</v>
      </c>
      <c r="G17" s="65">
        <f>'Data Worksheet'!AD18</f>
        <v>14953089.377580002</v>
      </c>
      <c r="H17" s="42">
        <f>'Data Worksheet'!AE18</f>
        <v>5.4837756600206733E-3</v>
      </c>
      <c r="I17" s="39">
        <f>'Data Worksheet'!AF18</f>
        <v>0.12171891185034318</v>
      </c>
      <c r="J17" s="68">
        <f>'Data Worksheet'!AG18</f>
        <v>36711402.087580003</v>
      </c>
      <c r="K17" s="42">
        <f>'Data Worksheet'!AH18</f>
        <v>7.4443909910954422E-3</v>
      </c>
      <c r="L17" s="7">
        <f>'Data Worksheet'!AI18</f>
        <v>0.25821515967520342</v>
      </c>
    </row>
    <row r="18" spans="1:12" x14ac:dyDescent="0.2">
      <c r="A18" s="6" t="s">
        <v>22</v>
      </c>
      <c r="B18" s="65">
        <f>'Data Worksheet'!D19</f>
        <v>504415074.31999993</v>
      </c>
      <c r="C18" s="67">
        <f>'Data Worksheet'!E19</f>
        <v>1526086.9299999997</v>
      </c>
      <c r="D18" s="67">
        <f>'Data Worksheet'!F19</f>
        <v>141892.14705527807</v>
      </c>
      <c r="E18" s="67">
        <f>'Data Worksheet'!G19</f>
        <v>506083053.39705521</v>
      </c>
      <c r="F18" s="15">
        <f>'Data Worksheet'!H19</f>
        <v>2.1104485606687196E-2</v>
      </c>
      <c r="G18" s="65">
        <f>'Data Worksheet'!AD19</f>
        <v>56333243.470994011</v>
      </c>
      <c r="H18" s="42">
        <f>'Data Worksheet'!AE19</f>
        <v>2.0659200356244425E-2</v>
      </c>
      <c r="I18" s="39">
        <f>'Data Worksheet'!AF19</f>
        <v>0.11168033300142079</v>
      </c>
      <c r="J18" s="68">
        <f>'Data Worksheet'!AG19</f>
        <v>56333243.470994011</v>
      </c>
      <c r="K18" s="42">
        <f>'Data Worksheet'!AH19</f>
        <v>1.1423336248345899E-2</v>
      </c>
      <c r="L18" s="7">
        <f>'Data Worksheet'!AI19</f>
        <v>0.11131225021833897</v>
      </c>
    </row>
    <row r="19" spans="1:12" x14ac:dyDescent="0.2">
      <c r="A19" s="6" t="s">
        <v>37</v>
      </c>
      <c r="B19" s="65">
        <f>'Data Worksheet'!D20</f>
        <v>60605077.189999998</v>
      </c>
      <c r="C19" s="67">
        <f>'Data Worksheet'!E20</f>
        <v>7370466.6600000001</v>
      </c>
      <c r="D19" s="67">
        <f>'Data Worksheet'!F20</f>
        <v>685289.49342796893</v>
      </c>
      <c r="E19" s="67">
        <f>'Data Worksheet'!G20</f>
        <v>68660833.343427956</v>
      </c>
      <c r="F19" s="15">
        <f>'Data Worksheet'!H20</f>
        <v>2.863268310038922E-3</v>
      </c>
      <c r="G19" s="65">
        <f>'Data Worksheet'!AD20</f>
        <v>6834771.3848249987</v>
      </c>
      <c r="H19" s="42">
        <f>'Data Worksheet'!AE20</f>
        <v>2.5065290533276352E-3</v>
      </c>
      <c r="I19" s="39">
        <f>'Data Worksheet'!AF20</f>
        <v>0.11277555778697622</v>
      </c>
      <c r="J19" s="68">
        <f>'Data Worksheet'!AG20</f>
        <v>15476439.524824999</v>
      </c>
      <c r="K19" s="42">
        <f>'Data Worksheet'!AH20</f>
        <v>3.1383346977046883E-3</v>
      </c>
      <c r="L19" s="7">
        <f>'Data Worksheet'!AI20</f>
        <v>0.225404190004728</v>
      </c>
    </row>
    <row r="20" spans="1:12" x14ac:dyDescent="0.2">
      <c r="A20" s="70" t="s">
        <v>118</v>
      </c>
      <c r="B20" s="65">
        <f>'Data Worksheet'!D21</f>
        <v>15547379.080000002</v>
      </c>
      <c r="C20" s="67">
        <f>'Data Worksheet'!E21</f>
        <v>2887307.47</v>
      </c>
      <c r="D20" s="67">
        <f>'Data Worksheet'!F21</f>
        <v>268455.3861732129</v>
      </c>
      <c r="E20" s="67">
        <f>'Data Worksheet'!G21</f>
        <v>18703141.936173216</v>
      </c>
      <c r="F20" s="15">
        <f>'Data Worksheet'!H21</f>
        <v>7.7995140746614088E-4</v>
      </c>
      <c r="G20" s="65">
        <f>'Data Worksheet'!AD21</f>
        <v>4102526.5258940007</v>
      </c>
      <c r="H20" s="42">
        <f>'Data Worksheet'!AE21</f>
        <v>1.5045275621115594E-3</v>
      </c>
      <c r="I20" s="39">
        <f>'Data Worksheet'!AF21</f>
        <v>0.26387254757114986</v>
      </c>
      <c r="J20" s="68">
        <f>'Data Worksheet'!AG21</f>
        <v>7858867.865894001</v>
      </c>
      <c r="K20" s="42">
        <f>'Data Worksheet'!AH21</f>
        <v>1.5936325450469156E-3</v>
      </c>
      <c r="L20" s="7">
        <f>'Data Worksheet'!AI21</f>
        <v>0.42018971425835078</v>
      </c>
    </row>
    <row r="21" spans="1:12" x14ac:dyDescent="0.2">
      <c r="A21" s="6" t="s">
        <v>59</v>
      </c>
      <c r="B21" s="65">
        <f>'Data Worksheet'!D22</f>
        <v>4478830.0199999996</v>
      </c>
      <c r="C21" s="67">
        <f>'Data Worksheet'!E22</f>
        <v>662752.62000000011</v>
      </c>
      <c r="D21" s="67">
        <f>'Data Worksheet'!F22</f>
        <v>61621.255231057417</v>
      </c>
      <c r="E21" s="67">
        <f>'Data Worksheet'!G22</f>
        <v>5203203.895231057</v>
      </c>
      <c r="F21" s="15">
        <f>'Data Worksheet'!H22</f>
        <v>2.1698205655862725E-4</v>
      </c>
      <c r="G21" s="65">
        <f>'Data Worksheet'!AD22</f>
        <v>2681337.0988699999</v>
      </c>
      <c r="H21" s="42">
        <f>'Data Worksheet'!AE22</f>
        <v>9.8333198898282884E-4</v>
      </c>
      <c r="I21" s="39">
        <f>'Data Worksheet'!AF22</f>
        <v>0.59866909145839831</v>
      </c>
      <c r="J21" s="68">
        <f>'Data Worksheet'!AG22</f>
        <v>3619128.6588699999</v>
      </c>
      <c r="K21" s="42">
        <f>'Data Worksheet'!AH22</f>
        <v>7.3389212211053348E-4</v>
      </c>
      <c r="L21" s="7">
        <f>'Data Worksheet'!AI22</f>
        <v>0.69555772399906812</v>
      </c>
    </row>
    <row r="22" spans="1:12" x14ac:dyDescent="0.2">
      <c r="A22" s="6" t="s">
        <v>13</v>
      </c>
      <c r="B22" s="65">
        <f>'Data Worksheet'!D23</f>
        <v>1047184143.6499999</v>
      </c>
      <c r="C22" s="67">
        <f>'Data Worksheet'!E23</f>
        <v>143476245.37</v>
      </c>
      <c r="D22" s="67">
        <f>'Data Worksheet'!F23</f>
        <v>13340100.165184693</v>
      </c>
      <c r="E22" s="67">
        <f>'Data Worksheet'!G23</f>
        <v>1204000489.1851847</v>
      </c>
      <c r="F22" s="15">
        <f>'Data Worksheet'!H23</f>
        <v>5.0208776650178442E-2</v>
      </c>
      <c r="G22" s="65">
        <f>'Data Worksheet'!AD23</f>
        <v>139982114.76057401</v>
      </c>
      <c r="H22" s="42">
        <f>'Data Worksheet'!AE23</f>
        <v>5.1335914230085961E-2</v>
      </c>
      <c r="I22" s="39">
        <f>'Data Worksheet'!AF23</f>
        <v>0.13367478452515627</v>
      </c>
      <c r="J22" s="68">
        <f>'Data Worksheet'!AG23</f>
        <v>296891427.82057405</v>
      </c>
      <c r="K22" s="42">
        <f>'Data Worksheet'!AH23</f>
        <v>6.0204071348957784E-2</v>
      </c>
      <c r="L22" s="7">
        <f>'Data Worksheet'!AI23</f>
        <v>0.24658746444654461</v>
      </c>
    </row>
    <row r="23" spans="1:12" x14ac:dyDescent="0.2">
      <c r="A23" s="6" t="s">
        <v>18</v>
      </c>
      <c r="B23" s="65">
        <f>'Data Worksheet'!D24</f>
        <v>309945034.39999998</v>
      </c>
      <c r="C23" s="67">
        <f>'Data Worksheet'!E24</f>
        <v>62878787.769999996</v>
      </c>
      <c r="D23" s="67">
        <f>'Data Worksheet'!F24</f>
        <v>5846328.9512075568</v>
      </c>
      <c r="E23" s="67">
        <f>'Data Worksheet'!G24</f>
        <v>378670151.12120754</v>
      </c>
      <c r="F23" s="15">
        <f>'Data Worksheet'!H24</f>
        <v>1.5791160562236072E-2</v>
      </c>
      <c r="G23" s="65">
        <f>'Data Worksheet'!AD24</f>
        <v>37247648.147516996</v>
      </c>
      <c r="H23" s="42">
        <f>'Data Worksheet'!AE24</f>
        <v>1.3659902722886337E-2</v>
      </c>
      <c r="I23" s="39">
        <f>'Data Worksheet'!AF24</f>
        <v>0.12017501173916854</v>
      </c>
      <c r="J23" s="68">
        <f>'Data Worksheet'!AG24</f>
        <v>109741910.427517</v>
      </c>
      <c r="K23" s="42">
        <f>'Data Worksheet'!AH24</f>
        <v>2.2253622658792441E-2</v>
      </c>
      <c r="L23" s="7">
        <f>'Data Worksheet'!AI24</f>
        <v>0.28980871637910005</v>
      </c>
    </row>
    <row r="24" spans="1:12" x14ac:dyDescent="0.2">
      <c r="A24" s="6" t="s">
        <v>42</v>
      </c>
      <c r="B24" s="65">
        <f>'Data Worksheet'!D25</f>
        <v>58553600.480000019</v>
      </c>
      <c r="C24" s="67">
        <f>'Data Worksheet'!E25</f>
        <v>8617385.6600000001</v>
      </c>
      <c r="D24" s="67">
        <f>'Data Worksheet'!F25</f>
        <v>801225.23118703638</v>
      </c>
      <c r="E24" s="67">
        <f>'Data Worksheet'!G25</f>
        <v>67972211.371187046</v>
      </c>
      <c r="F24" s="15">
        <f>'Data Worksheet'!H25</f>
        <v>2.8345516549285505E-3</v>
      </c>
      <c r="G24" s="65">
        <f>'Data Worksheet'!AD25</f>
        <v>8289994.125248</v>
      </c>
      <c r="H24" s="42">
        <f>'Data Worksheet'!AE25</f>
        <v>3.0402057299216551E-3</v>
      </c>
      <c r="I24" s="39">
        <f>'Data Worksheet'!AF25</f>
        <v>0.14157957934763701</v>
      </c>
      <c r="J24" s="68">
        <f>'Data Worksheet'!AG25</f>
        <v>19038077.385248002</v>
      </c>
      <c r="K24" s="42">
        <f>'Data Worksheet'!AH25</f>
        <v>3.8605687529016048E-3</v>
      </c>
      <c r="L24" s="7">
        <f>'Data Worksheet'!AI25</f>
        <v>0.28008618523948908</v>
      </c>
    </row>
    <row r="25" spans="1:12" x14ac:dyDescent="0.2">
      <c r="A25" s="6" t="s">
        <v>61</v>
      </c>
      <c r="B25" s="65">
        <f>'Data Worksheet'!D26</f>
        <v>11074792.98</v>
      </c>
      <c r="C25" s="67">
        <f>'Data Worksheet'!E26</f>
        <v>1770845.6600000001</v>
      </c>
      <c r="D25" s="67">
        <f>'Data Worksheet'!F26</f>
        <v>164649.26595034858</v>
      </c>
      <c r="E25" s="67">
        <f>'Data Worksheet'!G26</f>
        <v>13010287.905950349</v>
      </c>
      <c r="F25" s="15">
        <f>'Data Worksheet'!H26</f>
        <v>5.4255014469841041E-4</v>
      </c>
      <c r="G25" s="65">
        <f>'Data Worksheet'!AD26</f>
        <v>1914839.8006869999</v>
      </c>
      <c r="H25" s="42">
        <f>'Data Worksheet'!AE26</f>
        <v>7.0223293840470649E-4</v>
      </c>
      <c r="I25" s="39">
        <f>'Data Worksheet'!AF26</f>
        <v>0.17290073088905719</v>
      </c>
      <c r="J25" s="68">
        <f>'Data Worksheet'!AG26</f>
        <v>3902287.9906869996</v>
      </c>
      <c r="K25" s="42">
        <f>'Data Worksheet'!AH26</f>
        <v>7.9131157925342013E-4</v>
      </c>
      <c r="L25" s="7">
        <f>'Data Worksheet'!AI26</f>
        <v>0.29993863463254034</v>
      </c>
    </row>
    <row r="26" spans="1:12" x14ac:dyDescent="0.2">
      <c r="A26" s="6" t="s">
        <v>39</v>
      </c>
      <c r="B26" s="65">
        <f>'Data Worksheet'!D27</f>
        <v>19993478.330000002</v>
      </c>
      <c r="C26" s="67">
        <f>'Data Worksheet'!E27</f>
        <v>3568935.62</v>
      </c>
      <c r="D26" s="67">
        <f>'Data Worksheet'!F27</f>
        <v>331831.64593635569</v>
      </c>
      <c r="E26" s="67">
        <f>'Data Worksheet'!G27</f>
        <v>23894245.595936358</v>
      </c>
      <c r="F26" s="15">
        <f>'Data Worksheet'!H27</f>
        <v>9.9642886454538227E-4</v>
      </c>
      <c r="G26" s="65">
        <f>'Data Worksheet'!AD27</f>
        <v>6281421.9872219991</v>
      </c>
      <c r="H26" s="42">
        <f>'Data Worksheet'!AE27</f>
        <v>2.3035981484530784E-3</v>
      </c>
      <c r="I26" s="39">
        <f>'Data Worksheet'!AF27</f>
        <v>0.31417354617064264</v>
      </c>
      <c r="J26" s="68">
        <f>'Data Worksheet'!AG27</f>
        <v>11254149.987222001</v>
      </c>
      <c r="K26" s="42">
        <f>'Data Worksheet'!AH27</f>
        <v>2.2821327438664195E-3</v>
      </c>
      <c r="L26" s="7">
        <f>'Data Worksheet'!AI27</f>
        <v>0.47099833899489046</v>
      </c>
    </row>
    <row r="27" spans="1:12" x14ac:dyDescent="0.2">
      <c r="A27" s="6" t="s">
        <v>60</v>
      </c>
      <c r="B27" s="65">
        <f>'Data Worksheet'!D28</f>
        <v>4670969.3099999996</v>
      </c>
      <c r="C27" s="67">
        <f>'Data Worksheet'!E28</f>
        <v>669840.9700000002</v>
      </c>
      <c r="D27" s="67">
        <f>'Data Worksheet'!F28</f>
        <v>62280.314148873644</v>
      </c>
      <c r="E27" s="67">
        <f>'Data Worksheet'!G28</f>
        <v>5403090.5941488734</v>
      </c>
      <c r="F27" s="15">
        <f>'Data Worksheet'!H28</f>
        <v>2.2531765667794122E-4</v>
      </c>
      <c r="G27" s="65">
        <f>'Data Worksheet'!AD28</f>
        <v>2693876.6486170003</v>
      </c>
      <c r="H27" s="42">
        <f>'Data Worksheet'!AE28</f>
        <v>9.8793064254222769E-4</v>
      </c>
      <c r="I27" s="39">
        <f>'Data Worksheet'!AF28</f>
        <v>0.57672754193647235</v>
      </c>
      <c r="J27" s="68">
        <f>'Data Worksheet'!AG28</f>
        <v>3667345.2186170002</v>
      </c>
      <c r="K27" s="42">
        <f>'Data Worksheet'!AH28</f>
        <v>7.4366954554279244E-4</v>
      </c>
      <c r="L27" s="7">
        <f>'Data Worksheet'!AI28</f>
        <v>0.67874953320021125</v>
      </c>
    </row>
    <row r="28" spans="1:12" x14ac:dyDescent="0.2">
      <c r="A28" s="6" t="s">
        <v>62</v>
      </c>
      <c r="B28" s="65">
        <f>'Data Worksheet'!D29</f>
        <v>2917010.8499999996</v>
      </c>
      <c r="C28" s="67">
        <f>'Data Worksheet'!E29</f>
        <v>355004.56</v>
      </c>
      <c r="D28" s="67">
        <f>'Data Worksheet'!F29</f>
        <v>33007.529415650191</v>
      </c>
      <c r="E28" s="67">
        <f>'Data Worksheet'!G29</f>
        <v>3305022.93941565</v>
      </c>
      <c r="F28" s="15">
        <f>'Data Worksheet'!H29</f>
        <v>1.3782482655064234E-4</v>
      </c>
      <c r="G28" s="65">
        <f>'Data Worksheet'!AD29</f>
        <v>2046239.8870089999</v>
      </c>
      <c r="H28" s="42">
        <f>'Data Worksheet'!AE29</f>
        <v>7.5042154859101271E-4</v>
      </c>
      <c r="I28" s="39">
        <f>'Data Worksheet'!AF29</f>
        <v>0.70148518200026588</v>
      </c>
      <c r="J28" s="68">
        <f>'Data Worksheet'!AG29</f>
        <v>2624220.717009</v>
      </c>
      <c r="K28" s="42">
        <f>'Data Worksheet'!AH29</f>
        <v>5.3214325668474096E-4</v>
      </c>
      <c r="L28" s="7">
        <f>'Data Worksheet'!AI29</f>
        <v>0.79400983445911566</v>
      </c>
    </row>
    <row r="29" spans="1:12" x14ac:dyDescent="0.2">
      <c r="A29" s="6" t="s">
        <v>54</v>
      </c>
      <c r="B29" s="65">
        <f>'Data Worksheet'!D30</f>
        <v>9127415.540000001</v>
      </c>
      <c r="C29" s="67">
        <f>'Data Worksheet'!E30</f>
        <v>1420886.7700000003</v>
      </c>
      <c r="D29" s="67">
        <f>'Data Worksheet'!F30</f>
        <v>132110.87163805219</v>
      </c>
      <c r="E29" s="67">
        <f>'Data Worksheet'!G30</f>
        <v>10680413.181638053</v>
      </c>
      <c r="F29" s="15">
        <f>'Data Worksheet'!H30</f>
        <v>4.4539058313123925E-4</v>
      </c>
      <c r="G29" s="65">
        <f>'Data Worksheet'!AD30</f>
        <v>2186686.0522660003</v>
      </c>
      <c r="H29" s="42">
        <f>'Data Worksheet'!AE30</f>
        <v>8.019276449656085E-4</v>
      </c>
      <c r="I29" s="39">
        <f>'Data Worksheet'!AF30</f>
        <v>0.23957340856051351</v>
      </c>
      <c r="J29" s="68">
        <f>'Data Worksheet'!AG30</f>
        <v>3872183.4422660004</v>
      </c>
      <c r="K29" s="42">
        <f>'Data Worksheet'!AH30</f>
        <v>7.8520693556474708E-4</v>
      </c>
      <c r="L29" s="7">
        <f>'Data Worksheet'!AI30</f>
        <v>0.36254996659896305</v>
      </c>
    </row>
    <row r="30" spans="1:12" x14ac:dyDescent="0.2">
      <c r="A30" s="6" t="s">
        <v>56</v>
      </c>
      <c r="B30" s="65">
        <f>'Data Worksheet'!D31</f>
        <v>5400788.9200000009</v>
      </c>
      <c r="C30" s="67">
        <f>'Data Worksheet'!E31</f>
        <v>792953.3</v>
      </c>
      <c r="D30" s="67">
        <f>'Data Worksheet'!F31</f>
        <v>73727.023041582594</v>
      </c>
      <c r="E30" s="67">
        <f>'Data Worksheet'!G31</f>
        <v>6267469.2430415833</v>
      </c>
      <c r="F30" s="15">
        <f>'Data Worksheet'!H31</f>
        <v>2.6136365077285051E-4</v>
      </c>
      <c r="G30" s="65">
        <f>'Data Worksheet'!AD31</f>
        <v>2285914.1134890001</v>
      </c>
      <c r="H30" s="42">
        <f>'Data Worksheet'!AE31</f>
        <v>8.3831774557863593E-4</v>
      </c>
      <c r="I30" s="39">
        <f>'Data Worksheet'!AF31</f>
        <v>0.42325559234945992</v>
      </c>
      <c r="J30" s="68">
        <f>'Data Worksheet'!AG31</f>
        <v>3307751.7734890003</v>
      </c>
      <c r="K30" s="42">
        <f>'Data Worksheet'!AH31</f>
        <v>6.7075066881393253E-4</v>
      </c>
      <c r="L30" s="7">
        <f>'Data Worksheet'!AI31</f>
        <v>0.52776513856233276</v>
      </c>
    </row>
    <row r="31" spans="1:12" x14ac:dyDescent="0.2">
      <c r="A31" s="6" t="s">
        <v>48</v>
      </c>
      <c r="B31" s="65">
        <f>'Data Worksheet'!D32</f>
        <v>10265649.460000001</v>
      </c>
      <c r="C31" s="67">
        <f>'Data Worksheet'!E32</f>
        <v>1442437.8399999999</v>
      </c>
      <c r="D31" s="67">
        <f>'Data Worksheet'!F32</f>
        <v>134114.64189092928</v>
      </c>
      <c r="E31" s="67">
        <f>'Data Worksheet'!G32</f>
        <v>11842201.941890931</v>
      </c>
      <c r="F31" s="15">
        <f>'Data Worksheet'!H32</f>
        <v>4.938390620996332E-4</v>
      </c>
      <c r="G31" s="65">
        <f>'Data Worksheet'!AD32</f>
        <v>3747633.5809360002</v>
      </c>
      <c r="H31" s="42">
        <f>'Data Worksheet'!AE32</f>
        <v>1.3743769795575812E-3</v>
      </c>
      <c r="I31" s="39">
        <f>'Data Worksheet'!AF32</f>
        <v>0.36506541505616535</v>
      </c>
      <c r="J31" s="68">
        <f>'Data Worksheet'!AG32</f>
        <v>5684077.1309360005</v>
      </c>
      <c r="K31" s="42">
        <f>'Data Worksheet'!AH32</f>
        <v>1.1526253474406852E-3</v>
      </c>
      <c r="L31" s="7">
        <f>'Data Worksheet'!AI32</f>
        <v>0.47998481691390432</v>
      </c>
    </row>
    <row r="32" spans="1:12" x14ac:dyDescent="0.2">
      <c r="A32" s="6" t="s">
        <v>46</v>
      </c>
      <c r="B32" s="65">
        <f>'Data Worksheet'!D33</f>
        <v>21899000.120000005</v>
      </c>
      <c r="C32" s="67">
        <f>'Data Worksheet'!E33</f>
        <v>2699298.71</v>
      </c>
      <c r="D32" s="67">
        <f>'Data Worksheet'!F33</f>
        <v>250974.75247064885</v>
      </c>
      <c r="E32" s="67">
        <f>'Data Worksheet'!G33</f>
        <v>24849273.582470655</v>
      </c>
      <c r="F32" s="15">
        <f>'Data Worksheet'!H33</f>
        <v>1.0362550833063241E-3</v>
      </c>
      <c r="G32" s="65">
        <f>'Data Worksheet'!AD33</f>
        <v>5510280.4392809998</v>
      </c>
      <c r="H32" s="42">
        <f>'Data Worksheet'!AE33</f>
        <v>2.0207959030943408E-3</v>
      </c>
      <c r="I32" s="39">
        <f>'Data Worksheet'!AF33</f>
        <v>0.2516224671942236</v>
      </c>
      <c r="J32" s="68">
        <f>'Data Worksheet'!AG33</f>
        <v>8985278.2792809997</v>
      </c>
      <c r="K32" s="42">
        <f>'Data Worksheet'!AH33</f>
        <v>1.8220476710529903E-3</v>
      </c>
      <c r="L32" s="7">
        <f>'Data Worksheet'!AI33</f>
        <v>0.36159118492781439</v>
      </c>
    </row>
    <row r="33" spans="1:12" x14ac:dyDescent="0.2">
      <c r="A33" s="6" t="s">
        <v>29</v>
      </c>
      <c r="B33" s="65">
        <f>'Data Worksheet'!D34</f>
        <v>104492643.39000003</v>
      </c>
      <c r="C33" s="67">
        <f>'Data Worksheet'!E34</f>
        <v>4078939.96</v>
      </c>
      <c r="D33" s="67">
        <f>'Data Worksheet'!F34</f>
        <v>379250.70797504968</v>
      </c>
      <c r="E33" s="67">
        <f>'Data Worksheet'!G34</f>
        <v>108950834.05797507</v>
      </c>
      <c r="F33" s="15">
        <f>'Data Worksheet'!H34</f>
        <v>4.5434268027329276E-3</v>
      </c>
      <c r="G33" s="65">
        <f>'Data Worksheet'!AD34</f>
        <v>14570528.577519998</v>
      </c>
      <c r="H33" s="42">
        <f>'Data Worksheet'!AE34</f>
        <v>5.3434783909498051E-3</v>
      </c>
      <c r="I33" s="39">
        <f>'Data Worksheet'!AF34</f>
        <v>0.13944071185124599</v>
      </c>
      <c r="J33" s="68">
        <f>'Data Worksheet'!AG34</f>
        <v>17718382.627519999</v>
      </c>
      <c r="K33" s="42">
        <f>'Data Worksheet'!AH34</f>
        <v>3.592959149160811E-3</v>
      </c>
      <c r="L33" s="7">
        <f>'Data Worksheet'!AI34</f>
        <v>0.16262732434055227</v>
      </c>
    </row>
    <row r="34" spans="1:12" x14ac:dyDescent="0.2">
      <c r="A34" s="6" t="s">
        <v>35</v>
      </c>
      <c r="B34" s="65">
        <f>'Data Worksheet'!D35</f>
        <v>63419771.839999996</v>
      </c>
      <c r="C34" s="67">
        <f>'Data Worksheet'!E35</f>
        <v>9046196.25</v>
      </c>
      <c r="D34" s="67">
        <f>'Data Worksheet'!F35</f>
        <v>841095.08007902605</v>
      </c>
      <c r="E34" s="67">
        <f>'Data Worksheet'!G35</f>
        <v>73307063.170079023</v>
      </c>
      <c r="F34" s="15">
        <f>'Data Worksheet'!H35</f>
        <v>3.0570236429703856E-3</v>
      </c>
      <c r="G34" s="65">
        <f>'Data Worksheet'!AD35</f>
        <v>9670079.7881979998</v>
      </c>
      <c r="H34" s="42">
        <f>'Data Worksheet'!AE35</f>
        <v>3.5463272394055715E-3</v>
      </c>
      <c r="I34" s="39">
        <f>'Data Worksheet'!AF35</f>
        <v>0.15247736640545442</v>
      </c>
      <c r="J34" s="68">
        <f>'Data Worksheet'!AG35</f>
        <v>20817236.478197999</v>
      </c>
      <c r="K34" s="42">
        <f>'Data Worksheet'!AH35</f>
        <v>4.2213491963094965E-3</v>
      </c>
      <c r="L34" s="7">
        <f>'Data Worksheet'!AI35</f>
        <v>0.28397313407440872</v>
      </c>
    </row>
    <row r="35" spans="1:12" x14ac:dyDescent="0.2">
      <c r="A35" s="6" t="s">
        <v>10</v>
      </c>
      <c r="B35" s="65">
        <f>'Data Worksheet'!D36</f>
        <v>1519072429.6500003</v>
      </c>
      <c r="C35" s="67">
        <f>'Data Worksheet'!E36</f>
        <v>207082940.67999995</v>
      </c>
      <c r="D35" s="67">
        <f>'Data Worksheet'!F36</f>
        <v>19254108.330254804</v>
      </c>
      <c r="E35" s="67">
        <f>'Data Worksheet'!G36</f>
        <v>1745409478.6602552</v>
      </c>
      <c r="F35" s="15">
        <f>'Data Worksheet'!H36</f>
        <v>7.2786411188640487E-2</v>
      </c>
      <c r="G35" s="65">
        <f>'Data Worksheet'!AD36</f>
        <v>179744467.66169599</v>
      </c>
      <c r="H35" s="42">
        <f>'Data Worksheet'!AE36</f>
        <v>6.5918039536663503E-2</v>
      </c>
      <c r="I35" s="39">
        <f>'Data Worksheet'!AF36</f>
        <v>0.11832514642050988</v>
      </c>
      <c r="J35" s="68">
        <f>'Data Worksheet'!AG36</f>
        <v>416229900.60169601</v>
      </c>
      <c r="K35" s="42">
        <f>'Data Worksheet'!AH36</f>
        <v>8.44036987438328E-2</v>
      </c>
      <c r="L35" s="7">
        <f>'Data Worksheet'!AI36</f>
        <v>0.23847120443117253</v>
      </c>
    </row>
    <row r="36" spans="1:12" x14ac:dyDescent="0.2">
      <c r="A36" s="6" t="s">
        <v>53</v>
      </c>
      <c r="B36" s="65">
        <f>'Data Worksheet'!D37</f>
        <v>4905711.5799999982</v>
      </c>
      <c r="C36" s="67">
        <f>'Data Worksheet'!E37</f>
        <v>788952.01</v>
      </c>
      <c r="D36" s="67">
        <f>'Data Worksheet'!F37</f>
        <v>73354.992053091788</v>
      </c>
      <c r="E36" s="67">
        <f>'Data Worksheet'!G37</f>
        <v>5768018.5820530895</v>
      </c>
      <c r="F36" s="15">
        <f>'Data Worksheet'!H37</f>
        <v>2.4053574670586283E-4</v>
      </c>
      <c r="G36" s="65">
        <f>'Data Worksheet'!AD37</f>
        <v>3135740.3068710002</v>
      </c>
      <c r="H36" s="42">
        <f>'Data Worksheet'!AE37</f>
        <v>1.1499761645742191E-3</v>
      </c>
      <c r="I36" s="39">
        <f>'Data Worksheet'!AF37</f>
        <v>0.63920192937045872</v>
      </c>
      <c r="J36" s="68">
        <f>'Data Worksheet'!AG37</f>
        <v>4297904.7368710004</v>
      </c>
      <c r="K36" s="42">
        <f>'Data Worksheet'!AH37</f>
        <v>8.7153531285511345E-4</v>
      </c>
      <c r="L36" s="7">
        <f>'Data Worksheet'!AI37</f>
        <v>0.74512671478620451</v>
      </c>
    </row>
    <row r="37" spans="1:12" x14ac:dyDescent="0.2">
      <c r="A37" s="6" t="s">
        <v>33</v>
      </c>
      <c r="B37" s="65">
        <f>'Data Worksheet'!D38</f>
        <v>139052375.88000003</v>
      </c>
      <c r="C37" s="67">
        <f>'Data Worksheet'!E38</f>
        <v>19929097.239999998</v>
      </c>
      <c r="D37" s="67">
        <f>'Data Worksheet'!F38</f>
        <v>1852962.8559606471</v>
      </c>
      <c r="E37" s="67">
        <f>'Data Worksheet'!G38</f>
        <v>160834435.97596067</v>
      </c>
      <c r="F37" s="15">
        <f>'Data Worksheet'!H38</f>
        <v>6.7070573028084456E-3</v>
      </c>
      <c r="G37" s="65">
        <f>'Data Worksheet'!AD38</f>
        <v>16300686.703969</v>
      </c>
      <c r="H37" s="42">
        <f>'Data Worksheet'!AE38</f>
        <v>5.9779826584113235E-3</v>
      </c>
      <c r="I37" s="39">
        <f>'Data Worksheet'!AF38</f>
        <v>0.11722695567630022</v>
      </c>
      <c r="J37" s="68">
        <f>'Data Worksheet'!AG38</f>
        <v>39250073.883968994</v>
      </c>
      <c r="K37" s="42">
        <f>'Data Worksheet'!AH38</f>
        <v>7.9591865144399473E-3</v>
      </c>
      <c r="L37" s="7">
        <f>'Data Worksheet'!AI38</f>
        <v>0.24404023706611908</v>
      </c>
    </row>
    <row r="38" spans="1:12" x14ac:dyDescent="0.2">
      <c r="A38" s="6" t="s">
        <v>40</v>
      </c>
      <c r="B38" s="65">
        <f>'Data Worksheet'!D39</f>
        <v>28328168.91</v>
      </c>
      <c r="C38" s="67">
        <f>'Data Worksheet'!E39</f>
        <v>5013497.38</v>
      </c>
      <c r="D38" s="67">
        <f>'Data Worksheet'!F39</f>
        <v>466143.76515511563</v>
      </c>
      <c r="E38" s="67">
        <f>'Data Worksheet'!G39</f>
        <v>33807810.055155113</v>
      </c>
      <c r="F38" s="15">
        <f>'Data Worksheet'!H39</f>
        <v>1.4098406099815621E-3</v>
      </c>
      <c r="G38" s="65">
        <f>'Data Worksheet'!AD39</f>
        <v>6281492.478197</v>
      </c>
      <c r="H38" s="42">
        <f>'Data Worksheet'!AE39</f>
        <v>2.3036239997459586E-3</v>
      </c>
      <c r="I38" s="39">
        <f>'Data Worksheet'!AF39</f>
        <v>0.22174015193687999</v>
      </c>
      <c r="J38" s="68">
        <f>'Data Worksheet'!AG39</f>
        <v>12418026.218196999</v>
      </c>
      <c r="K38" s="42">
        <f>'Data Worksheet'!AH39</f>
        <v>2.5181452423253567E-3</v>
      </c>
      <c r="L38" s="7">
        <f>'Data Worksheet'!AI39</f>
        <v>0.36731235172990634</v>
      </c>
    </row>
    <row r="39" spans="1:12" x14ac:dyDescent="0.2">
      <c r="A39" s="6" t="s">
        <v>55</v>
      </c>
      <c r="B39" s="65">
        <f>'Data Worksheet'!D40</f>
        <v>14516443.530000003</v>
      </c>
      <c r="C39" s="67">
        <f>'Data Worksheet'!E40</f>
        <v>738289.62000000011</v>
      </c>
      <c r="D39" s="67">
        <f>'Data Worksheet'!F40</f>
        <v>68644.516423730456</v>
      </c>
      <c r="E39" s="67">
        <f>'Data Worksheet'!G40</f>
        <v>15323377.666423732</v>
      </c>
      <c r="F39" s="15">
        <f>'Data Worksheet'!H40</f>
        <v>6.3900974600141283E-4</v>
      </c>
      <c r="G39" s="65">
        <f>'Data Worksheet'!AD40</f>
        <v>2586390.9516999996</v>
      </c>
      <c r="H39" s="42">
        <f>'Data Worksheet'!AE40</f>
        <v>9.4851220306994258E-4</v>
      </c>
      <c r="I39" s="39">
        <f>'Data Worksheet'!AF40</f>
        <v>0.17816973877623035</v>
      </c>
      <c r="J39" s="68">
        <f>'Data Worksheet'!AG40</f>
        <v>3623487.2416999997</v>
      </c>
      <c r="K39" s="42">
        <f>'Data Worksheet'!AH40</f>
        <v>7.3477596181450847E-4</v>
      </c>
      <c r="L39" s="7">
        <f>'Data Worksheet'!AI40</f>
        <v>0.23646791983987381</v>
      </c>
    </row>
    <row r="40" spans="1:12" x14ac:dyDescent="0.2">
      <c r="A40" s="6" t="s">
        <v>64</v>
      </c>
      <c r="B40" s="65">
        <f>'Data Worksheet'!D41</f>
        <v>1863667.48</v>
      </c>
      <c r="C40" s="67">
        <f>'Data Worksheet'!E41</f>
        <v>274176.09000000003</v>
      </c>
      <c r="D40" s="67">
        <f>'Data Worksheet'!F41</f>
        <v>25492.279185774274</v>
      </c>
      <c r="E40" s="67">
        <f>'Data Worksheet'!G41</f>
        <v>2163335.8491857741</v>
      </c>
      <c r="F40" s="15">
        <f>'Data Worksheet'!H41</f>
        <v>9.0214619883253452E-5</v>
      </c>
      <c r="G40" s="65">
        <f>'Data Worksheet'!AD41</f>
        <v>1833803.1914799998</v>
      </c>
      <c r="H40" s="42">
        <f>'Data Worksheet'!AE41</f>
        <v>6.7251422450427013E-4</v>
      </c>
      <c r="I40" s="39">
        <f>'Data Worksheet'!AF41</f>
        <v>0.9839755273725117</v>
      </c>
      <c r="J40" s="68">
        <f>'Data Worksheet'!AG41</f>
        <v>2245163.92148</v>
      </c>
      <c r="K40" s="42">
        <f>'Data Worksheet'!AH41</f>
        <v>4.5527757372832063E-4</v>
      </c>
      <c r="L40" s="7">
        <f>'Data Worksheet'!AI41</f>
        <v>1.0378249509085813</v>
      </c>
    </row>
    <row r="41" spans="1:12" x14ac:dyDescent="0.2">
      <c r="A41" s="6" t="s">
        <v>23</v>
      </c>
      <c r="B41" s="65">
        <f>'Data Worksheet'!D42</f>
        <v>263863079.80000001</v>
      </c>
      <c r="C41" s="67">
        <f>'Data Worksheet'!E42</f>
        <v>35536824.700000003</v>
      </c>
      <c r="D41" s="67">
        <f>'Data Worksheet'!F42</f>
        <v>3304134.4218903957</v>
      </c>
      <c r="E41" s="67">
        <f>'Data Worksheet'!G42</f>
        <v>302704038.92189038</v>
      </c>
      <c r="F41" s="15">
        <f>'Data Worksheet'!H42</f>
        <v>1.2623250254343113E-2</v>
      </c>
      <c r="G41" s="65">
        <f>'Data Worksheet'!AD42</f>
        <v>33412343.039776996</v>
      </c>
      <c r="H41" s="42">
        <f>'Data Worksheet'!AE42</f>
        <v>1.2253373793144772E-2</v>
      </c>
      <c r="I41" s="39">
        <f>'Data Worksheet'!AF42</f>
        <v>0.12662757921685183</v>
      </c>
      <c r="J41" s="68">
        <f>'Data Worksheet'!AG42</f>
        <v>75350434.27977699</v>
      </c>
      <c r="K41" s="42">
        <f>'Data Worksheet'!AH42</f>
        <v>1.5279669591188795E-2</v>
      </c>
      <c r="L41" s="7">
        <f>'Data Worksheet'!AI42</f>
        <v>0.24892444299106423</v>
      </c>
    </row>
    <row r="42" spans="1:12" x14ac:dyDescent="0.2">
      <c r="A42" s="6" t="s">
        <v>2</v>
      </c>
      <c r="B42" s="65">
        <f>'Data Worksheet'!D43</f>
        <v>824180623.45999992</v>
      </c>
      <c r="C42" s="67">
        <f>'Data Worksheet'!E43</f>
        <v>3113230.8000000003</v>
      </c>
      <c r="D42" s="67">
        <f>'Data Worksheet'!F43</f>
        <v>289461.23173377884</v>
      </c>
      <c r="E42" s="67">
        <f>'Data Worksheet'!G43</f>
        <v>827583315.49173367</v>
      </c>
      <c r="F42" s="15">
        <f>'Data Worksheet'!H43</f>
        <v>3.4511568907301005E-2</v>
      </c>
      <c r="G42" s="65">
        <f>'Data Worksheet'!AD43</f>
        <v>95920860.761969998</v>
      </c>
      <c r="H42" s="42">
        <f>'Data Worksheet'!AE43</f>
        <v>3.5177244531380714E-2</v>
      </c>
      <c r="I42" s="39">
        <f>'Data Worksheet'!AF43</f>
        <v>0.11638330000926714</v>
      </c>
      <c r="J42" s="68">
        <f>'Data Worksheet'!AG43</f>
        <v>95920860.761969998</v>
      </c>
      <c r="K42" s="42">
        <f>'Data Worksheet'!AH43</f>
        <v>1.9450970301025654E-2</v>
      </c>
      <c r="L42" s="7">
        <f>'Data Worksheet'!AI43</f>
        <v>0.11590477836660557</v>
      </c>
    </row>
    <row r="43" spans="1:12" x14ac:dyDescent="0.2">
      <c r="A43" s="6" t="s">
        <v>21</v>
      </c>
      <c r="B43" s="65">
        <f>'Data Worksheet'!D44</f>
        <v>250175013.85000002</v>
      </c>
      <c r="C43" s="67">
        <f>'Data Worksheet'!E44</f>
        <v>53377404.850000001</v>
      </c>
      <c r="D43" s="67">
        <f>'Data Worksheet'!F44</f>
        <v>4962911.6333532287</v>
      </c>
      <c r="E43" s="67">
        <f>'Data Worksheet'!G44</f>
        <v>308515330.33335328</v>
      </c>
      <c r="F43" s="15">
        <f>'Data Worksheet'!H44</f>
        <v>1.2865590548344741E-2</v>
      </c>
      <c r="G43" s="65">
        <f>'Data Worksheet'!AD44</f>
        <v>32550327.991949007</v>
      </c>
      <c r="H43" s="42">
        <f>'Data Worksheet'!AE44</f>
        <v>1.1937245331762183E-2</v>
      </c>
      <c r="I43" s="39">
        <f>'Data Worksheet'!AF44</f>
        <v>0.13011022760036914</v>
      </c>
      <c r="J43" s="68">
        <f>'Data Worksheet'!AG44</f>
        <v>94870856.83194901</v>
      </c>
      <c r="K43" s="42">
        <f>'Data Worksheet'!AH44</f>
        <v>1.9238048991765511E-2</v>
      </c>
      <c r="L43" s="7">
        <f>'Data Worksheet'!AI44</f>
        <v>0.3075077557067919</v>
      </c>
    </row>
    <row r="44" spans="1:12" x14ac:dyDescent="0.2">
      <c r="A44" s="6" t="s">
        <v>45</v>
      </c>
      <c r="B44" s="65">
        <f>'Data Worksheet'!D45</f>
        <v>20619939.100000001</v>
      </c>
      <c r="C44" s="67">
        <f>'Data Worksheet'!E45</f>
        <v>2848088.8699999996</v>
      </c>
      <c r="D44" s="67">
        <f>'Data Worksheet'!F45</f>
        <v>264808.92852449813</v>
      </c>
      <c r="E44" s="67">
        <f>'Data Worksheet'!G45</f>
        <v>23732836.8985245</v>
      </c>
      <c r="F44" s="15">
        <f>'Data Worksheet'!H45</f>
        <v>9.8969785960764125E-4</v>
      </c>
      <c r="G44" s="65">
        <f>'Data Worksheet'!AD45</f>
        <v>4686767.8007399999</v>
      </c>
      <c r="H44" s="42">
        <f>'Data Worksheet'!AE45</f>
        <v>1.7187875054369599E-3</v>
      </c>
      <c r="I44" s="39">
        <f>'Data Worksheet'!AF45</f>
        <v>0.22729299916991508</v>
      </c>
      <c r="J44" s="68">
        <f>'Data Worksheet'!AG45</f>
        <v>8316628.2607399998</v>
      </c>
      <c r="K44" s="42">
        <f>'Data Worksheet'!AH45</f>
        <v>1.6864578572303676E-3</v>
      </c>
      <c r="L44" s="7">
        <f>'Data Worksheet'!AI45</f>
        <v>0.35042706003920898</v>
      </c>
    </row>
    <row r="45" spans="1:12" x14ac:dyDescent="0.2">
      <c r="A45" s="6" t="s">
        <v>63</v>
      </c>
      <c r="B45" s="65">
        <f>'Data Worksheet'!D46</f>
        <v>1589353.7999999998</v>
      </c>
      <c r="C45" s="67">
        <f>'Data Worksheet'!E46</f>
        <v>327057.91000000009</v>
      </c>
      <c r="D45" s="67">
        <f>'Data Worksheet'!F46</f>
        <v>30409.112448995234</v>
      </c>
      <c r="E45" s="67">
        <f>'Data Worksheet'!G46</f>
        <v>1946820.8224489952</v>
      </c>
      <c r="F45" s="15">
        <f>'Data Worksheet'!H46</f>
        <v>8.118559147630377E-5</v>
      </c>
      <c r="G45" s="65">
        <f>'Data Worksheet'!AD46</f>
        <v>1718728.7585160001</v>
      </c>
      <c r="H45" s="42">
        <f>'Data Worksheet'!AE46</f>
        <v>6.3031275304614991E-4</v>
      </c>
      <c r="I45" s="39">
        <f>'Data Worksheet'!AF46</f>
        <v>1.0814009810251186</v>
      </c>
      <c r="J45" s="68">
        <f>'Data Worksheet'!AG46</f>
        <v>2245321.9585160003</v>
      </c>
      <c r="K45" s="42">
        <f>'Data Worksheet'!AH46</f>
        <v>4.5530962070610299E-4</v>
      </c>
      <c r="L45" s="7">
        <f>'Data Worksheet'!AI46</f>
        <v>1.1533274827477482</v>
      </c>
    </row>
    <row r="46" spans="1:12" x14ac:dyDescent="0.2">
      <c r="A46" s="6" t="s">
        <v>3</v>
      </c>
      <c r="B46" s="65">
        <f>'Data Worksheet'!D47</f>
        <v>5924757.8999999994</v>
      </c>
      <c r="C46" s="67">
        <f>'Data Worksheet'!E47</f>
        <v>1270806.21</v>
      </c>
      <c r="D46" s="67">
        <f>'Data Worksheet'!F47</f>
        <v>118156.71708038324</v>
      </c>
      <c r="E46" s="67">
        <f>'Data Worksheet'!G47</f>
        <v>7313720.827080383</v>
      </c>
      <c r="F46" s="15">
        <f>'Data Worksheet'!H47</f>
        <v>3.0499404176916164E-4</v>
      </c>
      <c r="G46" s="65">
        <f>'Data Worksheet'!AD47</f>
        <v>3000600.8978579999</v>
      </c>
      <c r="H46" s="42">
        <f>'Data Worksheet'!AE47</f>
        <v>1.1004162252772466E-3</v>
      </c>
      <c r="I46" s="39">
        <f>'Data Worksheet'!AF47</f>
        <v>0.50645122526576147</v>
      </c>
      <c r="J46" s="68">
        <f>'Data Worksheet'!AG47</f>
        <v>4811268.3578580003</v>
      </c>
      <c r="K46" s="42">
        <f>'Data Worksheet'!AH47</f>
        <v>9.7563592732128463E-4</v>
      </c>
      <c r="L46" s="7">
        <f>'Data Worksheet'!AI47</f>
        <v>0.6578414013347903</v>
      </c>
    </row>
    <row r="47" spans="1:12" x14ac:dyDescent="0.2">
      <c r="A47" s="6" t="s">
        <v>19</v>
      </c>
      <c r="B47" s="65">
        <f>'Data Worksheet'!D48</f>
        <v>332158804.33999997</v>
      </c>
      <c r="C47" s="67">
        <f>'Data Worksheet'!E48</f>
        <v>26159596.900000002</v>
      </c>
      <c r="D47" s="67">
        <f>'Data Worksheet'!F48</f>
        <v>2432260.769208997</v>
      </c>
      <c r="E47" s="67">
        <f>'Data Worksheet'!G48</f>
        <v>360750662.00920892</v>
      </c>
      <c r="F47" s="15">
        <f>'Data Worksheet'!H48</f>
        <v>1.5043888750811368E-2</v>
      </c>
      <c r="G47" s="65">
        <f>'Data Worksheet'!AD48</f>
        <v>40423553.977149002</v>
      </c>
      <c r="H47" s="42">
        <f>'Data Worksheet'!AE48</f>
        <v>1.4824608868036949E-2</v>
      </c>
      <c r="I47" s="39">
        <f>'Data Worksheet'!AF48</f>
        <v>0.12169948063689193</v>
      </c>
      <c r="J47" s="68">
        <f>'Data Worksheet'!AG48</f>
        <v>70257114.027149007</v>
      </c>
      <c r="K47" s="42">
        <f>'Data Worksheet'!AH48</f>
        <v>1.424683877440407E-2</v>
      </c>
      <c r="L47" s="7">
        <f>'Data Worksheet'!AI48</f>
        <v>0.19475255744743594</v>
      </c>
    </row>
    <row r="48" spans="1:12" x14ac:dyDescent="0.2">
      <c r="A48" s="6" t="s">
        <v>20</v>
      </c>
      <c r="B48" s="65">
        <f>'Data Worksheet'!D49</f>
        <v>275766926.73999995</v>
      </c>
      <c r="C48" s="67">
        <f>'Data Worksheet'!E49</f>
        <v>2344900.92</v>
      </c>
      <c r="D48" s="67">
        <f>'Data Worksheet'!F49</f>
        <v>218023.63917152272</v>
      </c>
      <c r="E48" s="67">
        <f>'Data Worksheet'!G49</f>
        <v>278329851.29917151</v>
      </c>
      <c r="F48" s="15">
        <f>'Data Worksheet'!H49</f>
        <v>1.1606807027474618E-2</v>
      </c>
      <c r="G48" s="65">
        <f>'Data Worksheet'!AD49</f>
        <v>34691066.717828996</v>
      </c>
      <c r="H48" s="42">
        <f>'Data Worksheet'!AE49</f>
        <v>1.2722322624020316E-2</v>
      </c>
      <c r="I48" s="39">
        <f>'Data Worksheet'!AF49</f>
        <v>0.12579850356941685</v>
      </c>
      <c r="J48" s="68">
        <f>'Data Worksheet'!AG49</f>
        <v>34691066.717828996</v>
      </c>
      <c r="K48" s="42">
        <f>'Data Worksheet'!AH49</f>
        <v>7.0347044749093941E-3</v>
      </c>
      <c r="L48" s="7">
        <f>'Data Worksheet'!AI49</f>
        <v>0.12464012234368718</v>
      </c>
    </row>
    <row r="49" spans="1:12" x14ac:dyDescent="0.2">
      <c r="A49" s="6" t="s">
        <v>30</v>
      </c>
      <c r="B49" s="65">
        <f>'Data Worksheet'!D50</f>
        <v>189566769.09</v>
      </c>
      <c r="C49" s="67">
        <f>'Data Worksheet'!E50</f>
        <v>1342966.2999999998</v>
      </c>
      <c r="D49" s="67">
        <f>'Data Worksheet'!F50</f>
        <v>124866.00073947471</v>
      </c>
      <c r="E49" s="67">
        <f>'Data Worksheet'!G50</f>
        <v>191034601.3907395</v>
      </c>
      <c r="F49" s="15">
        <f>'Data Worksheet'!H50</f>
        <v>7.9664532696117896E-3</v>
      </c>
      <c r="G49" s="65">
        <f>'Data Worksheet'!AD50</f>
        <v>22090732.197306998</v>
      </c>
      <c r="H49" s="42">
        <f>'Data Worksheet'!AE50</f>
        <v>8.1013773459590235E-3</v>
      </c>
      <c r="I49" s="39">
        <f>'Data Worksheet'!AF50</f>
        <v>0.11653272513611841</v>
      </c>
      <c r="J49" s="68">
        <f>'Data Worksheet'!AG50</f>
        <v>22090732.197306998</v>
      </c>
      <c r="K49" s="42">
        <f>'Data Worksheet'!AH50</f>
        <v>4.4795904924582203E-3</v>
      </c>
      <c r="L49" s="7">
        <f>'Data Worksheet'!AI50</f>
        <v>0.11563733499840127</v>
      </c>
    </row>
    <row r="50" spans="1:12" x14ac:dyDescent="0.2">
      <c r="A50" s="6" t="s">
        <v>65</v>
      </c>
      <c r="B50" s="65">
        <f>'Data Worksheet'!D51</f>
        <v>3058217725.3200002</v>
      </c>
      <c r="C50" s="67">
        <f>'Data Worksheet'!E51</f>
        <v>442346612.41999996</v>
      </c>
      <c r="D50" s="67">
        <f>'Data Worksheet'!F51</f>
        <v>41128397.960201867</v>
      </c>
      <c r="E50" s="67">
        <f>'Data Worksheet'!G51</f>
        <v>3541692735.700202</v>
      </c>
      <c r="F50" s="15">
        <f>'Data Worksheet'!H51</f>
        <v>0.14769434159505576</v>
      </c>
      <c r="G50" s="65">
        <f>'Data Worksheet'!AD51</f>
        <v>397349898.170982</v>
      </c>
      <c r="H50" s="42">
        <f>'Data Worksheet'!AE51</f>
        <v>0.14572090389353165</v>
      </c>
      <c r="I50" s="39">
        <f>'Data Worksheet'!AF51</f>
        <v>0.12992858385496567</v>
      </c>
      <c r="J50" s="68">
        <f>'Data Worksheet'!AG51</f>
        <v>892941166.23098195</v>
      </c>
      <c r="K50" s="42">
        <f>'Data Worksheet'!AH51</f>
        <v>0.18107189579983632</v>
      </c>
      <c r="L50" s="7">
        <f>'Data Worksheet'!AI51</f>
        <v>0.2521227087912371</v>
      </c>
    </row>
    <row r="51" spans="1:12" x14ac:dyDescent="0.2">
      <c r="A51" s="6" t="s">
        <v>34</v>
      </c>
      <c r="B51" s="65">
        <f>'Data Worksheet'!D52</f>
        <v>209018817.96000004</v>
      </c>
      <c r="C51" s="67">
        <f>'Data Worksheet'!E52</f>
        <v>49309449.080000006</v>
      </c>
      <c r="D51" s="67">
        <f>'Data Worksheet'!F52</f>
        <v>4584682.2107795049</v>
      </c>
      <c r="E51" s="67">
        <f>'Data Worksheet'!G52</f>
        <v>262912949.25077957</v>
      </c>
      <c r="F51" s="15">
        <f>'Data Worksheet'!H52</f>
        <v>1.0963897162787402E-2</v>
      </c>
      <c r="G51" s="65">
        <f>'Data Worksheet'!AD52</f>
        <v>22069880.688282002</v>
      </c>
      <c r="H51" s="42">
        <f>'Data Worksheet'!AE52</f>
        <v>8.0937304313463531E-3</v>
      </c>
      <c r="I51" s="39">
        <f>'Data Worksheet'!AF52</f>
        <v>0.10558800831275163</v>
      </c>
      <c r="J51" s="68">
        <f>'Data Worksheet'!AG52</f>
        <v>74026822.008281991</v>
      </c>
      <c r="K51" s="42">
        <f>'Data Worksheet'!AH52</f>
        <v>1.5011265588363899E-2</v>
      </c>
      <c r="L51" s="7">
        <f>'Data Worksheet'!AI52</f>
        <v>0.28156400138994864</v>
      </c>
    </row>
    <row r="52" spans="1:12" x14ac:dyDescent="0.2">
      <c r="A52" s="6" t="s">
        <v>38</v>
      </c>
      <c r="B52" s="65">
        <f>'Data Worksheet'!D53</f>
        <v>61556145.24000001</v>
      </c>
      <c r="C52" s="67">
        <f>'Data Worksheet'!E53</f>
        <v>9411756.3899999987</v>
      </c>
      <c r="D52" s="67">
        <f>'Data Worksheet'!F53</f>
        <v>875084.04369751923</v>
      </c>
      <c r="E52" s="67">
        <f>'Data Worksheet'!G53</f>
        <v>71842985.673697531</v>
      </c>
      <c r="F52" s="15">
        <f>'Data Worksheet'!H53</f>
        <v>2.9959692325489092E-3</v>
      </c>
      <c r="G52" s="65">
        <f>'Data Worksheet'!AD53</f>
        <v>8046281.6767990012</v>
      </c>
      <c r="H52" s="42">
        <f>'Data Worksheet'!AE53</f>
        <v>2.950828587907611E-3</v>
      </c>
      <c r="I52" s="39">
        <f>'Data Worksheet'!AF53</f>
        <v>0.1307145151053159</v>
      </c>
      <c r="J52" s="68">
        <f>'Data Worksheet'!AG53</f>
        <v>19035381.906799003</v>
      </c>
      <c r="K52" s="42">
        <f>'Data Worksheet'!AH53</f>
        <v>3.8600221598993939E-3</v>
      </c>
      <c r="L52" s="7">
        <f>'Data Worksheet'!AI53</f>
        <v>0.26495811286651544</v>
      </c>
    </row>
    <row r="53" spans="1:12" x14ac:dyDescent="0.2">
      <c r="A53" s="6" t="s">
        <v>24</v>
      </c>
      <c r="B53" s="65">
        <f>'Data Worksheet'!D54</f>
        <v>245181514.99000001</v>
      </c>
      <c r="C53" s="67">
        <f>'Data Worksheet'!E54</f>
        <v>1925386.6199999999</v>
      </c>
      <c r="D53" s="67">
        <f>'Data Worksheet'!F54</f>
        <v>179018.13851672577</v>
      </c>
      <c r="E53" s="67">
        <f>'Data Worksheet'!G54</f>
        <v>247285919.74851674</v>
      </c>
      <c r="F53" s="15">
        <f>'Data Worksheet'!H54</f>
        <v>1.0312224641860225E-2</v>
      </c>
      <c r="G53" s="65">
        <f>'Data Worksheet'!AD54</f>
        <v>28855287.689339995</v>
      </c>
      <c r="H53" s="42">
        <f>'Data Worksheet'!AE54</f>
        <v>1.0582155987842136E-2</v>
      </c>
      <c r="I53" s="39">
        <f>'Data Worksheet'!AF54</f>
        <v>0.11768949094925402</v>
      </c>
      <c r="J53" s="68">
        <f>'Data Worksheet'!AG54</f>
        <v>28855287.689339995</v>
      </c>
      <c r="K53" s="42">
        <f>'Data Worksheet'!AH54</f>
        <v>5.8513167981852493E-3</v>
      </c>
      <c r="L53" s="7">
        <f>'Data Worksheet'!AI54</f>
        <v>0.1166879526286214</v>
      </c>
    </row>
    <row r="54" spans="1:12" x14ac:dyDescent="0.2">
      <c r="A54" s="6" t="s">
        <v>4</v>
      </c>
      <c r="B54" s="65">
        <f>'Data Worksheet'!D55</f>
        <v>28243066.359999999</v>
      </c>
      <c r="C54" s="67">
        <f>'Data Worksheet'!E55</f>
        <v>4329865.42</v>
      </c>
      <c r="D54" s="67">
        <f>'Data Worksheet'!F55</f>
        <v>402581.19562311127</v>
      </c>
      <c r="E54" s="67">
        <f>'Data Worksheet'!G55</f>
        <v>32975512.975623112</v>
      </c>
      <c r="F54" s="15">
        <f>'Data Worksheet'!H55</f>
        <v>1.3751324694548928E-3</v>
      </c>
      <c r="G54" s="65">
        <f>'Data Worksheet'!AD55</f>
        <v>5364478.0846259994</v>
      </c>
      <c r="H54" s="42">
        <f>'Data Worksheet'!AE55</f>
        <v>1.9673255209250481E-3</v>
      </c>
      <c r="I54" s="39">
        <f>'Data Worksheet'!AF55</f>
        <v>0.18993964806256255</v>
      </c>
      <c r="J54" s="68">
        <f>'Data Worksheet'!AG55</f>
        <v>10471314.654626001</v>
      </c>
      <c r="K54" s="42">
        <f>'Data Worksheet'!AH55</f>
        <v>2.1233882675975473E-3</v>
      </c>
      <c r="L54" s="7">
        <f>'Data Worksheet'!AI55</f>
        <v>0.31754819591030586</v>
      </c>
    </row>
    <row r="55" spans="1:12" x14ac:dyDescent="0.2">
      <c r="A55" s="6" t="s">
        <v>12</v>
      </c>
      <c r="B55" s="65">
        <f>'Data Worksheet'!D56</f>
        <v>2638890353.8499994</v>
      </c>
      <c r="C55" s="67">
        <f>'Data Worksheet'!E56</f>
        <v>207132661.22</v>
      </c>
      <c r="D55" s="67">
        <f>'Data Worksheet'!F56</f>
        <v>19258731.234779224</v>
      </c>
      <c r="E55" s="67">
        <f>'Data Worksheet'!G56</f>
        <v>2865281746.3047786</v>
      </c>
      <c r="F55" s="15">
        <f>'Data Worksheet'!H56</f>
        <v>0.11948690430965658</v>
      </c>
      <c r="G55" s="65">
        <f>'Data Worksheet'!AD56</f>
        <v>285823162.18974298</v>
      </c>
      <c r="H55" s="42">
        <f>'Data Worksheet'!AE56</f>
        <v>0.10482048627598849</v>
      </c>
      <c r="I55" s="39">
        <f>'Data Worksheet'!AF56</f>
        <v>0.10831187501699051</v>
      </c>
      <c r="J55" s="68">
        <f>'Data Worksheet'!AG56</f>
        <v>506174456.13974297</v>
      </c>
      <c r="K55" s="42">
        <f>'Data Worksheet'!AH56</f>
        <v>0.10264278526382301</v>
      </c>
      <c r="L55" s="7">
        <f>'Data Worksheet'!AI56</f>
        <v>0.17665783017412956</v>
      </c>
    </row>
    <row r="56" spans="1:12" x14ac:dyDescent="0.2">
      <c r="A56" s="6" t="s">
        <v>25</v>
      </c>
      <c r="B56" s="65">
        <f>'Data Worksheet'!D57</f>
        <v>299392149.70000005</v>
      </c>
      <c r="C56" s="67">
        <f>'Data Worksheet'!E57</f>
        <v>46453823.379999995</v>
      </c>
      <c r="D56" s="67">
        <f>'Data Worksheet'!F57</f>
        <v>4319172.5246705804</v>
      </c>
      <c r="E56" s="67">
        <f>'Data Worksheet'!G57</f>
        <v>350165145.60467064</v>
      </c>
      <c r="F56" s="15">
        <f>'Data Worksheet'!H57</f>
        <v>1.4602455517472777E-2</v>
      </c>
      <c r="G56" s="65">
        <f>'Data Worksheet'!AD57</f>
        <v>36693014.103916004</v>
      </c>
      <c r="H56" s="42">
        <f>'Data Worksheet'!AE57</f>
        <v>1.3456500697276951E-2</v>
      </c>
      <c r="I56" s="39">
        <f>'Data Worksheet'!AF57</f>
        <v>0.12255837082129077</v>
      </c>
      <c r="J56" s="68">
        <f>'Data Worksheet'!AG57</f>
        <v>88889516.153916001</v>
      </c>
      <c r="K56" s="42">
        <f>'Data Worksheet'!AH57</f>
        <v>1.8025144114093027E-2</v>
      </c>
      <c r="L56" s="7">
        <f>'Data Worksheet'!AI57</f>
        <v>0.25385026827961477</v>
      </c>
    </row>
    <row r="57" spans="1:12" x14ac:dyDescent="0.2">
      <c r="A57" s="6" t="s">
        <v>5</v>
      </c>
      <c r="B57" s="65">
        <f>'Data Worksheet'!D58</f>
        <v>1640670911.3699999</v>
      </c>
      <c r="C57" s="67">
        <f>'Data Worksheet'!E58</f>
        <v>7054768.9399999995</v>
      </c>
      <c r="D57" s="67">
        <f>'Data Worksheet'!F58</f>
        <v>655936.62601873418</v>
      </c>
      <c r="E57" s="67">
        <f>'Data Worksheet'!G58</f>
        <v>1648381616.9360187</v>
      </c>
      <c r="F57" s="15">
        <f>'Data Worksheet'!H58</f>
        <v>6.8740191704582385E-2</v>
      </c>
      <c r="G57" s="65">
        <f>'Data Worksheet'!AD58</f>
        <v>195837640.08157602</v>
      </c>
      <c r="H57" s="42">
        <f>'Data Worksheet'!AE58</f>
        <v>7.181992007654539E-2</v>
      </c>
      <c r="I57" s="39">
        <f>'Data Worksheet'!AF58</f>
        <v>0.11936436412957846</v>
      </c>
      <c r="J57" s="68">
        <f>'Data Worksheet'!AG58</f>
        <v>195837640.08157602</v>
      </c>
      <c r="K57" s="42">
        <f>'Data Worksheet'!AH58</f>
        <v>3.9712238722527632E-2</v>
      </c>
      <c r="L57" s="7">
        <f>'Data Worksheet'!AI58</f>
        <v>0.11880600831110663</v>
      </c>
    </row>
    <row r="58" spans="1:12" x14ac:dyDescent="0.2">
      <c r="A58" s="6" t="s">
        <v>17</v>
      </c>
      <c r="B58" s="65">
        <f>'Data Worksheet'!D59</f>
        <v>349213719.89999998</v>
      </c>
      <c r="C58" s="67">
        <f>'Data Worksheet'!E59</f>
        <v>46702005.25</v>
      </c>
      <c r="D58" s="67">
        <f>'Data Worksheet'!F59</f>
        <v>4342247.91946116</v>
      </c>
      <c r="E58" s="67">
        <f>'Data Worksheet'!G59</f>
        <v>400257973.06946111</v>
      </c>
      <c r="F58" s="15">
        <f>'Data Worksheet'!H59</f>
        <v>1.669140781321287E-2</v>
      </c>
      <c r="G58" s="65">
        <f>'Data Worksheet'!AD59</f>
        <v>38214592.250836998</v>
      </c>
      <c r="H58" s="42">
        <f>'Data Worksheet'!AE59</f>
        <v>1.4014512021640151E-2</v>
      </c>
      <c r="I58" s="39">
        <f>'Data Worksheet'!AF59</f>
        <v>0.10943038624536298</v>
      </c>
      <c r="J58" s="68">
        <f>'Data Worksheet'!AG59</f>
        <v>94907530.700837001</v>
      </c>
      <c r="K58" s="42">
        <f>'Data Worksheet'!AH59</f>
        <v>1.9245485771720333E-2</v>
      </c>
      <c r="L58" s="7">
        <f>'Data Worksheet'!AI59</f>
        <v>0.23711590295883167</v>
      </c>
    </row>
    <row r="59" spans="1:12" x14ac:dyDescent="0.2">
      <c r="A59" s="6" t="s">
        <v>11</v>
      </c>
      <c r="B59" s="65">
        <f>'Data Worksheet'!D60</f>
        <v>952912585.99000001</v>
      </c>
      <c r="C59" s="67">
        <f>'Data Worksheet'!E60</f>
        <v>134146416.42</v>
      </c>
      <c r="D59" s="67">
        <f>'Data Worksheet'!F60</f>
        <v>12472633.551487928</v>
      </c>
      <c r="E59" s="67">
        <f>'Data Worksheet'!G60</f>
        <v>1099531635.961488</v>
      </c>
      <c r="F59" s="15">
        <f>'Data Worksheet'!H60</f>
        <v>4.5852255730524483E-2</v>
      </c>
      <c r="G59" s="65">
        <f>'Data Worksheet'!AD60</f>
        <v>101403248.31957901</v>
      </c>
      <c r="H59" s="42">
        <f>'Data Worksheet'!AE60</f>
        <v>3.7187811223524839E-2</v>
      </c>
      <c r="I59" s="39">
        <f>'Data Worksheet'!AF60</f>
        <v>0.10641400880882389</v>
      </c>
      <c r="J59" s="68">
        <f>'Data Worksheet'!AG60</f>
        <v>256071464.39957902</v>
      </c>
      <c r="K59" s="42">
        <f>'Data Worksheet'!AH60</f>
        <v>5.1926540373073107E-2</v>
      </c>
      <c r="L59" s="7">
        <f>'Data Worksheet'!AI60</f>
        <v>0.23289140214292856</v>
      </c>
    </row>
    <row r="60" spans="1:12" x14ac:dyDescent="0.2">
      <c r="A60" s="6" t="s">
        <v>14</v>
      </c>
      <c r="B60" s="65">
        <f>'Data Worksheet'!D61</f>
        <v>519879033.11999995</v>
      </c>
      <c r="C60" s="67">
        <f>'Data Worksheet'!E61</f>
        <v>68177392.75</v>
      </c>
      <c r="D60" s="67">
        <f>'Data Worksheet'!F61</f>
        <v>6338981.3828812819</v>
      </c>
      <c r="E60" s="67">
        <f>'Data Worksheet'!G61</f>
        <v>594395407.25288117</v>
      </c>
      <c r="F60" s="15">
        <f>'Data Worksheet'!H61</f>
        <v>2.4787254251739384E-2</v>
      </c>
      <c r="G60" s="65">
        <f>'Data Worksheet'!AD61</f>
        <v>66329902.042807005</v>
      </c>
      <c r="H60" s="42">
        <f>'Data Worksheet'!AE61</f>
        <v>2.4325294470537551E-2</v>
      </c>
      <c r="I60" s="39">
        <f>'Data Worksheet'!AF61</f>
        <v>0.12758718435851316</v>
      </c>
      <c r="J60" s="68">
        <f>'Data Worksheet'!AG61</f>
        <v>147217433.462807</v>
      </c>
      <c r="K60" s="42">
        <f>'Data Worksheet'!AH61</f>
        <v>2.985296319623507E-2</v>
      </c>
      <c r="L60" s="7">
        <f>'Data Worksheet'!AI61</f>
        <v>0.24767592694432516</v>
      </c>
    </row>
    <row r="61" spans="1:12" x14ac:dyDescent="0.2">
      <c r="A61" s="6" t="s">
        <v>36</v>
      </c>
      <c r="B61" s="65">
        <f>'Data Worksheet'!D62</f>
        <v>36825776.880000003</v>
      </c>
      <c r="C61" s="67">
        <f>'Data Worksheet'!E62</f>
        <v>4997847.1500000004</v>
      </c>
      <c r="D61" s="67">
        <f>'Data Worksheet'!F62</f>
        <v>464688.64179814613</v>
      </c>
      <c r="E61" s="67">
        <f>'Data Worksheet'!G62</f>
        <v>42288312.671798147</v>
      </c>
      <c r="F61" s="15">
        <f>'Data Worksheet'!H62</f>
        <v>1.7634913481539727E-3</v>
      </c>
      <c r="G61" s="65">
        <f>'Data Worksheet'!AD62</f>
        <v>6121003.3791870009</v>
      </c>
      <c r="H61" s="42">
        <f>'Data Worksheet'!AE62</f>
        <v>2.2447675191467559E-3</v>
      </c>
      <c r="I61" s="39">
        <f>'Data Worksheet'!AF62</f>
        <v>0.16621518669199628</v>
      </c>
      <c r="J61" s="68">
        <f>'Data Worksheet'!AG62</f>
        <v>12585147.139187001</v>
      </c>
      <c r="K61" s="42">
        <f>'Data Worksheet'!AH62</f>
        <v>2.5520342633895353E-3</v>
      </c>
      <c r="L61" s="7">
        <f>'Data Worksheet'!AI62</f>
        <v>0.2976034356551655</v>
      </c>
    </row>
    <row r="62" spans="1:12" x14ac:dyDescent="0.2">
      <c r="A62" s="70" t="s">
        <v>115</v>
      </c>
      <c r="B62" s="65">
        <f>'Data Worksheet'!D63</f>
        <v>202173888.99000004</v>
      </c>
      <c r="C62" s="67">
        <f>'Data Worksheet'!E63</f>
        <v>7376388.2400000002</v>
      </c>
      <c r="D62" s="67">
        <f>'Data Worksheet'!F63</f>
        <v>685840.06868265616</v>
      </c>
      <c r="E62" s="67">
        <f>'Data Worksheet'!G63</f>
        <v>210236117.29868272</v>
      </c>
      <c r="F62" s="15">
        <f>'Data Worksheet'!H63</f>
        <v>8.7671876814551103E-3</v>
      </c>
      <c r="G62" s="65">
        <f>'Data Worksheet'!AD63</f>
        <v>24932895.738598</v>
      </c>
      <c r="H62" s="42">
        <f>'Data Worksheet'!AE63</f>
        <v>9.1436895301487599E-3</v>
      </c>
      <c r="I62" s="39">
        <f>'Data Worksheet'!AF63</f>
        <v>0.12332401509984919</v>
      </c>
      <c r="J62" s="68">
        <f>'Data Worksheet'!AG63</f>
        <v>30550597.278597999</v>
      </c>
      <c r="K62" s="42">
        <f>'Data Worksheet'!AH63</f>
        <v>6.1950941184652532E-3</v>
      </c>
      <c r="L62" s="7">
        <f>'Data Worksheet'!AI63</f>
        <v>0.14531564638436853</v>
      </c>
    </row>
    <row r="63" spans="1:12" x14ac:dyDescent="0.2">
      <c r="A63" s="70" t="s">
        <v>116</v>
      </c>
      <c r="B63" s="65">
        <f>'Data Worksheet'!D64</f>
        <v>185887528.16000003</v>
      </c>
      <c r="C63" s="67">
        <f>'Data Worksheet'!E64</f>
        <v>13077527.539999999</v>
      </c>
      <c r="D63" s="67">
        <f>'Data Worksheet'!F64</f>
        <v>1215919.2404754616</v>
      </c>
      <c r="E63" s="67">
        <f>'Data Worksheet'!G64</f>
        <v>200180974.94047549</v>
      </c>
      <c r="F63" s="15">
        <f>'Data Worksheet'!H64</f>
        <v>8.3478719075963798E-3</v>
      </c>
      <c r="G63" s="65">
        <f>'Data Worksheet'!AD64</f>
        <v>25240417.320794001</v>
      </c>
      <c r="H63" s="42">
        <f>'Data Worksheet'!AE64</f>
        <v>9.2564675203549805E-3</v>
      </c>
      <c r="I63" s="39">
        <f>'Data Worksheet'!AF64</f>
        <v>0.13578327481480454</v>
      </c>
      <c r="J63" s="68">
        <f>'Data Worksheet'!AG64</f>
        <v>41239723.890794002</v>
      </c>
      <c r="K63" s="42">
        <f>'Data Worksheet'!AH64</f>
        <v>8.3626506085354452E-3</v>
      </c>
      <c r="L63" s="7">
        <f>'Data Worksheet'!AI64</f>
        <v>0.20601220422198852</v>
      </c>
    </row>
    <row r="64" spans="1:12" x14ac:dyDescent="0.2">
      <c r="A64" s="6" t="s">
        <v>32</v>
      </c>
      <c r="B64" s="65">
        <f>'Data Worksheet'!D65</f>
        <v>87570521.180000007</v>
      </c>
      <c r="C64" s="67">
        <f>'Data Worksheet'!E65</f>
        <v>6860785.0099999988</v>
      </c>
      <c r="D64" s="67">
        <f>'Data Worksheet'!F65</f>
        <v>637900.4343832283</v>
      </c>
      <c r="E64" s="67">
        <f>'Data Worksheet'!G65</f>
        <v>95069206.624383241</v>
      </c>
      <c r="F64" s="15">
        <f>'Data Worksheet'!H65</f>
        <v>3.9645403839857997E-3</v>
      </c>
      <c r="G64" s="65">
        <f>'Data Worksheet'!AD65</f>
        <v>12521340.259095998</v>
      </c>
      <c r="H64" s="42">
        <f>'Data Worksheet'!AE65</f>
        <v>4.5919755583498133E-3</v>
      </c>
      <c r="I64" s="39">
        <f>'Data Worksheet'!AF65</f>
        <v>0.14298579122714772</v>
      </c>
      <c r="J64" s="68">
        <f>'Data Worksheet'!AG65</f>
        <v>20965783.609095998</v>
      </c>
      <c r="K64" s="42">
        <f>'Data Worksheet'!AH65</f>
        <v>4.2514717974668154E-3</v>
      </c>
      <c r="L64" s="7">
        <f>'Data Worksheet'!AI65</f>
        <v>0.2205318036567975</v>
      </c>
    </row>
    <row r="65" spans="1:12" x14ac:dyDescent="0.2">
      <c r="A65" s="6" t="s">
        <v>7</v>
      </c>
      <c r="B65" s="65">
        <f>'Data Worksheet'!D66</f>
        <v>473480393.25</v>
      </c>
      <c r="C65" s="67">
        <f>'Data Worksheet'!E66</f>
        <v>64352932.25</v>
      </c>
      <c r="D65" s="67">
        <f>'Data Worksheet'!F66</f>
        <v>5983391.605519712</v>
      </c>
      <c r="E65" s="67">
        <f>'Data Worksheet'!G66</f>
        <v>543816717.10551977</v>
      </c>
      <c r="F65" s="15">
        <f>'Data Worksheet'!H66</f>
        <v>2.2678040692709959E-2</v>
      </c>
      <c r="G65" s="65">
        <f>'Data Worksheet'!AD66</f>
        <v>55761344.529413998</v>
      </c>
      <c r="H65" s="42">
        <f>'Data Worksheet'!AE66</f>
        <v>2.0449466740893318E-2</v>
      </c>
      <c r="I65" s="39">
        <f>'Data Worksheet'!AF66</f>
        <v>0.11776906778898388</v>
      </c>
      <c r="J65" s="68">
        <f>'Data Worksheet'!AG66</f>
        <v>129009875.639414</v>
      </c>
      <c r="K65" s="42">
        <f>'Data Worksheet'!AH66</f>
        <v>2.6160808396291521E-2</v>
      </c>
      <c r="L65" s="7">
        <f>'Data Worksheet'!AI66</f>
        <v>0.23723043367639154</v>
      </c>
    </row>
    <row r="66" spans="1:12" x14ac:dyDescent="0.2">
      <c r="A66" s="6" t="s">
        <v>6</v>
      </c>
      <c r="B66" s="65">
        <f>'Data Worksheet'!D67</f>
        <v>436545889.42000014</v>
      </c>
      <c r="C66" s="67">
        <f>'Data Worksheet'!E67</f>
        <v>59214376.629999995</v>
      </c>
      <c r="D66" s="67">
        <f>'Data Worksheet'!F67</f>
        <v>5505620.2051154329</v>
      </c>
      <c r="E66" s="67">
        <f>'Data Worksheet'!G67</f>
        <v>501265886.25511557</v>
      </c>
      <c r="F66" s="15">
        <f>'Data Worksheet'!H67</f>
        <v>2.0903601909970506E-2</v>
      </c>
      <c r="G66" s="65">
        <f>'Data Worksheet'!AD67</f>
        <v>54406471.231244989</v>
      </c>
      <c r="H66" s="42">
        <f>'Data Worksheet'!AE67</f>
        <v>1.9952591411167068E-2</v>
      </c>
      <c r="I66" s="39">
        <f>'Data Worksheet'!AF67</f>
        <v>0.12462944343269398</v>
      </c>
      <c r="J66" s="68">
        <f>'Data Worksheet'!AG67</f>
        <v>122924147.31124499</v>
      </c>
      <c r="K66" s="42">
        <f>'Data Worksheet'!AH67</f>
        <v>2.4926735640573947E-2</v>
      </c>
      <c r="L66" s="7">
        <f>'Data Worksheet'!AI67</f>
        <v>0.24522743454495458</v>
      </c>
    </row>
    <row r="67" spans="1:12" x14ac:dyDescent="0.2">
      <c r="A67" s="6" t="s">
        <v>41</v>
      </c>
      <c r="B67" s="65">
        <f>'Data Worksheet'!D68</f>
        <v>76547684.169999987</v>
      </c>
      <c r="C67" s="67">
        <f>'Data Worksheet'!E68</f>
        <v>10762118.810000001</v>
      </c>
      <c r="D67" s="67">
        <f>'Data Worksheet'!F68</f>
        <v>1000637.7191205579</v>
      </c>
      <c r="E67" s="67">
        <f>'Data Worksheet'!G68</f>
        <v>88310440.699120551</v>
      </c>
      <c r="F67" s="15">
        <f>'Data Worksheet'!H68</f>
        <v>3.6826888633090865E-3</v>
      </c>
      <c r="G67" s="65">
        <f>'Data Worksheet'!AD68</f>
        <v>9609956.1458899975</v>
      </c>
      <c r="H67" s="42">
        <f>'Data Worksheet'!AE68</f>
        <v>3.5242779786839205E-3</v>
      </c>
      <c r="I67" s="39">
        <f>'Data Worksheet'!AF68</f>
        <v>0.1255420885698886</v>
      </c>
      <c r="J67" s="68">
        <f>'Data Worksheet'!AG68</f>
        <v>22652241.385889996</v>
      </c>
      <c r="K67" s="42">
        <f>'Data Worksheet'!AH68</f>
        <v>4.5934541344660193E-3</v>
      </c>
      <c r="L67" s="7">
        <f>'Data Worksheet'!AI68</f>
        <v>0.25650694534599439</v>
      </c>
    </row>
    <row r="68" spans="1:12" x14ac:dyDescent="0.2">
      <c r="A68" s="6" t="s">
        <v>44</v>
      </c>
      <c r="B68" s="65">
        <f>'Data Worksheet'!D69</f>
        <v>22608540.190000005</v>
      </c>
      <c r="C68" s="67">
        <f>'Data Worksheet'!E69</f>
        <v>3302652.6100000003</v>
      </c>
      <c r="D68" s="67">
        <f>'Data Worksheet'!F69</f>
        <v>307073.24766264664</v>
      </c>
      <c r="E68" s="67">
        <f>'Data Worksheet'!G69</f>
        <v>26218266.047662649</v>
      </c>
      <c r="F68" s="15">
        <f>'Data Worksheet'!H69</f>
        <v>1.093344293433738E-3</v>
      </c>
      <c r="G68" s="65">
        <f>'Data Worksheet'!AD69</f>
        <v>5799288.2097399998</v>
      </c>
      <c r="H68" s="42">
        <f>'Data Worksheet'!AE69</f>
        <v>2.1267842869781531E-3</v>
      </c>
      <c r="I68" s="39">
        <f>'Data Worksheet'!AF69</f>
        <v>0.25650874231610432</v>
      </c>
      <c r="J68" s="68">
        <f>'Data Worksheet'!AG69</f>
        <v>9919178.4797399994</v>
      </c>
      <c r="K68" s="42">
        <f>'Data Worksheet'!AH69</f>
        <v>2.0114252988072644E-3</v>
      </c>
      <c r="L68" s="7">
        <f>'Data Worksheet'!AI69</f>
        <v>0.37833083475878038</v>
      </c>
    </row>
    <row r="69" spans="1:12" x14ac:dyDescent="0.2">
      <c r="A69" s="6" t="s">
        <v>52</v>
      </c>
      <c r="B69" s="65">
        <f>'Data Worksheet'!D70</f>
        <v>14784326.069999998</v>
      </c>
      <c r="C69" s="67">
        <f>'Data Worksheet'!E70</f>
        <v>1938590.11</v>
      </c>
      <c r="D69" s="67">
        <f>'Data Worksheet'!F70</f>
        <v>180245.7694648022</v>
      </c>
      <c r="E69" s="67">
        <f>'Data Worksheet'!G70</f>
        <v>16903161.949464802</v>
      </c>
      <c r="F69" s="15">
        <f>'Data Worksheet'!H70</f>
        <v>7.0488931742613138E-4</v>
      </c>
      <c r="G69" s="65">
        <f>'Data Worksheet'!AD70</f>
        <v>3194849.1712400001</v>
      </c>
      <c r="H69" s="42">
        <f>'Data Worksheet'!AE70</f>
        <v>1.1716532738011716E-3</v>
      </c>
      <c r="I69" s="39">
        <f>'Data Worksheet'!AF70</f>
        <v>0.2160970446750976</v>
      </c>
      <c r="J69" s="68">
        <f>'Data Worksheet'!AG70</f>
        <v>5545852.5612400007</v>
      </c>
      <c r="K69" s="42">
        <f>'Data Worksheet'!AH70</f>
        <v>1.1245959701115891E-3</v>
      </c>
      <c r="L69" s="7">
        <f>'Data Worksheet'!AI70</f>
        <v>0.32809557039211806</v>
      </c>
    </row>
    <row r="70" spans="1:12" x14ac:dyDescent="0.2">
      <c r="A70" s="6" t="s">
        <v>58</v>
      </c>
      <c r="B70" s="65">
        <f>'Data Worksheet'!D71</f>
        <v>3486469.37</v>
      </c>
      <c r="C70" s="67">
        <f>'Data Worksheet'!E71</f>
        <v>479435.56</v>
      </c>
      <c r="D70" s="67">
        <f>'Data Worksheet'!F71</f>
        <v>44576.845293504739</v>
      </c>
      <c r="E70" s="67">
        <f>'Data Worksheet'!G71</f>
        <v>4010481.7752935048</v>
      </c>
      <c r="F70" s="15">
        <f>'Data Worksheet'!H71</f>
        <v>1.6724360623108665E-4</v>
      </c>
      <c r="G70" s="65">
        <f>'Data Worksheet'!AD71</f>
        <v>2559610.3651769999</v>
      </c>
      <c r="H70" s="42">
        <f>'Data Worksheet'!AE71</f>
        <v>9.3869090629122495E-4</v>
      </c>
      <c r="I70" s="39">
        <f>'Data Worksheet'!AF71</f>
        <v>0.73415541441484111</v>
      </c>
      <c r="J70" s="68">
        <f>'Data Worksheet'!AG71</f>
        <v>3245857.7351770001</v>
      </c>
      <c r="K70" s="42">
        <f>'Data Worksheet'!AH71</f>
        <v>6.5819970657846256E-4</v>
      </c>
      <c r="L70" s="7">
        <f>'Data Worksheet'!AI71</f>
        <v>0.80934359437139036</v>
      </c>
    </row>
    <row r="71" spans="1:12" x14ac:dyDescent="0.2">
      <c r="A71" s="6" t="s">
        <v>16</v>
      </c>
      <c r="B71" s="65">
        <f>'Data Worksheet'!D72</f>
        <v>454551610.98000008</v>
      </c>
      <c r="C71" s="67">
        <f>'Data Worksheet'!E72</f>
        <v>33060490.68</v>
      </c>
      <c r="D71" s="67">
        <f>'Data Worksheet'!F72</f>
        <v>3073890.4272551569</v>
      </c>
      <c r="E71" s="67">
        <f>'Data Worksheet'!G72</f>
        <v>490685992.08725524</v>
      </c>
      <c r="F71" s="15">
        <f>'Data Worksheet'!H72</f>
        <v>2.0462403133036353E-2</v>
      </c>
      <c r="G71" s="65">
        <f>'Data Worksheet'!AD72</f>
        <v>57708745.822939992</v>
      </c>
      <c r="H71" s="42">
        <f>'Data Worksheet'!AE72</f>
        <v>2.116364101913594E-2</v>
      </c>
      <c r="I71" s="39">
        <f>'Data Worksheet'!AF72</f>
        <v>0.1269575212779944</v>
      </c>
      <c r="J71" s="68">
        <f>'Data Worksheet'!AG72</f>
        <v>96234956.382939994</v>
      </c>
      <c r="K71" s="42">
        <f>'Data Worksheet'!AH72</f>
        <v>1.951466306344081E-2</v>
      </c>
      <c r="L71" s="7">
        <f>'Data Worksheet'!AI72</f>
        <v>0.19612330071535283</v>
      </c>
    </row>
    <row r="72" spans="1:12" x14ac:dyDescent="0.2">
      <c r="A72" s="6" t="s">
        <v>51</v>
      </c>
      <c r="B72" s="65">
        <f>'Data Worksheet'!D73</f>
        <v>11307940.059999999</v>
      </c>
      <c r="C72" s="67">
        <f>'Data Worksheet'!E73</f>
        <v>1686953.47</v>
      </c>
      <c r="D72" s="67">
        <f>'Data Worksheet'!F73</f>
        <v>156849.15789210753</v>
      </c>
      <c r="E72" s="67">
        <f>'Data Worksheet'!G73</f>
        <v>13151742.687892107</v>
      </c>
      <c r="F72" s="15">
        <f>'Data Worksheet'!H73</f>
        <v>5.4844903894007296E-4</v>
      </c>
      <c r="G72" s="65">
        <f>'Data Worksheet'!AD73</f>
        <v>3861205.994033</v>
      </c>
      <c r="H72" s="42">
        <f>'Data Worksheet'!AE73</f>
        <v>1.4160276123375169E-3</v>
      </c>
      <c r="I72" s="39">
        <f>'Data Worksheet'!AF73</f>
        <v>0.34145971534562597</v>
      </c>
      <c r="J72" s="68">
        <f>'Data Worksheet'!AG73</f>
        <v>6136673.7540329993</v>
      </c>
      <c r="K72" s="42">
        <f>'Data Worksheet'!AH73</f>
        <v>1.2444035425514461E-3</v>
      </c>
      <c r="L72" s="7">
        <f>'Data Worksheet'!AI73</f>
        <v>0.4666053693160076</v>
      </c>
    </row>
    <row r="73" spans="1:12" x14ac:dyDescent="0.2">
      <c r="A73" s="6" t="s">
        <v>43</v>
      </c>
      <c r="B73" s="65">
        <f>'Data Worksheet'!D74</f>
        <v>123297165.02</v>
      </c>
      <c r="C73" s="67">
        <f>'Data Worksheet'!E74</f>
        <v>24884067.079999994</v>
      </c>
      <c r="D73" s="67">
        <f>'Data Worksheet'!F74</f>
        <v>2313664.861443223</v>
      </c>
      <c r="E73" s="67">
        <f>'Data Worksheet'!G74</f>
        <v>150494896.96144322</v>
      </c>
      <c r="F73" s="15">
        <f>'Data Worksheet'!H74</f>
        <v>6.2758817262959796E-3</v>
      </c>
      <c r="G73" s="65">
        <f>'Data Worksheet'!AD74</f>
        <v>13550770.173458003</v>
      </c>
      <c r="H73" s="42">
        <f>'Data Worksheet'!AE74</f>
        <v>4.9695004005767063E-3</v>
      </c>
      <c r="I73" s="39">
        <f>'Data Worksheet'!AF74</f>
        <v>0.10990333939356949</v>
      </c>
      <c r="J73" s="68">
        <f>'Data Worksheet'!AG74</f>
        <v>40978622.85345801</v>
      </c>
      <c r="K73" s="42">
        <f>'Data Worksheet'!AH74</f>
        <v>8.3097041641181854E-3</v>
      </c>
      <c r="L73" s="7">
        <f>'Data Worksheet'!AI74</f>
        <v>0.27229244101184857</v>
      </c>
    </row>
    <row r="74" spans="1:12" x14ac:dyDescent="0.2">
      <c r="A74" s="6" t="s">
        <v>49</v>
      </c>
      <c r="B74" s="65">
        <f>'Data Worksheet'!D75</f>
        <v>10256346.130000001</v>
      </c>
      <c r="C74" s="67">
        <f>'Data Worksheet'!E75</f>
        <v>1440521.38</v>
      </c>
      <c r="D74" s="67">
        <f>'Data Worksheet'!F75</f>
        <v>133936.45372956054</v>
      </c>
      <c r="E74" s="67">
        <f>'Data Worksheet'!G75</f>
        <v>11830803.963729562</v>
      </c>
      <c r="F74" s="15">
        <f>'Data Worksheet'!H75</f>
        <v>4.9336374789095286E-4</v>
      </c>
      <c r="G74" s="65">
        <f>'Data Worksheet'!AD75</f>
        <v>3221707.0978340004</v>
      </c>
      <c r="H74" s="42">
        <f>'Data Worksheet'!AE75</f>
        <v>1.1815029336551166E-3</v>
      </c>
      <c r="I74" s="39">
        <f>'Data Worksheet'!AF75</f>
        <v>0.31411840600917784</v>
      </c>
      <c r="J74" s="68">
        <f>'Data Worksheet'!AG75</f>
        <v>5098259.2478339998</v>
      </c>
      <c r="K74" s="42">
        <f>'Data Worksheet'!AH75</f>
        <v>1.0338323533462823E-3</v>
      </c>
      <c r="L74" s="7">
        <f>'Data Worksheet'!AI75</f>
        <v>0.43093092096395585</v>
      </c>
    </row>
    <row r="75" spans="1:12" x14ac:dyDescent="0.2">
      <c r="A75" s="18" t="s">
        <v>72</v>
      </c>
      <c r="B75" s="19">
        <f>'Data Worksheet'!D76</f>
        <v>21811566785.590004</v>
      </c>
      <c r="C75" s="20">
        <f>'Data Worksheet'!E76</f>
        <v>1983859406.27</v>
      </c>
      <c r="D75" s="20">
        <f>'Data Worksheet'!F76</f>
        <v>184454807.31000003</v>
      </c>
      <c r="E75" s="20">
        <f>'Data Worksheet'!G76</f>
        <v>23979880999.170006</v>
      </c>
      <c r="F75" s="21">
        <f>'Data Worksheet'!H76</f>
        <v>1</v>
      </c>
      <c r="G75" s="19">
        <f>'Data Worksheet'!AD76</f>
        <v>2726787218.2655315</v>
      </c>
      <c r="H75" s="43">
        <f>'Data Worksheet'!AE76</f>
        <v>1</v>
      </c>
      <c r="I75" s="40">
        <f>'Data Worksheet'!AF76</f>
        <v>0.1250156508732333</v>
      </c>
      <c r="J75" s="22">
        <f>'Data Worksheet'!AG76</f>
        <v>4931417779.035531</v>
      </c>
      <c r="K75" s="43">
        <f>'Data Worksheet'!AH76</f>
        <v>1</v>
      </c>
      <c r="L75" s="23">
        <f>'Data Worksheet'!AI76</f>
        <v>0.20564813391718739</v>
      </c>
    </row>
    <row r="76" spans="1:12" x14ac:dyDescent="0.2">
      <c r="A76" s="8"/>
      <c r="B76" s="11"/>
      <c r="C76" s="11"/>
      <c r="D76" s="11"/>
      <c r="E76" s="11"/>
      <c r="F76" s="11"/>
      <c r="G76" s="11"/>
      <c r="H76" s="11"/>
      <c r="I76" s="11"/>
      <c r="J76" s="11"/>
      <c r="K76" s="11"/>
      <c r="L76" s="12"/>
    </row>
    <row r="77" spans="1:12" x14ac:dyDescent="0.2">
      <c r="A77" s="101" t="s">
        <v>96</v>
      </c>
      <c r="B77" s="96"/>
      <c r="C77" s="96"/>
      <c r="D77" s="96"/>
      <c r="E77" s="96"/>
      <c r="F77" s="96"/>
      <c r="G77" s="96"/>
      <c r="H77" s="96"/>
      <c r="I77" s="96"/>
      <c r="J77" s="96"/>
      <c r="K77" s="96"/>
      <c r="L77" s="97"/>
    </row>
    <row r="78" spans="1:12" ht="25.5" customHeight="1" x14ac:dyDescent="0.2">
      <c r="A78" s="98" t="s">
        <v>124</v>
      </c>
      <c r="B78" s="99"/>
      <c r="C78" s="99"/>
      <c r="D78" s="99"/>
      <c r="E78" s="99"/>
      <c r="F78" s="99"/>
      <c r="G78" s="99"/>
      <c r="H78" s="99"/>
      <c r="I78" s="99"/>
      <c r="J78" s="99"/>
      <c r="K78" s="99"/>
      <c r="L78" s="100"/>
    </row>
    <row r="79" spans="1:12" ht="25.5" customHeight="1" x14ac:dyDescent="0.2">
      <c r="A79" s="95" t="s">
        <v>121</v>
      </c>
      <c r="B79" s="96"/>
      <c r="C79" s="96"/>
      <c r="D79" s="96"/>
      <c r="E79" s="96"/>
      <c r="F79" s="96"/>
      <c r="G79" s="96"/>
      <c r="H79" s="96"/>
      <c r="I79" s="96"/>
      <c r="J79" s="96"/>
      <c r="K79" s="96"/>
      <c r="L79" s="97"/>
    </row>
    <row r="80" spans="1:12" ht="25.5" customHeight="1" x14ac:dyDescent="0.2">
      <c r="A80" s="95" t="s">
        <v>120</v>
      </c>
      <c r="B80" s="96"/>
      <c r="C80" s="96"/>
      <c r="D80" s="96"/>
      <c r="E80" s="96"/>
      <c r="F80" s="96"/>
      <c r="G80" s="96"/>
      <c r="H80" s="96"/>
      <c r="I80" s="96"/>
      <c r="J80" s="96"/>
      <c r="K80" s="96"/>
      <c r="L80" s="97"/>
    </row>
    <row r="81" spans="1:12" ht="13.5" thickBot="1" x14ac:dyDescent="0.25">
      <c r="A81" s="92" t="s">
        <v>114</v>
      </c>
      <c r="B81" s="93"/>
      <c r="C81" s="93"/>
      <c r="D81" s="93"/>
      <c r="E81" s="93"/>
      <c r="F81" s="93"/>
      <c r="G81" s="93"/>
      <c r="H81" s="93"/>
      <c r="I81" s="93"/>
      <c r="J81" s="93"/>
      <c r="K81" s="93"/>
      <c r="L81" s="94"/>
    </row>
  </sheetData>
  <mergeCells count="11">
    <mergeCell ref="G3:L3"/>
    <mergeCell ref="A1:L1"/>
    <mergeCell ref="A2:L2"/>
    <mergeCell ref="G4:I4"/>
    <mergeCell ref="J4:L4"/>
    <mergeCell ref="B3:F3"/>
    <mergeCell ref="A81:L81"/>
    <mergeCell ref="A80:L80"/>
    <mergeCell ref="A79:L79"/>
    <mergeCell ref="A78:L78"/>
    <mergeCell ref="A77:L77"/>
  </mergeCells>
  <phoneticPr fontId="0" type="noConversion"/>
  <printOptions horizontalCentered="1"/>
  <pageMargins left="0.5" right="0.5" top="0.5" bottom="0.5" header="0.3" footer="0.3"/>
  <pageSetup scale="75" fitToHeight="0" orientation="landscape" r:id="rId1"/>
  <headerFooter>
    <oddFooter>&amp;L&amp;12Office of Economic and Demographic Research&amp;R&amp;12Page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3"/>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4" width="14.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5" t="s">
        <v>105</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7"/>
    </row>
    <row r="2" spans="1:35" ht="18.75" thickBot="1" x14ac:dyDescent="0.3">
      <c r="A2" s="108" t="s">
        <v>123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10"/>
    </row>
    <row r="3" spans="1:35" ht="15.75" x14ac:dyDescent="0.25">
      <c r="A3" s="24"/>
      <c r="B3" s="89" t="s">
        <v>100</v>
      </c>
      <c r="C3" s="91"/>
      <c r="D3" s="89" t="s">
        <v>93</v>
      </c>
      <c r="E3" s="90"/>
      <c r="F3" s="90"/>
      <c r="G3" s="90"/>
      <c r="H3" s="91"/>
      <c r="I3" s="89" t="s">
        <v>111</v>
      </c>
      <c r="J3" s="90"/>
      <c r="K3" s="90"/>
      <c r="L3" s="90"/>
      <c r="M3" s="90"/>
      <c r="N3" s="90"/>
      <c r="O3" s="90"/>
      <c r="P3" s="90"/>
      <c r="Q3" s="90"/>
      <c r="R3" s="90"/>
      <c r="S3" s="91"/>
      <c r="T3" s="89" t="s">
        <v>112</v>
      </c>
      <c r="U3" s="90"/>
      <c r="V3" s="90"/>
      <c r="W3" s="90"/>
      <c r="X3" s="90"/>
      <c r="Y3" s="91"/>
      <c r="Z3" s="89" t="s">
        <v>103</v>
      </c>
      <c r="AA3" s="91"/>
      <c r="AB3" s="89" t="s">
        <v>113</v>
      </c>
      <c r="AC3" s="91"/>
      <c r="AD3" s="89" t="s">
        <v>95</v>
      </c>
      <c r="AE3" s="90"/>
      <c r="AF3" s="90"/>
      <c r="AG3" s="90"/>
      <c r="AH3" s="90"/>
      <c r="AI3" s="91"/>
    </row>
    <row r="4" spans="1:35" ht="15.75" x14ac:dyDescent="0.25">
      <c r="A4" s="25"/>
      <c r="B4" s="111" t="s">
        <v>110</v>
      </c>
      <c r="C4" s="112"/>
      <c r="D4" s="53"/>
      <c r="E4" s="55"/>
      <c r="F4" s="55"/>
      <c r="G4" s="55"/>
      <c r="H4" s="54"/>
      <c r="I4" s="55"/>
      <c r="J4" s="55"/>
      <c r="K4" s="55"/>
      <c r="L4" s="55"/>
      <c r="M4" s="55"/>
      <c r="N4" s="55"/>
      <c r="O4" s="55"/>
      <c r="P4" s="55"/>
      <c r="Q4" s="55"/>
      <c r="R4" s="55"/>
      <c r="S4" s="54"/>
      <c r="T4" s="55"/>
      <c r="U4" s="55"/>
      <c r="V4" s="55"/>
      <c r="W4" s="55"/>
      <c r="X4" s="55"/>
      <c r="Y4" s="54"/>
      <c r="Z4" s="111" t="s">
        <v>122</v>
      </c>
      <c r="AA4" s="112"/>
      <c r="AB4" s="111" t="s">
        <v>94</v>
      </c>
      <c r="AC4" s="112"/>
      <c r="AD4" s="55"/>
      <c r="AE4" s="56"/>
      <c r="AF4" s="56"/>
      <c r="AG4" s="56"/>
      <c r="AH4" s="56"/>
      <c r="AI4" s="57"/>
    </row>
    <row r="5" spans="1:35" x14ac:dyDescent="0.2">
      <c r="A5" s="29"/>
      <c r="B5" s="58"/>
      <c r="C5" s="59"/>
      <c r="D5" s="30"/>
      <c r="E5" s="60"/>
      <c r="F5" s="60"/>
      <c r="G5" s="60"/>
      <c r="H5" s="32"/>
      <c r="I5" s="71"/>
      <c r="J5" s="44" t="s">
        <v>77</v>
      </c>
      <c r="K5" s="60"/>
      <c r="L5" s="60"/>
      <c r="M5" s="60"/>
      <c r="N5" s="60"/>
      <c r="O5" s="60" t="s">
        <v>109</v>
      </c>
      <c r="P5" s="60"/>
      <c r="Q5" s="60"/>
      <c r="R5" s="60"/>
      <c r="S5" s="32"/>
      <c r="T5" s="44"/>
      <c r="U5" s="60"/>
      <c r="V5" s="60"/>
      <c r="W5" s="60"/>
      <c r="X5" s="60"/>
      <c r="Y5" s="32"/>
      <c r="Z5" s="30"/>
      <c r="AA5" s="59"/>
      <c r="AB5" s="30"/>
      <c r="AC5" s="59"/>
      <c r="AD5" s="44"/>
      <c r="AE5" s="60"/>
      <c r="AF5" s="61"/>
      <c r="AG5" s="44"/>
      <c r="AH5" s="60"/>
      <c r="AI5" s="32"/>
    </row>
    <row r="6" spans="1:35" x14ac:dyDescent="0.2">
      <c r="A6" s="29"/>
      <c r="B6" s="58"/>
      <c r="C6" s="63"/>
      <c r="D6" s="30"/>
      <c r="E6" s="33"/>
      <c r="F6" s="33" t="s">
        <v>97</v>
      </c>
      <c r="G6" s="33"/>
      <c r="H6" s="32" t="s">
        <v>73</v>
      </c>
      <c r="I6" s="72" t="s">
        <v>77</v>
      </c>
      <c r="J6" s="44" t="s">
        <v>78</v>
      </c>
      <c r="K6" s="33" t="s">
        <v>77</v>
      </c>
      <c r="L6" s="33" t="s">
        <v>0</v>
      </c>
      <c r="M6" s="33" t="s">
        <v>79</v>
      </c>
      <c r="N6" s="33" t="s">
        <v>80</v>
      </c>
      <c r="O6" s="33" t="s">
        <v>108</v>
      </c>
      <c r="P6" s="33" t="s">
        <v>0</v>
      </c>
      <c r="Q6" s="33" t="s">
        <v>0</v>
      </c>
      <c r="R6" s="33" t="s">
        <v>0</v>
      </c>
      <c r="S6" s="32" t="s">
        <v>73</v>
      </c>
      <c r="T6" s="30" t="s">
        <v>0</v>
      </c>
      <c r="U6" s="33" t="s">
        <v>83</v>
      </c>
      <c r="V6" s="33" t="s">
        <v>0</v>
      </c>
      <c r="W6" s="33" t="s">
        <v>83</v>
      </c>
      <c r="X6" s="33" t="s">
        <v>83</v>
      </c>
      <c r="Y6" s="32" t="s">
        <v>73</v>
      </c>
      <c r="Z6" s="30"/>
      <c r="AA6" s="63" t="s">
        <v>73</v>
      </c>
      <c r="AB6" s="30"/>
      <c r="AC6" s="63" t="s">
        <v>73</v>
      </c>
      <c r="AD6" s="44" t="s">
        <v>94</v>
      </c>
      <c r="AE6" s="33" t="s">
        <v>73</v>
      </c>
      <c r="AF6" s="32" t="s">
        <v>92</v>
      </c>
      <c r="AG6" s="44" t="s">
        <v>94</v>
      </c>
      <c r="AH6" s="33" t="s">
        <v>73</v>
      </c>
      <c r="AI6" s="32" t="s">
        <v>92</v>
      </c>
    </row>
    <row r="7" spans="1:35" x14ac:dyDescent="0.2">
      <c r="A7" s="29"/>
      <c r="B7" s="62" t="s">
        <v>67</v>
      </c>
      <c r="C7" s="63" t="s">
        <v>69</v>
      </c>
      <c r="D7" s="30" t="s">
        <v>70</v>
      </c>
      <c r="E7" s="33" t="s">
        <v>86</v>
      </c>
      <c r="F7" s="33" t="s">
        <v>98</v>
      </c>
      <c r="G7" s="33" t="s">
        <v>0</v>
      </c>
      <c r="H7" s="32" t="s">
        <v>82</v>
      </c>
      <c r="I7" s="72" t="s">
        <v>78</v>
      </c>
      <c r="J7" s="44" t="s">
        <v>75</v>
      </c>
      <c r="K7" s="33" t="s">
        <v>78</v>
      </c>
      <c r="L7" s="33" t="s">
        <v>77</v>
      </c>
      <c r="M7" s="33" t="s">
        <v>78</v>
      </c>
      <c r="N7" s="33" t="s">
        <v>78</v>
      </c>
      <c r="O7" s="33" t="s">
        <v>78</v>
      </c>
      <c r="P7" s="33" t="s">
        <v>78</v>
      </c>
      <c r="Q7" s="33" t="s">
        <v>78</v>
      </c>
      <c r="R7" s="33" t="s">
        <v>78</v>
      </c>
      <c r="S7" s="32" t="s">
        <v>82</v>
      </c>
      <c r="T7" s="44" t="s">
        <v>78</v>
      </c>
      <c r="U7" s="33" t="s">
        <v>84</v>
      </c>
      <c r="V7" s="33" t="s">
        <v>78</v>
      </c>
      <c r="W7" s="33" t="s">
        <v>84</v>
      </c>
      <c r="X7" s="33" t="s">
        <v>84</v>
      </c>
      <c r="Y7" s="32" t="s">
        <v>82</v>
      </c>
      <c r="Z7" s="30" t="s">
        <v>106</v>
      </c>
      <c r="AA7" s="63" t="s">
        <v>82</v>
      </c>
      <c r="AB7" s="30" t="s">
        <v>66</v>
      </c>
      <c r="AC7" s="63" t="s">
        <v>82</v>
      </c>
      <c r="AD7" s="44" t="s">
        <v>89</v>
      </c>
      <c r="AE7" s="33" t="s">
        <v>82</v>
      </c>
      <c r="AF7" s="32" t="s">
        <v>91</v>
      </c>
      <c r="AG7" s="44" t="s">
        <v>88</v>
      </c>
      <c r="AH7" s="33" t="s">
        <v>82</v>
      </c>
      <c r="AI7" s="32" t="s">
        <v>91</v>
      </c>
    </row>
    <row r="8" spans="1:35" ht="13.5" thickBot="1" x14ac:dyDescent="0.25">
      <c r="A8" s="34" t="s">
        <v>8</v>
      </c>
      <c r="B8" s="35" t="s">
        <v>68</v>
      </c>
      <c r="C8" s="64" t="s">
        <v>68</v>
      </c>
      <c r="D8" s="35" t="s">
        <v>71</v>
      </c>
      <c r="E8" s="36" t="s">
        <v>87</v>
      </c>
      <c r="F8" s="36" t="s">
        <v>99</v>
      </c>
      <c r="G8" s="36" t="s">
        <v>91</v>
      </c>
      <c r="H8" s="37" t="s">
        <v>0</v>
      </c>
      <c r="I8" s="73" t="s">
        <v>75</v>
      </c>
      <c r="J8" s="3" t="s">
        <v>119</v>
      </c>
      <c r="K8" s="36" t="s">
        <v>76</v>
      </c>
      <c r="L8" s="36" t="s">
        <v>74</v>
      </c>
      <c r="M8" s="36" t="s">
        <v>75</v>
      </c>
      <c r="N8" s="36" t="s">
        <v>75</v>
      </c>
      <c r="O8" s="36" t="s">
        <v>75</v>
      </c>
      <c r="P8" s="36" t="s">
        <v>75</v>
      </c>
      <c r="Q8" s="36" t="s">
        <v>76</v>
      </c>
      <c r="R8" s="36" t="s">
        <v>81</v>
      </c>
      <c r="S8" s="37" t="s">
        <v>0</v>
      </c>
      <c r="T8" s="3" t="s">
        <v>75</v>
      </c>
      <c r="U8" s="36" t="s">
        <v>75</v>
      </c>
      <c r="V8" s="36" t="s">
        <v>76</v>
      </c>
      <c r="W8" s="36" t="s">
        <v>76</v>
      </c>
      <c r="X8" s="36" t="s">
        <v>85</v>
      </c>
      <c r="Y8" s="37" t="s">
        <v>0</v>
      </c>
      <c r="Z8" s="35" t="s">
        <v>75</v>
      </c>
      <c r="AA8" s="64" t="s">
        <v>0</v>
      </c>
      <c r="AB8" s="35" t="s">
        <v>74</v>
      </c>
      <c r="AC8" s="64" t="s">
        <v>0</v>
      </c>
      <c r="AD8" s="3" t="s">
        <v>86</v>
      </c>
      <c r="AE8" s="36" t="s">
        <v>0</v>
      </c>
      <c r="AF8" s="37" t="s">
        <v>90</v>
      </c>
      <c r="AG8" s="3" t="s">
        <v>86</v>
      </c>
      <c r="AH8" s="36" t="s">
        <v>0</v>
      </c>
      <c r="AI8" s="37" t="s">
        <v>90</v>
      </c>
    </row>
    <row r="9" spans="1:35" x14ac:dyDescent="0.2">
      <c r="A9" s="4" t="s">
        <v>1</v>
      </c>
      <c r="B9" s="13">
        <v>7583408407.0200005</v>
      </c>
      <c r="C9" s="48">
        <v>3746800845.7599998</v>
      </c>
      <c r="D9" s="13">
        <v>228514805.66000003</v>
      </c>
      <c r="E9" s="16">
        <v>1618935.8800000004</v>
      </c>
      <c r="F9" s="17">
        <f t="shared" ref="F9:F40" si="0">(E9/E$76)*F$76</f>
        <v>150525.0346112499</v>
      </c>
      <c r="G9" s="16">
        <f>SUM(D9:F9)</f>
        <v>230284266.57461128</v>
      </c>
      <c r="H9" s="14">
        <f t="shared" ref="H9:H40" si="1">(G9/G$76)</f>
        <v>9.6032280803471006E-3</v>
      </c>
      <c r="I9" s="74">
        <v>11527233.169999998</v>
      </c>
      <c r="J9" s="2">
        <v>-3745310.4000000004</v>
      </c>
      <c r="K9" s="16">
        <v>8633982.3399999999</v>
      </c>
      <c r="L9" s="17">
        <f>SUM(I9:K9)</f>
        <v>16415905.109999998</v>
      </c>
      <c r="M9" s="16">
        <v>0</v>
      </c>
      <c r="N9" s="16">
        <v>0</v>
      </c>
      <c r="O9" s="16">
        <v>0</v>
      </c>
      <c r="P9" s="16">
        <f>(I9+J9+M9+N9+O9)</f>
        <v>7781922.7699999977</v>
      </c>
      <c r="Q9" s="16">
        <f>K9</f>
        <v>8633982.3399999999</v>
      </c>
      <c r="R9" s="16">
        <f>SUM(P9:Q9)</f>
        <v>16415905.109999998</v>
      </c>
      <c r="S9" s="14">
        <f t="shared" ref="S9:S40" si="2">(R9/R$76)</f>
        <v>8.3015519831271065E-3</v>
      </c>
      <c r="T9" s="2">
        <v>4077643.0199999996</v>
      </c>
      <c r="U9" s="16">
        <f>(T9*0.9847)</f>
        <v>4015255.0817939998</v>
      </c>
      <c r="V9" s="16">
        <v>5050323.2899999991</v>
      </c>
      <c r="W9" s="16">
        <f>(V9*0.763)</f>
        <v>3853396.6702699992</v>
      </c>
      <c r="X9" s="16">
        <f>(U9+W9)</f>
        <v>7868651.752063999</v>
      </c>
      <c r="Y9" s="14">
        <f t="shared" ref="Y9:Y40" si="3">(X9/X$76)</f>
        <v>1.0937469714259568E-2</v>
      </c>
      <c r="Z9" s="13">
        <v>446500</v>
      </c>
      <c r="AA9" s="49">
        <f t="shared" ref="AA9:AA40" si="4">(Z9/Z$76)</f>
        <v>1.4925373134328358E-2</v>
      </c>
      <c r="AB9" s="13">
        <v>0</v>
      </c>
      <c r="AC9" s="49">
        <f t="shared" ref="AC9:AC40" si="5">(AB9/AB$76)</f>
        <v>0</v>
      </c>
      <c r="AD9" s="2">
        <f t="shared" ref="AD9:AD40" si="6">(R9+X9+Z9)</f>
        <v>24731056.862063996</v>
      </c>
      <c r="AE9" s="41">
        <f t="shared" ref="AE9:AE40" si="7">(AD9/AD$76)</f>
        <v>9.0696687649119354E-3</v>
      </c>
      <c r="AF9" s="14">
        <f t="shared" ref="AF9:AF40" si="8">(AD9/D9)</f>
        <v>0.10822518388091035</v>
      </c>
      <c r="AG9" s="2">
        <f t="shared" ref="AG9:AG40" si="9">(R9+X9+Z9+AB9)</f>
        <v>24731056.862063996</v>
      </c>
      <c r="AH9" s="41">
        <f t="shared" ref="AH9:AH40" si="10">(AG9/AG$76)</f>
        <v>5.0149993308619672E-3</v>
      </c>
      <c r="AI9" s="45">
        <f t="shared" ref="AI9:AI40" si="11">(AG9/G9)</f>
        <v>0.10739360195956428</v>
      </c>
    </row>
    <row r="10" spans="1:35" x14ac:dyDescent="0.2">
      <c r="A10" s="6" t="s">
        <v>50</v>
      </c>
      <c r="B10" s="65">
        <v>707144816.81999993</v>
      </c>
      <c r="C10" s="66">
        <v>183181533.08000001</v>
      </c>
      <c r="D10" s="65">
        <v>11710721.850000001</v>
      </c>
      <c r="E10" s="67">
        <v>1648318.1700000002</v>
      </c>
      <c r="F10" s="67">
        <f t="shared" si="0"/>
        <v>153256.93417184753</v>
      </c>
      <c r="G10" s="67">
        <f>SUM(D10:F10)</f>
        <v>13512296.954171849</v>
      </c>
      <c r="H10" s="15">
        <f t="shared" si="1"/>
        <v>5.6348473766986329E-4</v>
      </c>
      <c r="I10" s="75">
        <v>809713.54000000015</v>
      </c>
      <c r="J10" s="68">
        <v>-361670.40000000008</v>
      </c>
      <c r="K10" s="67">
        <v>242934.05999999997</v>
      </c>
      <c r="L10" s="67">
        <f>SUM(I10:K10)</f>
        <v>690977.20000000007</v>
      </c>
      <c r="M10" s="67">
        <v>976585.11</v>
      </c>
      <c r="N10" s="67">
        <v>20979.78</v>
      </c>
      <c r="O10" s="67">
        <v>589649.26000000013</v>
      </c>
      <c r="P10" s="67">
        <f>(I10+J10+M10+N10+O10)</f>
        <v>2035257.29</v>
      </c>
      <c r="Q10" s="67">
        <f>K10</f>
        <v>242934.05999999997</v>
      </c>
      <c r="R10" s="67">
        <f>SUM(P10:Q10)</f>
        <v>2278191.35</v>
      </c>
      <c r="S10" s="15">
        <f t="shared" si="2"/>
        <v>1.152085358242883E-3</v>
      </c>
      <c r="T10" s="68">
        <v>536834.22000000009</v>
      </c>
      <c r="U10" s="67">
        <f>(T10*0.9847)</f>
        <v>528620.65643400012</v>
      </c>
      <c r="V10" s="67">
        <v>210529.29</v>
      </c>
      <c r="W10" s="67">
        <f>(V10*0.763)</f>
        <v>160633.84827000002</v>
      </c>
      <c r="X10" s="67">
        <f>(U10+W10)</f>
        <v>689254.5047040002</v>
      </c>
      <c r="Y10" s="15">
        <f t="shared" si="3"/>
        <v>9.5806759635022999E-4</v>
      </c>
      <c r="Z10" s="65">
        <v>446500</v>
      </c>
      <c r="AA10" s="50">
        <f t="shared" si="4"/>
        <v>1.4925373134328358E-2</v>
      </c>
      <c r="AB10" s="65">
        <v>2124439.5300000003</v>
      </c>
      <c r="AC10" s="50">
        <f t="shared" si="5"/>
        <v>9.6362609128397851E-4</v>
      </c>
      <c r="AD10" s="68">
        <f t="shared" si="6"/>
        <v>3413945.8547040001</v>
      </c>
      <c r="AE10" s="42">
        <f t="shared" si="7"/>
        <v>1.2520030282654618E-3</v>
      </c>
      <c r="AF10" s="15">
        <f t="shared" si="8"/>
        <v>0.29152309297688594</v>
      </c>
      <c r="AG10" s="68">
        <f t="shared" si="9"/>
        <v>5538385.3847040003</v>
      </c>
      <c r="AH10" s="42">
        <f t="shared" si="10"/>
        <v>1.1230817652985747E-3</v>
      </c>
      <c r="AI10" s="46">
        <f t="shared" si="11"/>
        <v>0.40987741784301546</v>
      </c>
    </row>
    <row r="11" spans="1:35" x14ac:dyDescent="0.2">
      <c r="A11" s="6" t="s">
        <v>26</v>
      </c>
      <c r="B11" s="65">
        <v>7180522919.3599997</v>
      </c>
      <c r="C11" s="66">
        <v>3829581400.3199997</v>
      </c>
      <c r="D11" s="65">
        <v>235404556.66999999</v>
      </c>
      <c r="E11" s="67">
        <v>18312562.440000001</v>
      </c>
      <c r="F11" s="67">
        <f t="shared" si="0"/>
        <v>1702661.0683936873</v>
      </c>
      <c r="G11" s="67">
        <f t="shared" ref="G11:G74" si="12">SUM(D11:F11)</f>
        <v>255419780.17839366</v>
      </c>
      <c r="H11" s="15">
        <f t="shared" si="1"/>
        <v>1.0651419837622808E-2</v>
      </c>
      <c r="I11" s="75">
        <v>12302014.810000001</v>
      </c>
      <c r="J11" s="68">
        <v>0</v>
      </c>
      <c r="K11" s="67">
        <v>8568945.6999999993</v>
      </c>
      <c r="L11" s="67">
        <f t="shared" ref="L11:L74" si="13">SUM(I11:K11)</f>
        <v>20870960.509999998</v>
      </c>
      <c r="M11" s="67">
        <v>0</v>
      </c>
      <c r="N11" s="67">
        <v>0</v>
      </c>
      <c r="O11" s="67">
        <v>0</v>
      </c>
      <c r="P11" s="67">
        <f t="shared" ref="P11:P74" si="14">(I11+J11+M11+N11+O11)</f>
        <v>12302014.810000001</v>
      </c>
      <c r="Q11" s="67">
        <f t="shared" ref="Q11:Q74" si="15">K11</f>
        <v>8568945.6999999993</v>
      </c>
      <c r="R11" s="67">
        <f t="shared" ref="R11:R74" si="16">SUM(P11:Q11)</f>
        <v>20870960.509999998</v>
      </c>
      <c r="S11" s="15">
        <f t="shared" si="2"/>
        <v>1.0554481306425998E-2</v>
      </c>
      <c r="T11" s="68">
        <v>4011656.6300000004</v>
      </c>
      <c r="U11" s="67">
        <f t="shared" ref="U11:U74" si="17">(T11*0.9847)</f>
        <v>3950278.2835610006</v>
      </c>
      <c r="V11" s="67">
        <v>3818721.2600000002</v>
      </c>
      <c r="W11" s="67">
        <f t="shared" ref="W11:W74" si="18">(V11*0.763)</f>
        <v>2913684.3213800001</v>
      </c>
      <c r="X11" s="67">
        <f t="shared" ref="X11:X74" si="19">(U11+W11)</f>
        <v>6863962.6049410012</v>
      </c>
      <c r="Y11" s="15">
        <f t="shared" si="3"/>
        <v>9.5409462099602903E-3</v>
      </c>
      <c r="Z11" s="65">
        <v>446500</v>
      </c>
      <c r="AA11" s="50">
        <f t="shared" si="4"/>
        <v>1.4925373134328358E-2</v>
      </c>
      <c r="AB11" s="65">
        <v>20131723.309999999</v>
      </c>
      <c r="AC11" s="50">
        <f t="shared" si="5"/>
        <v>9.1315632052967194E-3</v>
      </c>
      <c r="AD11" s="68">
        <f t="shared" si="6"/>
        <v>28181423.114941001</v>
      </c>
      <c r="AE11" s="42">
        <f t="shared" si="7"/>
        <v>1.033502831690211E-2</v>
      </c>
      <c r="AF11" s="15">
        <f t="shared" si="8"/>
        <v>0.11971485817263472</v>
      </c>
      <c r="AG11" s="68">
        <f t="shared" si="9"/>
        <v>48313146.424941003</v>
      </c>
      <c r="AH11" s="42">
        <f t="shared" si="10"/>
        <v>9.7970094179264441E-3</v>
      </c>
      <c r="AI11" s="46">
        <f t="shared" si="11"/>
        <v>0.18915193800259908</v>
      </c>
    </row>
    <row r="12" spans="1:35" x14ac:dyDescent="0.2">
      <c r="A12" s="6" t="s">
        <v>47</v>
      </c>
      <c r="B12" s="65">
        <v>591932801.03000009</v>
      </c>
      <c r="C12" s="66">
        <v>261442919.04999995</v>
      </c>
      <c r="D12" s="65">
        <v>16514886.739999998</v>
      </c>
      <c r="E12" s="67">
        <v>2424369.69</v>
      </c>
      <c r="F12" s="67">
        <f t="shared" si="0"/>
        <v>225412.46753868661</v>
      </c>
      <c r="G12" s="67">
        <f t="shared" si="12"/>
        <v>19164668.897538688</v>
      </c>
      <c r="H12" s="15">
        <f t="shared" si="1"/>
        <v>7.9919783164069985E-4</v>
      </c>
      <c r="I12" s="75">
        <v>1113102.3</v>
      </c>
      <c r="J12" s="68">
        <v>0</v>
      </c>
      <c r="K12" s="67">
        <v>355562.77</v>
      </c>
      <c r="L12" s="67">
        <f t="shared" si="13"/>
        <v>1468665.07</v>
      </c>
      <c r="M12" s="67">
        <v>749684.92999999993</v>
      </c>
      <c r="N12" s="67">
        <v>29440.289999999994</v>
      </c>
      <c r="O12" s="67">
        <v>676900.23</v>
      </c>
      <c r="P12" s="67">
        <f t="shared" si="14"/>
        <v>2569127.75</v>
      </c>
      <c r="Q12" s="67">
        <f t="shared" si="15"/>
        <v>355562.77</v>
      </c>
      <c r="R12" s="67">
        <f t="shared" si="16"/>
        <v>2924690.52</v>
      </c>
      <c r="S12" s="15">
        <f t="shared" si="2"/>
        <v>1.4790211215066564E-3</v>
      </c>
      <c r="T12" s="68">
        <v>546282.34000000008</v>
      </c>
      <c r="U12" s="67">
        <f t="shared" si="17"/>
        <v>537924.22019800008</v>
      </c>
      <c r="V12" s="67">
        <v>262460.81</v>
      </c>
      <c r="W12" s="67">
        <f t="shared" si="18"/>
        <v>200257.59802999999</v>
      </c>
      <c r="X12" s="67">
        <f t="shared" si="19"/>
        <v>738181.81822800008</v>
      </c>
      <c r="Y12" s="15">
        <f t="shared" si="3"/>
        <v>1.0260768343659371E-3</v>
      </c>
      <c r="Z12" s="65">
        <v>446500</v>
      </c>
      <c r="AA12" s="50">
        <f t="shared" si="4"/>
        <v>1.4925373134328358E-2</v>
      </c>
      <c r="AB12" s="65">
        <v>2971413.6100000003</v>
      </c>
      <c r="AC12" s="50">
        <f t="shared" si="5"/>
        <v>1.347805688115922E-3</v>
      </c>
      <c r="AD12" s="68">
        <f t="shared" si="6"/>
        <v>4109372.3382280003</v>
      </c>
      <c r="AE12" s="42">
        <f t="shared" si="7"/>
        <v>1.5070381402337329E-3</v>
      </c>
      <c r="AF12" s="15">
        <f t="shared" si="8"/>
        <v>0.24882836939322545</v>
      </c>
      <c r="AG12" s="68">
        <f t="shared" si="9"/>
        <v>7080785.9482280007</v>
      </c>
      <c r="AH12" s="42">
        <f t="shared" si="10"/>
        <v>1.4358519731039368E-3</v>
      </c>
      <c r="AI12" s="46">
        <f t="shared" si="11"/>
        <v>0.3694708208153486</v>
      </c>
    </row>
    <row r="13" spans="1:35" x14ac:dyDescent="0.2">
      <c r="A13" s="6" t="s">
        <v>15</v>
      </c>
      <c r="B13" s="65">
        <v>18185667348.540005</v>
      </c>
      <c r="C13" s="66">
        <v>7831983055.4099998</v>
      </c>
      <c r="D13" s="65">
        <v>477302292.91999996</v>
      </c>
      <c r="E13" s="67">
        <v>35374441.75</v>
      </c>
      <c r="F13" s="67">
        <f t="shared" si="0"/>
        <v>3289036.4186458029</v>
      </c>
      <c r="G13" s="67">
        <f t="shared" si="12"/>
        <v>515965771.08864576</v>
      </c>
      <c r="H13" s="15">
        <f t="shared" si="1"/>
        <v>2.151661099179368E-2</v>
      </c>
      <c r="I13" s="75">
        <v>23880802.399999999</v>
      </c>
      <c r="J13" s="68">
        <v>-6940814.4000000013</v>
      </c>
      <c r="K13" s="67">
        <v>18841983.550000001</v>
      </c>
      <c r="L13" s="67">
        <f t="shared" si="13"/>
        <v>35781971.549999997</v>
      </c>
      <c r="M13" s="67">
        <v>0</v>
      </c>
      <c r="N13" s="67">
        <v>0</v>
      </c>
      <c r="O13" s="67">
        <v>0</v>
      </c>
      <c r="P13" s="67">
        <f t="shared" si="14"/>
        <v>16939987.999999996</v>
      </c>
      <c r="Q13" s="67">
        <f t="shared" si="15"/>
        <v>18841983.550000001</v>
      </c>
      <c r="R13" s="67">
        <f t="shared" si="16"/>
        <v>35781971.549999997</v>
      </c>
      <c r="S13" s="15">
        <f t="shared" si="2"/>
        <v>1.8095005721015661E-2</v>
      </c>
      <c r="T13" s="68">
        <v>10554987.649999999</v>
      </c>
      <c r="U13" s="67">
        <f t="shared" si="17"/>
        <v>10393496.338954998</v>
      </c>
      <c r="V13" s="67">
        <v>11797230.960000001</v>
      </c>
      <c r="W13" s="67">
        <f t="shared" si="18"/>
        <v>9001287.2224800009</v>
      </c>
      <c r="X13" s="67">
        <f t="shared" si="19"/>
        <v>19394783.561434999</v>
      </c>
      <c r="Y13" s="15">
        <f t="shared" si="3"/>
        <v>2.6958857057331528E-2</v>
      </c>
      <c r="Z13" s="65">
        <v>446500</v>
      </c>
      <c r="AA13" s="50">
        <f t="shared" si="4"/>
        <v>1.4925373134328358E-2</v>
      </c>
      <c r="AB13" s="65">
        <v>41062226.899999999</v>
      </c>
      <c r="AC13" s="50">
        <f t="shared" si="5"/>
        <v>1.8625445746183623E-2</v>
      </c>
      <c r="AD13" s="68">
        <f t="shared" si="6"/>
        <v>55623255.111434996</v>
      </c>
      <c r="AE13" s="42">
        <f t="shared" si="7"/>
        <v>2.0398824939049008E-2</v>
      </c>
      <c r="AF13" s="15">
        <f t="shared" si="8"/>
        <v>0.11653674398073327</v>
      </c>
      <c r="AG13" s="68">
        <f t="shared" si="9"/>
        <v>96685482.011435002</v>
      </c>
      <c r="AH13" s="42">
        <f t="shared" si="10"/>
        <v>1.9606021299283308E-2</v>
      </c>
      <c r="AI13" s="46">
        <f t="shared" si="11"/>
        <v>0.18738739549996991</v>
      </c>
    </row>
    <row r="14" spans="1:35" x14ac:dyDescent="0.2">
      <c r="A14" s="6" t="s">
        <v>9</v>
      </c>
      <c r="B14" s="65">
        <v>104747337837.83998</v>
      </c>
      <c r="C14" s="66">
        <v>36277411475.269997</v>
      </c>
      <c r="D14" s="65">
        <v>2191246171.8200006</v>
      </c>
      <c r="E14" s="67">
        <v>19376354.120000001</v>
      </c>
      <c r="F14" s="67">
        <f t="shared" si="0"/>
        <v>1801570.0378157247</v>
      </c>
      <c r="G14" s="67">
        <f t="shared" si="12"/>
        <v>2212424095.9778161</v>
      </c>
      <c r="H14" s="15">
        <f t="shared" si="1"/>
        <v>9.226167953270463E-2</v>
      </c>
      <c r="I14" s="75">
        <v>78768528.620000005</v>
      </c>
      <c r="J14" s="68">
        <v>0</v>
      </c>
      <c r="K14" s="67">
        <v>116740070.91999999</v>
      </c>
      <c r="L14" s="67">
        <f t="shared" si="13"/>
        <v>195508599.53999999</v>
      </c>
      <c r="M14" s="67">
        <v>0</v>
      </c>
      <c r="N14" s="67">
        <v>0</v>
      </c>
      <c r="O14" s="67">
        <v>0</v>
      </c>
      <c r="P14" s="67">
        <f t="shared" si="14"/>
        <v>78768528.620000005</v>
      </c>
      <c r="Q14" s="67">
        <f t="shared" si="15"/>
        <v>116740070.91999999</v>
      </c>
      <c r="R14" s="67">
        <f t="shared" si="16"/>
        <v>195508599.53999999</v>
      </c>
      <c r="S14" s="15">
        <f t="shared" si="2"/>
        <v>9.8869041417704098E-2</v>
      </c>
      <c r="T14" s="68">
        <v>29328178.07</v>
      </c>
      <c r="U14" s="67">
        <f t="shared" si="17"/>
        <v>28879456.945529003</v>
      </c>
      <c r="V14" s="67">
        <v>58721098.579999998</v>
      </c>
      <c r="W14" s="67">
        <f t="shared" si="18"/>
        <v>44804198.216540001</v>
      </c>
      <c r="X14" s="67">
        <f t="shared" si="19"/>
        <v>73683655.162069008</v>
      </c>
      <c r="Y14" s="15">
        <f t="shared" si="3"/>
        <v>0.10242069062971039</v>
      </c>
      <c r="Z14" s="65">
        <v>446500</v>
      </c>
      <c r="AA14" s="50">
        <f t="shared" si="4"/>
        <v>1.4925373134328358E-2</v>
      </c>
      <c r="AB14" s="65">
        <v>0</v>
      </c>
      <c r="AC14" s="50">
        <f t="shared" si="5"/>
        <v>0</v>
      </c>
      <c r="AD14" s="68">
        <f t="shared" si="6"/>
        <v>269638754.70206898</v>
      </c>
      <c r="AE14" s="42">
        <f t="shared" si="7"/>
        <v>9.8885146921578335E-2</v>
      </c>
      <c r="AF14" s="15">
        <f t="shared" si="8"/>
        <v>0.1230526985829771</v>
      </c>
      <c r="AG14" s="68">
        <f t="shared" si="9"/>
        <v>269638754.70206898</v>
      </c>
      <c r="AH14" s="42">
        <f t="shared" si="10"/>
        <v>5.4677735041707205E-2</v>
      </c>
      <c r="AI14" s="46">
        <f t="shared" si="11"/>
        <v>0.12187480474122112</v>
      </c>
    </row>
    <row r="15" spans="1:35" x14ac:dyDescent="0.2">
      <c r="A15" s="6" t="s">
        <v>57</v>
      </c>
      <c r="B15" s="65">
        <v>157802898.73999998</v>
      </c>
      <c r="C15" s="66">
        <v>63452440.469999991</v>
      </c>
      <c r="D15" s="65">
        <v>4122710.4499999997</v>
      </c>
      <c r="E15" s="67">
        <v>920374.05</v>
      </c>
      <c r="F15" s="67">
        <f t="shared" si="0"/>
        <v>85574.319182762323</v>
      </c>
      <c r="G15" s="67">
        <f t="shared" si="12"/>
        <v>5128658.8191827619</v>
      </c>
      <c r="H15" s="15">
        <f t="shared" si="1"/>
        <v>2.1387340576712102E-4</v>
      </c>
      <c r="I15" s="75">
        <v>292711.28000000003</v>
      </c>
      <c r="J15" s="68">
        <v>0</v>
      </c>
      <c r="K15" s="67">
        <v>75526.349999999991</v>
      </c>
      <c r="L15" s="67">
        <f t="shared" si="13"/>
        <v>368237.63</v>
      </c>
      <c r="M15" s="67">
        <v>588152.15</v>
      </c>
      <c r="N15" s="67">
        <v>17678.689999999995</v>
      </c>
      <c r="O15" s="67">
        <v>714778.7300000001</v>
      </c>
      <c r="P15" s="67">
        <f t="shared" si="14"/>
        <v>1613320.85</v>
      </c>
      <c r="Q15" s="67">
        <f t="shared" si="15"/>
        <v>75526.349999999991</v>
      </c>
      <c r="R15" s="67">
        <f t="shared" si="16"/>
        <v>1688847.2000000002</v>
      </c>
      <c r="S15" s="15">
        <f t="shared" si="2"/>
        <v>8.5405298875772218E-4</v>
      </c>
      <c r="T15" s="68">
        <v>273892.61000000004</v>
      </c>
      <c r="U15" s="67">
        <f t="shared" si="17"/>
        <v>269702.05306700006</v>
      </c>
      <c r="V15" s="67">
        <v>124409.04000000001</v>
      </c>
      <c r="W15" s="67">
        <f t="shared" si="18"/>
        <v>94924.09752000001</v>
      </c>
      <c r="X15" s="67">
        <f t="shared" si="19"/>
        <v>364626.15058700007</v>
      </c>
      <c r="Y15" s="15">
        <f t="shared" si="3"/>
        <v>5.0683237798982025E-4</v>
      </c>
      <c r="Z15" s="65">
        <v>446500</v>
      </c>
      <c r="AA15" s="50">
        <f t="shared" si="4"/>
        <v>1.4925373134328358E-2</v>
      </c>
      <c r="AB15" s="65">
        <v>1292946.3</v>
      </c>
      <c r="AC15" s="50">
        <f t="shared" si="5"/>
        <v>5.8646846460679546E-4</v>
      </c>
      <c r="AD15" s="68">
        <f t="shared" si="6"/>
        <v>2499973.3505870001</v>
      </c>
      <c r="AE15" s="42">
        <f t="shared" si="7"/>
        <v>9.1682010750262935E-4</v>
      </c>
      <c r="AF15" s="15">
        <f t="shared" si="8"/>
        <v>0.60639071817110035</v>
      </c>
      <c r="AG15" s="68">
        <f t="shared" si="9"/>
        <v>3792919.650587</v>
      </c>
      <c r="AH15" s="42">
        <f t="shared" si="10"/>
        <v>7.6913370972369851E-4</v>
      </c>
      <c r="AI15" s="46">
        <f t="shared" si="11"/>
        <v>0.73955390372241447</v>
      </c>
    </row>
    <row r="16" spans="1:35" x14ac:dyDescent="0.2">
      <c r="A16" s="6" t="s">
        <v>28</v>
      </c>
      <c r="B16" s="65">
        <v>4565842524.1000004</v>
      </c>
      <c r="C16" s="66">
        <v>2598639729.8899999</v>
      </c>
      <c r="D16" s="65">
        <v>160010283.49000001</v>
      </c>
      <c r="E16" s="67">
        <v>22271415.259999998</v>
      </c>
      <c r="F16" s="67">
        <f t="shared" si="0"/>
        <v>2070746.342871231</v>
      </c>
      <c r="G16" s="67">
        <f t="shared" si="12"/>
        <v>184352445.09287122</v>
      </c>
      <c r="H16" s="15">
        <f t="shared" si="1"/>
        <v>7.6877964948721825E-3</v>
      </c>
      <c r="I16" s="75">
        <v>12696053.380000001</v>
      </c>
      <c r="J16" s="68">
        <v>0</v>
      </c>
      <c r="K16" s="67">
        <v>1411088.74</v>
      </c>
      <c r="L16" s="67">
        <f t="shared" si="13"/>
        <v>14107142.120000001</v>
      </c>
      <c r="M16" s="67">
        <v>0</v>
      </c>
      <c r="N16" s="67">
        <v>0</v>
      </c>
      <c r="O16" s="67">
        <v>0</v>
      </c>
      <c r="P16" s="67">
        <f t="shared" si="14"/>
        <v>12696053.380000001</v>
      </c>
      <c r="Q16" s="67">
        <f t="shared" si="15"/>
        <v>1411088.74</v>
      </c>
      <c r="R16" s="67">
        <f t="shared" si="16"/>
        <v>14107142.120000001</v>
      </c>
      <c r="S16" s="15">
        <f t="shared" si="2"/>
        <v>7.1340064929591909E-3</v>
      </c>
      <c r="T16" s="68">
        <v>4451556</v>
      </c>
      <c r="U16" s="67">
        <f t="shared" si="17"/>
        <v>4383447.1931999996</v>
      </c>
      <c r="V16" s="67">
        <v>550646.74000000011</v>
      </c>
      <c r="W16" s="67">
        <f t="shared" si="18"/>
        <v>420143.46262000006</v>
      </c>
      <c r="X16" s="67">
        <f t="shared" si="19"/>
        <v>4803590.65582</v>
      </c>
      <c r="Y16" s="15">
        <f t="shared" si="3"/>
        <v>6.6770177373716086E-3</v>
      </c>
      <c r="Z16" s="65">
        <v>446500</v>
      </c>
      <c r="AA16" s="50">
        <f t="shared" si="4"/>
        <v>1.4925373134328358E-2</v>
      </c>
      <c r="AB16" s="65">
        <v>25597409.480000004</v>
      </c>
      <c r="AC16" s="50">
        <f t="shared" si="5"/>
        <v>1.1610747821194919E-2</v>
      </c>
      <c r="AD16" s="68">
        <f t="shared" si="6"/>
        <v>19357232.775820002</v>
      </c>
      <c r="AE16" s="42">
        <f t="shared" si="7"/>
        <v>7.0989157665675316E-3</v>
      </c>
      <c r="AF16" s="15">
        <f t="shared" si="8"/>
        <v>0.12097492957088442</v>
      </c>
      <c r="AG16" s="68">
        <f t="shared" si="9"/>
        <v>44954642.255820006</v>
      </c>
      <c r="AH16" s="42">
        <f t="shared" si="10"/>
        <v>9.1159671052271039E-3</v>
      </c>
      <c r="AI16" s="46">
        <f t="shared" si="11"/>
        <v>0.24385161928920016</v>
      </c>
    </row>
    <row r="17" spans="1:35" x14ac:dyDescent="0.2">
      <c r="A17" s="6" t="s">
        <v>31</v>
      </c>
      <c r="B17" s="65">
        <v>2784015066.79</v>
      </c>
      <c r="C17" s="66">
        <v>1567508062.4300001</v>
      </c>
      <c r="D17" s="65">
        <v>95816175.899999991</v>
      </c>
      <c r="E17" s="67">
        <v>395157.91000000009</v>
      </c>
      <c r="F17" s="67">
        <f t="shared" si="0"/>
        <v>36740.898027202391</v>
      </c>
      <c r="G17" s="67">
        <f t="shared" si="12"/>
        <v>96248074.708027184</v>
      </c>
      <c r="H17" s="15">
        <f t="shared" si="1"/>
        <v>4.0137010984899607E-3</v>
      </c>
      <c r="I17" s="75">
        <v>7938144.4699999997</v>
      </c>
      <c r="J17" s="68">
        <v>-1958860.7999999993</v>
      </c>
      <c r="K17" s="67">
        <v>594454.73</v>
      </c>
      <c r="L17" s="67">
        <f t="shared" si="13"/>
        <v>6573738.4000000004</v>
      </c>
      <c r="M17" s="67">
        <v>0</v>
      </c>
      <c r="N17" s="67">
        <v>0</v>
      </c>
      <c r="O17" s="67">
        <v>0</v>
      </c>
      <c r="P17" s="67">
        <f t="shared" si="14"/>
        <v>5979283.6699999999</v>
      </c>
      <c r="Q17" s="67">
        <f t="shared" si="15"/>
        <v>594454.73</v>
      </c>
      <c r="R17" s="67">
        <f t="shared" si="16"/>
        <v>6573738.4000000004</v>
      </c>
      <c r="S17" s="15">
        <f t="shared" si="2"/>
        <v>3.3243510294071639E-3</v>
      </c>
      <c r="T17" s="68">
        <v>3552351.78</v>
      </c>
      <c r="U17" s="67">
        <f t="shared" si="17"/>
        <v>3498000.797766</v>
      </c>
      <c r="V17" s="67">
        <v>504860.35000000003</v>
      </c>
      <c r="W17" s="67">
        <f t="shared" si="18"/>
        <v>385208.44705000002</v>
      </c>
      <c r="X17" s="67">
        <f t="shared" si="19"/>
        <v>3883209.2448160001</v>
      </c>
      <c r="Y17" s="15">
        <f t="shared" si="3"/>
        <v>5.3976824553414703E-3</v>
      </c>
      <c r="Z17" s="65">
        <v>446500</v>
      </c>
      <c r="AA17" s="50">
        <f t="shared" si="4"/>
        <v>1.4925373134328358E-2</v>
      </c>
      <c r="AB17" s="65">
        <v>0</v>
      </c>
      <c r="AC17" s="50">
        <f t="shared" si="5"/>
        <v>0</v>
      </c>
      <c r="AD17" s="68">
        <f t="shared" si="6"/>
        <v>10903447.644816</v>
      </c>
      <c r="AE17" s="42">
        <f t="shared" si="7"/>
        <v>3.998642641339473E-3</v>
      </c>
      <c r="AF17" s="15">
        <f t="shared" si="8"/>
        <v>0.11379547912865516</v>
      </c>
      <c r="AG17" s="68">
        <f t="shared" si="9"/>
        <v>10903447.644816</v>
      </c>
      <c r="AH17" s="42">
        <f t="shared" si="10"/>
        <v>2.2110168177534649E-3</v>
      </c>
      <c r="AI17" s="46">
        <f t="shared" si="11"/>
        <v>0.11328483897358044</v>
      </c>
    </row>
    <row r="18" spans="1:35" x14ac:dyDescent="0.2">
      <c r="A18" s="6" t="s">
        <v>27</v>
      </c>
      <c r="B18" s="65">
        <v>4349537589.9899998</v>
      </c>
      <c r="C18" s="66">
        <v>1988119347.75</v>
      </c>
      <c r="D18" s="65">
        <v>122849351.43000001</v>
      </c>
      <c r="E18" s="67">
        <v>17680449.990000002</v>
      </c>
      <c r="F18" s="67">
        <f t="shared" si="0"/>
        <v>1643888.6675902337</v>
      </c>
      <c r="G18" s="67">
        <f t="shared" si="12"/>
        <v>142173690.08759025</v>
      </c>
      <c r="H18" s="15">
        <f t="shared" si="1"/>
        <v>5.9288738794204682E-3</v>
      </c>
      <c r="I18" s="75">
        <v>10123758.350000001</v>
      </c>
      <c r="J18" s="68">
        <v>-1869566.3999999997</v>
      </c>
      <c r="K18" s="67">
        <v>931819.68</v>
      </c>
      <c r="L18" s="67">
        <f t="shared" si="13"/>
        <v>9186011.6300000027</v>
      </c>
      <c r="M18" s="67">
        <v>0</v>
      </c>
      <c r="N18" s="67">
        <v>0</v>
      </c>
      <c r="O18" s="67">
        <v>0</v>
      </c>
      <c r="P18" s="67">
        <f t="shared" si="14"/>
        <v>8254191.950000002</v>
      </c>
      <c r="Q18" s="67">
        <f t="shared" si="15"/>
        <v>931819.68</v>
      </c>
      <c r="R18" s="67">
        <f t="shared" si="16"/>
        <v>9186011.6300000027</v>
      </c>
      <c r="S18" s="15">
        <f t="shared" si="2"/>
        <v>4.6453821798471155E-3</v>
      </c>
      <c r="T18" s="68">
        <v>4898611.5999999996</v>
      </c>
      <c r="U18" s="67">
        <f t="shared" si="17"/>
        <v>4823662.8425199995</v>
      </c>
      <c r="V18" s="67">
        <v>651264.62000000011</v>
      </c>
      <c r="W18" s="67">
        <f t="shared" si="18"/>
        <v>496914.90506000008</v>
      </c>
      <c r="X18" s="67">
        <f t="shared" si="19"/>
        <v>5320577.7475799993</v>
      </c>
      <c r="Y18" s="15">
        <f t="shared" si="3"/>
        <v>7.3956326712838766E-3</v>
      </c>
      <c r="Z18" s="65">
        <v>446500</v>
      </c>
      <c r="AA18" s="50">
        <f t="shared" si="4"/>
        <v>1.4925373134328358E-2</v>
      </c>
      <c r="AB18" s="65">
        <v>21758312.710000001</v>
      </c>
      <c r="AC18" s="50">
        <f t="shared" si="5"/>
        <v>9.8693690893954539E-3</v>
      </c>
      <c r="AD18" s="68">
        <f t="shared" si="6"/>
        <v>14953089.377580002</v>
      </c>
      <c r="AE18" s="42">
        <f t="shared" si="7"/>
        <v>5.4837756600206733E-3</v>
      </c>
      <c r="AF18" s="15">
        <f t="shared" si="8"/>
        <v>0.12171891185034318</v>
      </c>
      <c r="AG18" s="68">
        <f t="shared" si="9"/>
        <v>36711402.087580003</v>
      </c>
      <c r="AH18" s="42">
        <f t="shared" si="10"/>
        <v>7.4443909910954422E-3</v>
      </c>
      <c r="AI18" s="46">
        <f t="shared" si="11"/>
        <v>0.25821515967520342</v>
      </c>
    </row>
    <row r="19" spans="1:35" x14ac:dyDescent="0.2">
      <c r="A19" s="6" t="s">
        <v>22</v>
      </c>
      <c r="B19" s="65">
        <v>14588851857.93</v>
      </c>
      <c r="C19" s="66">
        <v>8280120404.7200003</v>
      </c>
      <c r="D19" s="65">
        <v>504415074.31999993</v>
      </c>
      <c r="E19" s="67">
        <v>1526086.9299999997</v>
      </c>
      <c r="F19" s="67">
        <f t="shared" si="0"/>
        <v>141892.14705527807</v>
      </c>
      <c r="G19" s="67">
        <f t="shared" si="12"/>
        <v>506083053.39705521</v>
      </c>
      <c r="H19" s="15">
        <f t="shared" si="1"/>
        <v>2.1104485606687196E-2</v>
      </c>
      <c r="I19" s="75">
        <v>39995884.190000005</v>
      </c>
      <c r="J19" s="68">
        <v>0</v>
      </c>
      <c r="K19" s="67">
        <v>4512947.6900000004</v>
      </c>
      <c r="L19" s="67">
        <f t="shared" si="13"/>
        <v>44508831.880000003</v>
      </c>
      <c r="M19" s="67">
        <v>0</v>
      </c>
      <c r="N19" s="67">
        <v>0</v>
      </c>
      <c r="O19" s="67">
        <v>0</v>
      </c>
      <c r="P19" s="67">
        <f t="shared" si="14"/>
        <v>39995884.190000005</v>
      </c>
      <c r="Q19" s="67">
        <f t="shared" si="15"/>
        <v>4512947.6900000004</v>
      </c>
      <c r="R19" s="67">
        <f t="shared" si="16"/>
        <v>44508831.880000003</v>
      </c>
      <c r="S19" s="15">
        <f t="shared" si="2"/>
        <v>2.250819428378659E-2</v>
      </c>
      <c r="T19" s="68">
        <v>10438834.820000004</v>
      </c>
      <c r="U19" s="67">
        <f t="shared" si="17"/>
        <v>10279120.647254005</v>
      </c>
      <c r="V19" s="67">
        <v>1440092.9800000004</v>
      </c>
      <c r="W19" s="67">
        <f t="shared" si="18"/>
        <v>1098790.9437400002</v>
      </c>
      <c r="X19" s="67">
        <f t="shared" si="19"/>
        <v>11377911.590994006</v>
      </c>
      <c r="Y19" s="15">
        <f t="shared" si="3"/>
        <v>1.5815360414873737E-2</v>
      </c>
      <c r="Z19" s="65">
        <v>446500</v>
      </c>
      <c r="AA19" s="50">
        <f t="shared" si="4"/>
        <v>1.4925373134328358E-2</v>
      </c>
      <c r="AB19" s="65">
        <v>0</v>
      </c>
      <c r="AC19" s="50">
        <f t="shared" si="5"/>
        <v>0</v>
      </c>
      <c r="AD19" s="68">
        <f t="shared" si="6"/>
        <v>56333243.470994011</v>
      </c>
      <c r="AE19" s="42">
        <f t="shared" si="7"/>
        <v>2.0659200356244425E-2</v>
      </c>
      <c r="AF19" s="15">
        <f t="shared" si="8"/>
        <v>0.11168033300142079</v>
      </c>
      <c r="AG19" s="68">
        <f t="shared" si="9"/>
        <v>56333243.470994011</v>
      </c>
      <c r="AH19" s="42">
        <f t="shared" si="10"/>
        <v>1.1423336248345899E-2</v>
      </c>
      <c r="AI19" s="46">
        <f t="shared" si="11"/>
        <v>0.11131225021833897</v>
      </c>
    </row>
    <row r="20" spans="1:35" x14ac:dyDescent="0.2">
      <c r="A20" s="6" t="s">
        <v>37</v>
      </c>
      <c r="B20" s="65">
        <v>2814866583.6999998</v>
      </c>
      <c r="C20" s="66">
        <v>992844257.67999995</v>
      </c>
      <c r="D20" s="65">
        <v>60605077.189999998</v>
      </c>
      <c r="E20" s="67">
        <v>7370466.6600000001</v>
      </c>
      <c r="F20" s="67">
        <f t="shared" si="0"/>
        <v>685289.49342796893</v>
      </c>
      <c r="G20" s="67">
        <f t="shared" si="12"/>
        <v>68660833.343427956</v>
      </c>
      <c r="H20" s="15">
        <f t="shared" si="1"/>
        <v>2.863268310038922E-3</v>
      </c>
      <c r="I20" s="75">
        <v>4422929.8099999996</v>
      </c>
      <c r="J20" s="68">
        <v>-1491609.6000000003</v>
      </c>
      <c r="K20" s="67">
        <v>901770.35999999987</v>
      </c>
      <c r="L20" s="67">
        <f t="shared" si="13"/>
        <v>3833090.5699999989</v>
      </c>
      <c r="M20" s="67">
        <v>0</v>
      </c>
      <c r="N20" s="67">
        <v>0</v>
      </c>
      <c r="O20" s="67">
        <v>624352.01000000013</v>
      </c>
      <c r="P20" s="67">
        <f t="shared" si="14"/>
        <v>3555672.2199999993</v>
      </c>
      <c r="Q20" s="67">
        <f t="shared" si="15"/>
        <v>901770.35999999987</v>
      </c>
      <c r="R20" s="67">
        <f t="shared" si="16"/>
        <v>4457442.5799999991</v>
      </c>
      <c r="S20" s="15">
        <f t="shared" si="2"/>
        <v>2.2541365244084432E-3</v>
      </c>
      <c r="T20" s="68">
        <v>1625839.6500000001</v>
      </c>
      <c r="U20" s="67">
        <f t="shared" si="17"/>
        <v>1600964.3033550002</v>
      </c>
      <c r="V20" s="67">
        <v>432325.68999999989</v>
      </c>
      <c r="W20" s="67">
        <f t="shared" si="18"/>
        <v>329864.5014699999</v>
      </c>
      <c r="X20" s="67">
        <f t="shared" si="19"/>
        <v>1930828.804825</v>
      </c>
      <c r="Y20" s="15">
        <f t="shared" si="3"/>
        <v>2.6838627812768492E-3</v>
      </c>
      <c r="Z20" s="65">
        <v>446500</v>
      </c>
      <c r="AA20" s="50">
        <f t="shared" si="4"/>
        <v>1.4925373134328358E-2</v>
      </c>
      <c r="AB20" s="65">
        <v>8641668.1400000006</v>
      </c>
      <c r="AC20" s="50">
        <f t="shared" si="5"/>
        <v>3.9197806171124526E-3</v>
      </c>
      <c r="AD20" s="68">
        <f t="shared" si="6"/>
        <v>6834771.3848249987</v>
      </c>
      <c r="AE20" s="42">
        <f t="shared" si="7"/>
        <v>2.5065290533276352E-3</v>
      </c>
      <c r="AF20" s="15">
        <f t="shared" si="8"/>
        <v>0.11277555778697622</v>
      </c>
      <c r="AG20" s="68">
        <f t="shared" si="9"/>
        <v>15476439.524824999</v>
      </c>
      <c r="AH20" s="42">
        <f t="shared" si="10"/>
        <v>3.1383346977046883E-3</v>
      </c>
      <c r="AI20" s="46">
        <f t="shared" si="11"/>
        <v>0.225404190004728</v>
      </c>
    </row>
    <row r="21" spans="1:35" x14ac:dyDescent="0.2">
      <c r="A21" s="70" t="s">
        <v>118</v>
      </c>
      <c r="B21" s="65">
        <v>814555021.91000009</v>
      </c>
      <c r="C21" s="66">
        <v>252357775.94000003</v>
      </c>
      <c r="D21" s="65">
        <v>15547379.080000002</v>
      </c>
      <c r="E21" s="67">
        <v>2887307.47</v>
      </c>
      <c r="F21" s="67">
        <f t="shared" si="0"/>
        <v>268455.3861732129</v>
      </c>
      <c r="G21" s="67">
        <f t="shared" si="12"/>
        <v>18703141.936173216</v>
      </c>
      <c r="H21" s="15">
        <f t="shared" si="1"/>
        <v>7.7995140746614088E-4</v>
      </c>
      <c r="I21" s="75">
        <v>1099101.9800000002</v>
      </c>
      <c r="J21" s="68">
        <v>-486345.59999999992</v>
      </c>
      <c r="K21" s="67">
        <v>279345.34999999998</v>
      </c>
      <c r="L21" s="67">
        <f t="shared" si="13"/>
        <v>892101.73000000033</v>
      </c>
      <c r="M21" s="67">
        <v>1189609.1200000001</v>
      </c>
      <c r="N21" s="67">
        <v>26762</v>
      </c>
      <c r="O21" s="67">
        <v>635625.37</v>
      </c>
      <c r="P21" s="67">
        <f t="shared" si="14"/>
        <v>2464752.8700000006</v>
      </c>
      <c r="Q21" s="67">
        <f t="shared" si="15"/>
        <v>279345.34999999998</v>
      </c>
      <c r="R21" s="67">
        <f t="shared" si="16"/>
        <v>2744098.2200000007</v>
      </c>
      <c r="S21" s="15">
        <f t="shared" si="2"/>
        <v>1.3876952789072603E-3</v>
      </c>
      <c r="T21" s="68">
        <v>706776.12</v>
      </c>
      <c r="U21" s="67">
        <f t="shared" si="17"/>
        <v>695962.44536400004</v>
      </c>
      <c r="V21" s="67">
        <v>283048.31</v>
      </c>
      <c r="W21" s="67">
        <f t="shared" si="18"/>
        <v>215965.86053000001</v>
      </c>
      <c r="X21" s="67">
        <f t="shared" si="19"/>
        <v>911928.30589399999</v>
      </c>
      <c r="Y21" s="15">
        <f t="shared" si="3"/>
        <v>1.2675854188966191E-3</v>
      </c>
      <c r="Z21" s="65">
        <v>446500</v>
      </c>
      <c r="AA21" s="50">
        <f t="shared" si="4"/>
        <v>1.4925373134328358E-2</v>
      </c>
      <c r="AB21" s="65">
        <v>3756341.34</v>
      </c>
      <c r="AC21" s="50">
        <f t="shared" si="5"/>
        <v>1.7038416353477577E-3</v>
      </c>
      <c r="AD21" s="68">
        <f t="shared" si="6"/>
        <v>4102526.5258940007</v>
      </c>
      <c r="AE21" s="42">
        <f t="shared" si="7"/>
        <v>1.5045275621115594E-3</v>
      </c>
      <c r="AF21" s="15">
        <f t="shared" si="8"/>
        <v>0.26387254757114986</v>
      </c>
      <c r="AG21" s="68">
        <f t="shared" si="9"/>
        <v>7858867.865894001</v>
      </c>
      <c r="AH21" s="42">
        <f t="shared" si="10"/>
        <v>1.5936325450469156E-3</v>
      </c>
      <c r="AI21" s="46">
        <f t="shared" si="11"/>
        <v>0.42018971425835078</v>
      </c>
    </row>
    <row r="22" spans="1:35" x14ac:dyDescent="0.2">
      <c r="A22" s="6" t="s">
        <v>59</v>
      </c>
      <c r="B22" s="65">
        <v>230429026.18999997</v>
      </c>
      <c r="C22" s="66">
        <v>72688086.450000003</v>
      </c>
      <c r="D22" s="65">
        <v>4478830.0199999996</v>
      </c>
      <c r="E22" s="67">
        <v>662752.62000000011</v>
      </c>
      <c r="F22" s="67">
        <f t="shared" si="0"/>
        <v>61621.255231057417</v>
      </c>
      <c r="G22" s="67">
        <f t="shared" si="12"/>
        <v>5203203.895231057</v>
      </c>
      <c r="H22" s="15">
        <f t="shared" si="1"/>
        <v>2.1698205655862725E-4</v>
      </c>
      <c r="I22" s="75">
        <v>350735.52999999997</v>
      </c>
      <c r="J22" s="68">
        <v>0</v>
      </c>
      <c r="K22" s="67">
        <v>45739.270000000004</v>
      </c>
      <c r="L22" s="67">
        <f t="shared" si="13"/>
        <v>396474.8</v>
      </c>
      <c r="M22" s="67">
        <v>682080.11</v>
      </c>
      <c r="N22" s="67">
        <v>13391.320000000003</v>
      </c>
      <c r="O22" s="67">
        <v>719575.89</v>
      </c>
      <c r="P22" s="67">
        <f t="shared" si="14"/>
        <v>1765782.8499999999</v>
      </c>
      <c r="Q22" s="67">
        <f t="shared" si="15"/>
        <v>45739.270000000004</v>
      </c>
      <c r="R22" s="67">
        <f t="shared" si="16"/>
        <v>1811522.1199999999</v>
      </c>
      <c r="S22" s="15">
        <f t="shared" si="2"/>
        <v>9.1608991079046391E-4</v>
      </c>
      <c r="T22" s="68">
        <v>341784.8</v>
      </c>
      <c r="U22" s="67">
        <f t="shared" si="17"/>
        <v>336555.49255999998</v>
      </c>
      <c r="V22" s="67">
        <v>113708.37000000002</v>
      </c>
      <c r="W22" s="67">
        <f t="shared" si="18"/>
        <v>86759.486310000022</v>
      </c>
      <c r="X22" s="67">
        <f t="shared" si="19"/>
        <v>423314.97886999999</v>
      </c>
      <c r="Y22" s="15">
        <f t="shared" si="3"/>
        <v>5.8841017583076741E-4</v>
      </c>
      <c r="Z22" s="65">
        <v>446500</v>
      </c>
      <c r="AA22" s="50">
        <f t="shared" si="4"/>
        <v>1.4925373134328358E-2</v>
      </c>
      <c r="AB22" s="65">
        <v>937791.55999999994</v>
      </c>
      <c r="AC22" s="50">
        <f t="shared" si="5"/>
        <v>4.253735644816892E-4</v>
      </c>
      <c r="AD22" s="68">
        <f t="shared" si="6"/>
        <v>2681337.0988699999</v>
      </c>
      <c r="AE22" s="42">
        <f t="shared" si="7"/>
        <v>9.8333198898282884E-4</v>
      </c>
      <c r="AF22" s="15">
        <f t="shared" si="8"/>
        <v>0.59866909145839831</v>
      </c>
      <c r="AG22" s="68">
        <f t="shared" si="9"/>
        <v>3619128.6588699999</v>
      </c>
      <c r="AH22" s="42">
        <f t="shared" si="10"/>
        <v>7.3389212211053348E-4</v>
      </c>
      <c r="AI22" s="46">
        <f t="shared" si="11"/>
        <v>0.69555772399906812</v>
      </c>
    </row>
    <row r="23" spans="1:35" x14ac:dyDescent="0.2">
      <c r="A23" s="6" t="s">
        <v>13</v>
      </c>
      <c r="B23" s="65">
        <v>52169926993.619995</v>
      </c>
      <c r="C23" s="66">
        <v>17321753152.940002</v>
      </c>
      <c r="D23" s="65">
        <v>1047184143.6499999</v>
      </c>
      <c r="E23" s="67">
        <v>143476245.37</v>
      </c>
      <c r="F23" s="67">
        <f t="shared" si="0"/>
        <v>13340100.165184693</v>
      </c>
      <c r="G23" s="67">
        <f t="shared" si="12"/>
        <v>1204000489.1851847</v>
      </c>
      <c r="H23" s="15">
        <f t="shared" si="1"/>
        <v>5.0208776650178442E-2</v>
      </c>
      <c r="I23" s="75">
        <v>88887460.950000018</v>
      </c>
      <c r="J23" s="68">
        <v>0</v>
      </c>
      <c r="K23" s="67">
        <v>4437600.04</v>
      </c>
      <c r="L23" s="67">
        <f t="shared" si="13"/>
        <v>93325060.990000024</v>
      </c>
      <c r="M23" s="67">
        <v>0</v>
      </c>
      <c r="N23" s="67">
        <v>0</v>
      </c>
      <c r="O23" s="67">
        <v>0</v>
      </c>
      <c r="P23" s="67">
        <f t="shared" si="14"/>
        <v>88887460.950000018</v>
      </c>
      <c r="Q23" s="67">
        <f t="shared" si="15"/>
        <v>4437600.04</v>
      </c>
      <c r="R23" s="67">
        <f t="shared" si="16"/>
        <v>93325060.990000024</v>
      </c>
      <c r="S23" s="15">
        <f t="shared" si="2"/>
        <v>4.7194646895530996E-2</v>
      </c>
      <c r="T23" s="68">
        <v>22426376.819999997</v>
      </c>
      <c r="U23" s="67">
        <f t="shared" si="17"/>
        <v>22083253.254653998</v>
      </c>
      <c r="V23" s="67">
        <v>31621625.839999996</v>
      </c>
      <c r="W23" s="67">
        <f t="shared" si="18"/>
        <v>24127300.515919998</v>
      </c>
      <c r="X23" s="67">
        <f t="shared" si="19"/>
        <v>46210553.770573996</v>
      </c>
      <c r="Y23" s="15">
        <f t="shared" si="3"/>
        <v>6.4232926843183741E-2</v>
      </c>
      <c r="Z23" s="65">
        <v>446500</v>
      </c>
      <c r="AA23" s="50">
        <f t="shared" si="4"/>
        <v>1.4925373134328358E-2</v>
      </c>
      <c r="AB23" s="65">
        <v>156909313.06000003</v>
      </c>
      <c r="AC23" s="50">
        <f t="shared" si="5"/>
        <v>7.1172610890959054E-2</v>
      </c>
      <c r="AD23" s="68">
        <f t="shared" si="6"/>
        <v>139982114.76057401</v>
      </c>
      <c r="AE23" s="42">
        <f t="shared" si="7"/>
        <v>5.1335914230085961E-2</v>
      </c>
      <c r="AF23" s="15">
        <f t="shared" si="8"/>
        <v>0.13367478452515627</v>
      </c>
      <c r="AG23" s="68">
        <f t="shared" si="9"/>
        <v>296891427.82057405</v>
      </c>
      <c r="AH23" s="42">
        <f t="shared" si="10"/>
        <v>6.0204071348957784E-2</v>
      </c>
      <c r="AI23" s="46">
        <f t="shared" si="11"/>
        <v>0.24658746444654461</v>
      </c>
    </row>
    <row r="24" spans="1:35" x14ac:dyDescent="0.2">
      <c r="A24" s="6" t="s">
        <v>18</v>
      </c>
      <c r="B24" s="65">
        <v>10157363639.15</v>
      </c>
      <c r="C24" s="66">
        <v>5047713839.21</v>
      </c>
      <c r="D24" s="65">
        <v>309945034.39999998</v>
      </c>
      <c r="E24" s="67">
        <v>62878787.769999996</v>
      </c>
      <c r="F24" s="67">
        <f t="shared" si="0"/>
        <v>5846328.9512075568</v>
      </c>
      <c r="G24" s="67">
        <f t="shared" si="12"/>
        <v>378670151.12120754</v>
      </c>
      <c r="H24" s="15">
        <f t="shared" si="1"/>
        <v>1.5791160562236072E-2</v>
      </c>
      <c r="I24" s="75">
        <v>23075617.859999999</v>
      </c>
      <c r="J24" s="68">
        <v>0</v>
      </c>
      <c r="K24" s="67">
        <v>4430917.09</v>
      </c>
      <c r="L24" s="67">
        <f t="shared" si="13"/>
        <v>27506534.949999999</v>
      </c>
      <c r="M24" s="67">
        <v>0</v>
      </c>
      <c r="N24" s="67">
        <v>0</v>
      </c>
      <c r="O24" s="67">
        <v>0</v>
      </c>
      <c r="P24" s="67">
        <f t="shared" si="14"/>
        <v>23075617.859999999</v>
      </c>
      <c r="Q24" s="67">
        <f t="shared" si="15"/>
        <v>4430917.09</v>
      </c>
      <c r="R24" s="67">
        <f t="shared" si="16"/>
        <v>27506534.949999999</v>
      </c>
      <c r="S24" s="15">
        <f t="shared" si="2"/>
        <v>1.3910102929629299E-2</v>
      </c>
      <c r="T24" s="68">
        <v>7573566.6100000003</v>
      </c>
      <c r="U24" s="67">
        <f t="shared" si="17"/>
        <v>7457691.0408670008</v>
      </c>
      <c r="V24" s="67">
        <v>2407499.5500000003</v>
      </c>
      <c r="W24" s="67">
        <f t="shared" si="18"/>
        <v>1836922.1566500003</v>
      </c>
      <c r="X24" s="67">
        <f t="shared" si="19"/>
        <v>9294613.1975170001</v>
      </c>
      <c r="Y24" s="15">
        <f t="shared" si="3"/>
        <v>1.2919564057074137E-2</v>
      </c>
      <c r="Z24" s="65">
        <v>446500</v>
      </c>
      <c r="AA24" s="50">
        <f t="shared" si="4"/>
        <v>1.4925373134328358E-2</v>
      </c>
      <c r="AB24" s="65">
        <v>72494262.280000001</v>
      </c>
      <c r="AC24" s="50">
        <f t="shared" si="5"/>
        <v>3.2882725827170028E-2</v>
      </c>
      <c r="AD24" s="68">
        <f t="shared" si="6"/>
        <v>37247648.147516996</v>
      </c>
      <c r="AE24" s="42">
        <f t="shared" si="7"/>
        <v>1.3659902722886337E-2</v>
      </c>
      <c r="AF24" s="15">
        <f t="shared" si="8"/>
        <v>0.12017501173916854</v>
      </c>
      <c r="AG24" s="68">
        <f t="shared" si="9"/>
        <v>109741910.427517</v>
      </c>
      <c r="AH24" s="42">
        <f t="shared" si="10"/>
        <v>2.2253622658792441E-2</v>
      </c>
      <c r="AI24" s="46">
        <f t="shared" si="11"/>
        <v>0.28980871637910005</v>
      </c>
    </row>
    <row r="25" spans="1:35" x14ac:dyDescent="0.2">
      <c r="A25" s="6" t="s">
        <v>42</v>
      </c>
      <c r="B25" s="65">
        <v>1934871324.6999998</v>
      </c>
      <c r="C25" s="66">
        <v>954452975.94999993</v>
      </c>
      <c r="D25" s="65">
        <v>58553600.480000019</v>
      </c>
      <c r="E25" s="67">
        <v>8617385.6600000001</v>
      </c>
      <c r="F25" s="67">
        <f t="shared" si="0"/>
        <v>801225.23118703638</v>
      </c>
      <c r="G25" s="67">
        <f t="shared" si="12"/>
        <v>67972211.371187046</v>
      </c>
      <c r="H25" s="15">
        <f t="shared" si="1"/>
        <v>2.8345516549285505E-3</v>
      </c>
      <c r="I25" s="75">
        <v>2377418.41</v>
      </c>
      <c r="J25" s="68">
        <v>0</v>
      </c>
      <c r="K25" s="67">
        <v>2884674.68</v>
      </c>
      <c r="L25" s="67">
        <f t="shared" si="13"/>
        <v>5262093.09</v>
      </c>
      <c r="M25" s="67">
        <v>0</v>
      </c>
      <c r="N25" s="67">
        <v>0</v>
      </c>
      <c r="O25" s="67">
        <v>0</v>
      </c>
      <c r="P25" s="67">
        <f t="shared" si="14"/>
        <v>2377418.41</v>
      </c>
      <c r="Q25" s="67">
        <f t="shared" si="15"/>
        <v>2884674.68</v>
      </c>
      <c r="R25" s="67">
        <f t="shared" si="16"/>
        <v>5262093.09</v>
      </c>
      <c r="S25" s="15">
        <f t="shared" si="2"/>
        <v>2.6610496974716581E-3</v>
      </c>
      <c r="T25" s="68">
        <v>1253091.8400000001</v>
      </c>
      <c r="U25" s="67">
        <f t="shared" si="17"/>
        <v>1233919.5348480002</v>
      </c>
      <c r="V25" s="67">
        <v>1766030.8000000003</v>
      </c>
      <c r="W25" s="67">
        <f t="shared" si="18"/>
        <v>1347481.5004000003</v>
      </c>
      <c r="X25" s="67">
        <f t="shared" si="19"/>
        <v>2581401.0352480002</v>
      </c>
      <c r="Y25" s="15">
        <f t="shared" si="3"/>
        <v>3.5881618011595613E-3</v>
      </c>
      <c r="Z25" s="65">
        <v>446500</v>
      </c>
      <c r="AA25" s="50">
        <f t="shared" si="4"/>
        <v>1.4925373134328358E-2</v>
      </c>
      <c r="AB25" s="65">
        <v>10748083.260000002</v>
      </c>
      <c r="AC25" s="50">
        <f t="shared" si="5"/>
        <v>4.8752310029876733E-3</v>
      </c>
      <c r="AD25" s="68">
        <f t="shared" si="6"/>
        <v>8289994.125248</v>
      </c>
      <c r="AE25" s="42">
        <f t="shared" si="7"/>
        <v>3.0402057299216551E-3</v>
      </c>
      <c r="AF25" s="15">
        <f t="shared" si="8"/>
        <v>0.14157957934763701</v>
      </c>
      <c r="AG25" s="68">
        <f t="shared" si="9"/>
        <v>19038077.385248002</v>
      </c>
      <c r="AH25" s="42">
        <f t="shared" si="10"/>
        <v>3.8605687529016048E-3</v>
      </c>
      <c r="AI25" s="46">
        <f t="shared" si="11"/>
        <v>0.28008618523948908</v>
      </c>
    </row>
    <row r="26" spans="1:35" x14ac:dyDescent="0.2">
      <c r="A26" s="6" t="s">
        <v>61</v>
      </c>
      <c r="B26" s="65">
        <v>307323486.2100001</v>
      </c>
      <c r="C26" s="66">
        <v>182260959.50999996</v>
      </c>
      <c r="D26" s="65">
        <v>11074792.98</v>
      </c>
      <c r="E26" s="67">
        <v>1770845.6600000001</v>
      </c>
      <c r="F26" s="67">
        <f t="shared" si="0"/>
        <v>164649.26595034858</v>
      </c>
      <c r="G26" s="67">
        <f t="shared" si="12"/>
        <v>13010287.905950349</v>
      </c>
      <c r="H26" s="15">
        <f t="shared" si="1"/>
        <v>5.4255014469841041E-4</v>
      </c>
      <c r="I26" s="75">
        <v>692891.76</v>
      </c>
      <c r="J26" s="68">
        <v>-188697.59999999998</v>
      </c>
      <c r="K26" s="67">
        <v>290838.89</v>
      </c>
      <c r="L26" s="67">
        <f t="shared" si="13"/>
        <v>795033.05</v>
      </c>
      <c r="M26" s="67">
        <v>0</v>
      </c>
      <c r="N26" s="67">
        <v>19069.739999999998</v>
      </c>
      <c r="O26" s="67">
        <v>308438.99</v>
      </c>
      <c r="P26" s="67">
        <f t="shared" si="14"/>
        <v>831702.89</v>
      </c>
      <c r="Q26" s="67">
        <f t="shared" si="15"/>
        <v>290838.89</v>
      </c>
      <c r="R26" s="67">
        <f t="shared" si="16"/>
        <v>1122541.78</v>
      </c>
      <c r="S26" s="15">
        <f t="shared" si="2"/>
        <v>5.6767134540911305E-4</v>
      </c>
      <c r="T26" s="68">
        <v>241917.40999999997</v>
      </c>
      <c r="U26" s="67">
        <f t="shared" si="17"/>
        <v>238216.07362699998</v>
      </c>
      <c r="V26" s="67">
        <v>140998.62</v>
      </c>
      <c r="W26" s="67">
        <f t="shared" si="18"/>
        <v>107581.94705999999</v>
      </c>
      <c r="X26" s="67">
        <f t="shared" si="19"/>
        <v>345798.02068699995</v>
      </c>
      <c r="Y26" s="15">
        <f t="shared" si="3"/>
        <v>4.806611726745794E-4</v>
      </c>
      <c r="Z26" s="65">
        <v>446500</v>
      </c>
      <c r="AA26" s="50">
        <f t="shared" si="4"/>
        <v>1.4925373134328358E-2</v>
      </c>
      <c r="AB26" s="65">
        <v>1987448.19</v>
      </c>
      <c r="AC26" s="50">
        <f t="shared" si="5"/>
        <v>9.0148808846496917E-4</v>
      </c>
      <c r="AD26" s="68">
        <f t="shared" si="6"/>
        <v>1914839.8006869999</v>
      </c>
      <c r="AE26" s="42">
        <f t="shared" si="7"/>
        <v>7.0223293840470649E-4</v>
      </c>
      <c r="AF26" s="15">
        <f t="shared" si="8"/>
        <v>0.17290073088905719</v>
      </c>
      <c r="AG26" s="68">
        <f t="shared" si="9"/>
        <v>3902287.9906869996</v>
      </c>
      <c r="AH26" s="42">
        <f t="shared" si="10"/>
        <v>7.9131157925342013E-4</v>
      </c>
      <c r="AI26" s="46">
        <f t="shared" si="11"/>
        <v>0.29993863463254034</v>
      </c>
    </row>
    <row r="27" spans="1:35" x14ac:dyDescent="0.2">
      <c r="A27" s="6" t="s">
        <v>39</v>
      </c>
      <c r="B27" s="65">
        <v>1132037588.26</v>
      </c>
      <c r="C27" s="66">
        <v>319610943.34000003</v>
      </c>
      <c r="D27" s="65">
        <v>19993478.330000002</v>
      </c>
      <c r="E27" s="67">
        <v>3568935.62</v>
      </c>
      <c r="F27" s="67">
        <f t="shared" si="0"/>
        <v>331831.64593635569</v>
      </c>
      <c r="G27" s="67">
        <f t="shared" si="12"/>
        <v>23894245.595936358</v>
      </c>
      <c r="H27" s="15">
        <f t="shared" si="1"/>
        <v>9.9642886454538227E-4</v>
      </c>
      <c r="I27" s="75">
        <v>1271202.3799999999</v>
      </c>
      <c r="J27" s="68">
        <v>0</v>
      </c>
      <c r="K27" s="67">
        <v>545794.75</v>
      </c>
      <c r="L27" s="67">
        <f t="shared" si="13"/>
        <v>1816997.13</v>
      </c>
      <c r="M27" s="67">
        <v>1892753.3399999999</v>
      </c>
      <c r="N27" s="67">
        <v>0</v>
      </c>
      <c r="O27" s="67">
        <v>667114.01</v>
      </c>
      <c r="P27" s="67">
        <f t="shared" si="14"/>
        <v>3831069.7299999995</v>
      </c>
      <c r="Q27" s="67">
        <f t="shared" si="15"/>
        <v>545794.75</v>
      </c>
      <c r="R27" s="67">
        <f t="shared" si="16"/>
        <v>4376864.4799999995</v>
      </c>
      <c r="S27" s="15">
        <f t="shared" si="2"/>
        <v>2.2133880380247029E-3</v>
      </c>
      <c r="T27" s="68">
        <v>894207.96</v>
      </c>
      <c r="U27" s="67">
        <f t="shared" si="17"/>
        <v>880526.57821199996</v>
      </c>
      <c r="V27" s="67">
        <v>756921.27000000025</v>
      </c>
      <c r="W27" s="67">
        <f t="shared" si="18"/>
        <v>577530.9290100002</v>
      </c>
      <c r="X27" s="67">
        <f t="shared" si="19"/>
        <v>1458057.507222</v>
      </c>
      <c r="Y27" s="15">
        <f t="shared" si="3"/>
        <v>2.0267080472466332E-3</v>
      </c>
      <c r="Z27" s="65">
        <v>446500</v>
      </c>
      <c r="AA27" s="50">
        <f t="shared" si="4"/>
        <v>1.4925373134328358E-2</v>
      </c>
      <c r="AB27" s="65">
        <v>4972728.0000000009</v>
      </c>
      <c r="AC27" s="50">
        <f t="shared" si="5"/>
        <v>2.2555833564527942E-3</v>
      </c>
      <c r="AD27" s="68">
        <f t="shared" si="6"/>
        <v>6281421.9872219991</v>
      </c>
      <c r="AE27" s="42">
        <f t="shared" si="7"/>
        <v>2.3035981484530784E-3</v>
      </c>
      <c r="AF27" s="15">
        <f t="shared" si="8"/>
        <v>0.31417354617064264</v>
      </c>
      <c r="AG27" s="68">
        <f t="shared" si="9"/>
        <v>11254149.987222001</v>
      </c>
      <c r="AH27" s="42">
        <f t="shared" si="10"/>
        <v>2.2821327438664195E-3</v>
      </c>
      <c r="AI27" s="46">
        <f t="shared" si="11"/>
        <v>0.47099833899489046</v>
      </c>
    </row>
    <row r="28" spans="1:35" x14ac:dyDescent="0.2">
      <c r="A28" s="6" t="s">
        <v>60</v>
      </c>
      <c r="B28" s="65">
        <v>226057947.96000001</v>
      </c>
      <c r="C28" s="66">
        <v>71750306.939999998</v>
      </c>
      <c r="D28" s="65">
        <v>4670969.3099999996</v>
      </c>
      <c r="E28" s="67">
        <v>669840.9700000002</v>
      </c>
      <c r="F28" s="67">
        <f t="shared" si="0"/>
        <v>62280.314148873644</v>
      </c>
      <c r="G28" s="67">
        <f t="shared" si="12"/>
        <v>5403090.5941488734</v>
      </c>
      <c r="H28" s="15">
        <f t="shared" si="1"/>
        <v>2.2531765667794122E-4</v>
      </c>
      <c r="I28" s="75">
        <v>350279.03</v>
      </c>
      <c r="J28" s="68">
        <v>0</v>
      </c>
      <c r="K28" s="67">
        <v>63848.490000000005</v>
      </c>
      <c r="L28" s="67">
        <f t="shared" si="13"/>
        <v>414127.52</v>
      </c>
      <c r="M28" s="67">
        <v>791835.23</v>
      </c>
      <c r="N28" s="67">
        <v>0</v>
      </c>
      <c r="O28" s="67">
        <v>647618.29999999993</v>
      </c>
      <c r="P28" s="67">
        <f t="shared" si="14"/>
        <v>1789732.56</v>
      </c>
      <c r="Q28" s="67">
        <f t="shared" si="15"/>
        <v>63848.490000000005</v>
      </c>
      <c r="R28" s="67">
        <f t="shared" si="16"/>
        <v>1853581.05</v>
      </c>
      <c r="S28" s="15">
        <f t="shared" si="2"/>
        <v>9.3735918540006273E-4</v>
      </c>
      <c r="T28" s="68">
        <v>345808.01</v>
      </c>
      <c r="U28" s="67">
        <f t="shared" si="17"/>
        <v>340517.14744700002</v>
      </c>
      <c r="V28" s="67">
        <v>69827.59</v>
      </c>
      <c r="W28" s="67">
        <f t="shared" si="18"/>
        <v>53278.45117</v>
      </c>
      <c r="X28" s="67">
        <f t="shared" si="19"/>
        <v>393795.59861700004</v>
      </c>
      <c r="Y28" s="15">
        <f t="shared" si="3"/>
        <v>5.4737807304184823E-4</v>
      </c>
      <c r="Z28" s="65">
        <v>446500</v>
      </c>
      <c r="AA28" s="50">
        <f t="shared" si="4"/>
        <v>1.4925373134328358E-2</v>
      </c>
      <c r="AB28" s="65">
        <v>973468.56999999983</v>
      </c>
      <c r="AC28" s="50">
        <f t="shared" si="5"/>
        <v>4.4155632572742784E-4</v>
      </c>
      <c r="AD28" s="68">
        <f t="shared" si="6"/>
        <v>2693876.6486170003</v>
      </c>
      <c r="AE28" s="42">
        <f t="shared" si="7"/>
        <v>9.8793064254222769E-4</v>
      </c>
      <c r="AF28" s="15">
        <f t="shared" si="8"/>
        <v>0.57672754193647235</v>
      </c>
      <c r="AG28" s="68">
        <f t="shared" si="9"/>
        <v>3667345.2186170002</v>
      </c>
      <c r="AH28" s="42">
        <f t="shared" si="10"/>
        <v>7.4366954554279244E-4</v>
      </c>
      <c r="AI28" s="46">
        <f t="shared" si="11"/>
        <v>0.67874953320021125</v>
      </c>
    </row>
    <row r="29" spans="1:35" x14ac:dyDescent="0.2">
      <c r="A29" s="6" t="s">
        <v>62</v>
      </c>
      <c r="B29" s="65">
        <v>283510859.88999999</v>
      </c>
      <c r="C29" s="66">
        <v>46006031.910000004</v>
      </c>
      <c r="D29" s="65">
        <v>2917010.8499999996</v>
      </c>
      <c r="E29" s="67">
        <v>355004.56</v>
      </c>
      <c r="F29" s="67">
        <f t="shared" si="0"/>
        <v>33007.529415650191</v>
      </c>
      <c r="G29" s="67">
        <f t="shared" si="12"/>
        <v>3305022.93941565</v>
      </c>
      <c r="H29" s="15">
        <f t="shared" si="1"/>
        <v>1.3782482655064234E-4</v>
      </c>
      <c r="I29" s="75">
        <v>220200.96999999997</v>
      </c>
      <c r="J29" s="68">
        <v>0</v>
      </c>
      <c r="K29" s="67">
        <v>32691.759999999995</v>
      </c>
      <c r="L29" s="67">
        <f t="shared" si="13"/>
        <v>252892.72999999998</v>
      </c>
      <c r="M29" s="67">
        <v>617432.15</v>
      </c>
      <c r="N29" s="67">
        <v>10173.270000000002</v>
      </c>
      <c r="O29" s="67">
        <v>438303.26</v>
      </c>
      <c r="P29" s="67">
        <f t="shared" si="14"/>
        <v>1286109.6499999999</v>
      </c>
      <c r="Q29" s="67">
        <f t="shared" si="15"/>
        <v>32691.759999999995</v>
      </c>
      <c r="R29" s="67">
        <f t="shared" si="16"/>
        <v>1318801.4099999999</v>
      </c>
      <c r="S29" s="15">
        <f t="shared" si="2"/>
        <v>6.6692018424662576E-4</v>
      </c>
      <c r="T29" s="68">
        <v>242679.66999999998</v>
      </c>
      <c r="U29" s="67">
        <f t="shared" si="17"/>
        <v>238966.671049</v>
      </c>
      <c r="V29" s="67">
        <v>55008.92</v>
      </c>
      <c r="W29" s="67">
        <f t="shared" si="18"/>
        <v>41971.805959999998</v>
      </c>
      <c r="X29" s="67">
        <f t="shared" si="19"/>
        <v>280938.47700900002</v>
      </c>
      <c r="Y29" s="15">
        <f t="shared" si="3"/>
        <v>3.9050604610251578E-4</v>
      </c>
      <c r="Z29" s="65">
        <v>446500</v>
      </c>
      <c r="AA29" s="50">
        <f t="shared" si="4"/>
        <v>1.4925373134328358E-2</v>
      </c>
      <c r="AB29" s="65">
        <v>577980.82999999996</v>
      </c>
      <c r="AC29" s="50">
        <f t="shared" si="5"/>
        <v>2.6216675042286072E-4</v>
      </c>
      <c r="AD29" s="68">
        <f t="shared" si="6"/>
        <v>2046239.8870089999</v>
      </c>
      <c r="AE29" s="42">
        <f t="shared" si="7"/>
        <v>7.5042154859101271E-4</v>
      </c>
      <c r="AF29" s="15">
        <f t="shared" si="8"/>
        <v>0.70148518200026588</v>
      </c>
      <c r="AG29" s="68">
        <f t="shared" si="9"/>
        <v>2624220.717009</v>
      </c>
      <c r="AH29" s="42">
        <f t="shared" si="10"/>
        <v>5.3214325668474096E-4</v>
      </c>
      <c r="AI29" s="46">
        <f t="shared" si="11"/>
        <v>0.79400983445911566</v>
      </c>
    </row>
    <row r="30" spans="1:35" x14ac:dyDescent="0.2">
      <c r="A30" s="6" t="s">
        <v>54</v>
      </c>
      <c r="B30" s="65">
        <v>287899090.97999996</v>
      </c>
      <c r="C30" s="66">
        <v>148927826.21000001</v>
      </c>
      <c r="D30" s="65">
        <v>9127415.540000001</v>
      </c>
      <c r="E30" s="67">
        <v>1420886.7700000003</v>
      </c>
      <c r="F30" s="67">
        <f t="shared" si="0"/>
        <v>132110.87163805219</v>
      </c>
      <c r="G30" s="67">
        <f t="shared" si="12"/>
        <v>10680413.181638053</v>
      </c>
      <c r="H30" s="15">
        <f t="shared" si="1"/>
        <v>4.4539058313123925E-4</v>
      </c>
      <c r="I30" s="75">
        <v>537040.23</v>
      </c>
      <c r="J30" s="68">
        <v>-248788.79999999996</v>
      </c>
      <c r="K30" s="67">
        <v>270440.89</v>
      </c>
      <c r="L30" s="67">
        <f t="shared" si="13"/>
        <v>558692.32000000007</v>
      </c>
      <c r="M30" s="67">
        <v>412206.42000000004</v>
      </c>
      <c r="N30" s="67">
        <v>35762.269999999997</v>
      </c>
      <c r="O30" s="67">
        <v>335495.06</v>
      </c>
      <c r="P30" s="67">
        <f t="shared" si="14"/>
        <v>1071715.1800000002</v>
      </c>
      <c r="Q30" s="67">
        <f t="shared" si="15"/>
        <v>270440.89</v>
      </c>
      <c r="R30" s="67">
        <f t="shared" si="16"/>
        <v>1342156.0700000003</v>
      </c>
      <c r="S30" s="15">
        <f t="shared" si="2"/>
        <v>6.787306767378474E-4</v>
      </c>
      <c r="T30" s="68">
        <v>271182.38</v>
      </c>
      <c r="U30" s="67">
        <f t="shared" si="17"/>
        <v>267033.28958600003</v>
      </c>
      <c r="V30" s="67">
        <v>171686.36000000004</v>
      </c>
      <c r="W30" s="67">
        <f t="shared" si="18"/>
        <v>130996.69268000004</v>
      </c>
      <c r="X30" s="67">
        <f t="shared" si="19"/>
        <v>398029.98226600006</v>
      </c>
      <c r="Y30" s="15">
        <f t="shared" si="3"/>
        <v>5.5326388987283776E-4</v>
      </c>
      <c r="Z30" s="65">
        <v>446500</v>
      </c>
      <c r="AA30" s="50">
        <f t="shared" si="4"/>
        <v>1.4925373134328358E-2</v>
      </c>
      <c r="AB30" s="65">
        <v>1685497.3900000004</v>
      </c>
      <c r="AC30" s="50">
        <f t="shared" si="5"/>
        <v>7.6452600267471382E-4</v>
      </c>
      <c r="AD30" s="68">
        <f t="shared" si="6"/>
        <v>2186686.0522660003</v>
      </c>
      <c r="AE30" s="42">
        <f t="shared" si="7"/>
        <v>8.019276449656085E-4</v>
      </c>
      <c r="AF30" s="15">
        <f t="shared" si="8"/>
        <v>0.23957340856051351</v>
      </c>
      <c r="AG30" s="68">
        <f t="shared" si="9"/>
        <v>3872183.4422660004</v>
      </c>
      <c r="AH30" s="42">
        <f t="shared" si="10"/>
        <v>7.8520693556474708E-4</v>
      </c>
      <c r="AI30" s="46">
        <f t="shared" si="11"/>
        <v>0.36254996659896305</v>
      </c>
    </row>
    <row r="31" spans="1:35" x14ac:dyDescent="0.2">
      <c r="A31" s="6" t="s">
        <v>56</v>
      </c>
      <c r="B31" s="65">
        <v>226728973.65000001</v>
      </c>
      <c r="C31" s="66">
        <v>79981619.200000003</v>
      </c>
      <c r="D31" s="65">
        <v>5400788.9200000009</v>
      </c>
      <c r="E31" s="67">
        <v>792953.3</v>
      </c>
      <c r="F31" s="67">
        <f t="shared" si="0"/>
        <v>73727.023041582594</v>
      </c>
      <c r="G31" s="67">
        <f t="shared" si="12"/>
        <v>6267469.2430415833</v>
      </c>
      <c r="H31" s="15">
        <f t="shared" si="1"/>
        <v>2.6136365077285051E-4</v>
      </c>
      <c r="I31" s="75">
        <v>364096.38</v>
      </c>
      <c r="J31" s="68">
        <v>0</v>
      </c>
      <c r="K31" s="67">
        <v>109834.38</v>
      </c>
      <c r="L31" s="67">
        <f t="shared" si="13"/>
        <v>473930.76</v>
      </c>
      <c r="M31" s="67">
        <v>495800.44999999995</v>
      </c>
      <c r="N31" s="67">
        <v>23741.109999999997</v>
      </c>
      <c r="O31" s="67">
        <v>479717.25999999995</v>
      </c>
      <c r="P31" s="67">
        <f t="shared" si="14"/>
        <v>1363355.2</v>
      </c>
      <c r="Q31" s="67">
        <f t="shared" si="15"/>
        <v>109834.38</v>
      </c>
      <c r="R31" s="67">
        <f t="shared" si="16"/>
        <v>1473189.58</v>
      </c>
      <c r="S31" s="15">
        <f t="shared" si="2"/>
        <v>7.4499455238208258E-4</v>
      </c>
      <c r="T31" s="68">
        <v>258220.57000000004</v>
      </c>
      <c r="U31" s="67">
        <f t="shared" si="17"/>
        <v>254269.79527900004</v>
      </c>
      <c r="V31" s="67">
        <v>146729.66999999998</v>
      </c>
      <c r="W31" s="67">
        <f t="shared" si="18"/>
        <v>111954.73821</v>
      </c>
      <c r="X31" s="67">
        <f t="shared" si="19"/>
        <v>366224.53348900005</v>
      </c>
      <c r="Y31" s="15">
        <f t="shared" si="3"/>
        <v>5.0905413911653795E-4</v>
      </c>
      <c r="Z31" s="65">
        <v>446500</v>
      </c>
      <c r="AA31" s="50">
        <f t="shared" si="4"/>
        <v>1.4925373134328358E-2</v>
      </c>
      <c r="AB31" s="65">
        <v>1021837.6600000001</v>
      </c>
      <c r="AC31" s="50">
        <f t="shared" si="5"/>
        <v>4.6349609688940734E-4</v>
      </c>
      <c r="AD31" s="68">
        <f t="shared" si="6"/>
        <v>2285914.1134890001</v>
      </c>
      <c r="AE31" s="42">
        <f t="shared" si="7"/>
        <v>8.3831774557863593E-4</v>
      </c>
      <c r="AF31" s="15">
        <f t="shared" si="8"/>
        <v>0.42325559234945992</v>
      </c>
      <c r="AG31" s="68">
        <f t="shared" si="9"/>
        <v>3307751.7734890003</v>
      </c>
      <c r="AH31" s="42">
        <f t="shared" si="10"/>
        <v>6.7075066881393253E-4</v>
      </c>
      <c r="AI31" s="46">
        <f t="shared" si="11"/>
        <v>0.52776513856233276</v>
      </c>
    </row>
    <row r="32" spans="1:35" x14ac:dyDescent="0.2">
      <c r="A32" s="6" t="s">
        <v>48</v>
      </c>
      <c r="B32" s="65">
        <v>537110386.84000003</v>
      </c>
      <c r="C32" s="66">
        <v>164491781.05999997</v>
      </c>
      <c r="D32" s="65">
        <v>10265649.460000001</v>
      </c>
      <c r="E32" s="67">
        <v>1442437.8399999999</v>
      </c>
      <c r="F32" s="67">
        <f t="shared" si="0"/>
        <v>134114.64189092928</v>
      </c>
      <c r="G32" s="67">
        <f t="shared" si="12"/>
        <v>11842201.941890931</v>
      </c>
      <c r="H32" s="15">
        <f t="shared" si="1"/>
        <v>4.938390620996332E-4</v>
      </c>
      <c r="I32" s="75">
        <v>633392.49</v>
      </c>
      <c r="J32" s="68">
        <v>0</v>
      </c>
      <c r="K32" s="67">
        <v>275471.13999999996</v>
      </c>
      <c r="L32" s="67">
        <f t="shared" si="13"/>
        <v>908863.62999999989</v>
      </c>
      <c r="M32" s="67">
        <v>1127595.3599999999</v>
      </c>
      <c r="N32" s="67">
        <v>0</v>
      </c>
      <c r="O32" s="67">
        <v>426905.19000000006</v>
      </c>
      <c r="P32" s="67">
        <f t="shared" si="14"/>
        <v>2187893.04</v>
      </c>
      <c r="Q32" s="67">
        <f t="shared" si="15"/>
        <v>275471.13999999996</v>
      </c>
      <c r="R32" s="67">
        <f t="shared" si="16"/>
        <v>2463364.1800000002</v>
      </c>
      <c r="S32" s="15">
        <f t="shared" si="2"/>
        <v>1.2457275828906935E-3</v>
      </c>
      <c r="T32" s="68">
        <v>507510.67999999993</v>
      </c>
      <c r="U32" s="67">
        <f t="shared" si="17"/>
        <v>499745.76659599994</v>
      </c>
      <c r="V32" s="67">
        <v>443019.18000000005</v>
      </c>
      <c r="W32" s="67">
        <f t="shared" si="18"/>
        <v>338023.63434000005</v>
      </c>
      <c r="X32" s="67">
        <f t="shared" si="19"/>
        <v>837769.40093600005</v>
      </c>
      <c r="Y32" s="15">
        <f t="shared" si="3"/>
        <v>1.1645041284064131E-3</v>
      </c>
      <c r="Z32" s="65">
        <v>446500</v>
      </c>
      <c r="AA32" s="50">
        <f t="shared" si="4"/>
        <v>1.4925373134328358E-2</v>
      </c>
      <c r="AB32" s="65">
        <v>1936443.5499999998</v>
      </c>
      <c r="AC32" s="50">
        <f t="shared" si="5"/>
        <v>8.783528562371323E-4</v>
      </c>
      <c r="AD32" s="68">
        <f t="shared" si="6"/>
        <v>3747633.5809360002</v>
      </c>
      <c r="AE32" s="42">
        <f t="shared" si="7"/>
        <v>1.3743769795575812E-3</v>
      </c>
      <c r="AF32" s="15">
        <f t="shared" si="8"/>
        <v>0.36506541505616535</v>
      </c>
      <c r="AG32" s="68">
        <f t="shared" si="9"/>
        <v>5684077.1309360005</v>
      </c>
      <c r="AH32" s="42">
        <f t="shared" si="10"/>
        <v>1.1526253474406852E-3</v>
      </c>
      <c r="AI32" s="46">
        <f t="shared" si="11"/>
        <v>0.47998481691390432</v>
      </c>
    </row>
    <row r="33" spans="1:35" x14ac:dyDescent="0.2">
      <c r="A33" s="6" t="s">
        <v>46</v>
      </c>
      <c r="B33" s="65">
        <v>1358345116.3299999</v>
      </c>
      <c r="C33" s="66">
        <v>350268502.89999998</v>
      </c>
      <c r="D33" s="65">
        <v>21899000.120000005</v>
      </c>
      <c r="E33" s="67">
        <v>2699298.71</v>
      </c>
      <c r="F33" s="67">
        <f t="shared" si="0"/>
        <v>250974.75247064885</v>
      </c>
      <c r="G33" s="67">
        <f t="shared" si="12"/>
        <v>24849273.582470655</v>
      </c>
      <c r="H33" s="15">
        <f t="shared" si="1"/>
        <v>1.0362550833063241E-3</v>
      </c>
      <c r="I33" s="75">
        <v>1449714.31</v>
      </c>
      <c r="J33" s="68">
        <v>0</v>
      </c>
      <c r="K33" s="67">
        <v>517387.14000000007</v>
      </c>
      <c r="L33" s="67">
        <f t="shared" si="13"/>
        <v>1967101.4500000002</v>
      </c>
      <c r="M33" s="67">
        <v>1347130.12</v>
      </c>
      <c r="N33" s="67">
        <v>0</v>
      </c>
      <c r="O33" s="67">
        <v>647181.76</v>
      </c>
      <c r="P33" s="67">
        <f t="shared" si="14"/>
        <v>3444026.1900000004</v>
      </c>
      <c r="Q33" s="67">
        <f t="shared" si="15"/>
        <v>517387.14000000007</v>
      </c>
      <c r="R33" s="67">
        <f t="shared" si="16"/>
        <v>3961413.3300000005</v>
      </c>
      <c r="S33" s="15">
        <f t="shared" si="2"/>
        <v>2.0032936633883639E-3</v>
      </c>
      <c r="T33" s="68">
        <v>816759.62999999977</v>
      </c>
      <c r="U33" s="67">
        <f t="shared" si="17"/>
        <v>804263.20766099985</v>
      </c>
      <c r="V33" s="67">
        <v>390699.74000000005</v>
      </c>
      <c r="W33" s="67">
        <f t="shared" si="18"/>
        <v>298103.90162000002</v>
      </c>
      <c r="X33" s="67">
        <f t="shared" si="19"/>
        <v>1102367.1092809997</v>
      </c>
      <c r="Y33" s="15">
        <f t="shared" si="3"/>
        <v>1.5322964151506825E-3</v>
      </c>
      <c r="Z33" s="65">
        <v>446500</v>
      </c>
      <c r="AA33" s="50">
        <f t="shared" si="4"/>
        <v>1.4925373134328358E-2</v>
      </c>
      <c r="AB33" s="65">
        <v>3474997.8400000003</v>
      </c>
      <c r="AC33" s="50">
        <f t="shared" si="5"/>
        <v>1.5762268299439278E-3</v>
      </c>
      <c r="AD33" s="68">
        <f t="shared" si="6"/>
        <v>5510280.4392809998</v>
      </c>
      <c r="AE33" s="42">
        <f t="shared" si="7"/>
        <v>2.0207959030943408E-3</v>
      </c>
      <c r="AF33" s="15">
        <f t="shared" si="8"/>
        <v>0.2516224671942236</v>
      </c>
      <c r="AG33" s="68">
        <f t="shared" si="9"/>
        <v>8985278.2792809997</v>
      </c>
      <c r="AH33" s="42">
        <f t="shared" si="10"/>
        <v>1.8220476710529903E-3</v>
      </c>
      <c r="AI33" s="46">
        <f t="shared" si="11"/>
        <v>0.36159118492781439</v>
      </c>
    </row>
    <row r="34" spans="1:35" x14ac:dyDescent="0.2">
      <c r="A34" s="6" t="s">
        <v>29</v>
      </c>
      <c r="B34" s="65">
        <v>3515396758.9000006</v>
      </c>
      <c r="C34" s="66">
        <v>1706965634.4500003</v>
      </c>
      <c r="D34" s="65">
        <v>104492643.39000003</v>
      </c>
      <c r="E34" s="67">
        <v>4078939.96</v>
      </c>
      <c r="F34" s="67">
        <f t="shared" si="0"/>
        <v>379250.70797504968</v>
      </c>
      <c r="G34" s="67">
        <f t="shared" si="12"/>
        <v>108950834.05797507</v>
      </c>
      <c r="H34" s="15">
        <f t="shared" si="1"/>
        <v>4.5434268027329276E-3</v>
      </c>
      <c r="I34" s="75">
        <v>8985802.8099999987</v>
      </c>
      <c r="J34" s="68">
        <v>0</v>
      </c>
      <c r="K34" s="67">
        <v>401966.66</v>
      </c>
      <c r="L34" s="67">
        <f t="shared" si="13"/>
        <v>9387769.4699999988</v>
      </c>
      <c r="M34" s="67">
        <v>0</v>
      </c>
      <c r="N34" s="67">
        <v>0</v>
      </c>
      <c r="O34" s="67">
        <v>0</v>
      </c>
      <c r="P34" s="67">
        <f t="shared" si="14"/>
        <v>8985802.8099999987</v>
      </c>
      <c r="Q34" s="67">
        <f t="shared" si="15"/>
        <v>401966.66</v>
      </c>
      <c r="R34" s="67">
        <f t="shared" si="16"/>
        <v>9387769.4699999988</v>
      </c>
      <c r="S34" s="15">
        <f t="shared" si="2"/>
        <v>4.7474114731172815E-3</v>
      </c>
      <c r="T34" s="68">
        <v>4492997.9000000004</v>
      </c>
      <c r="U34" s="67">
        <f t="shared" si="17"/>
        <v>4424255.0321300002</v>
      </c>
      <c r="V34" s="67">
        <v>408917.53</v>
      </c>
      <c r="W34" s="67">
        <f t="shared" si="18"/>
        <v>312004.07539000001</v>
      </c>
      <c r="X34" s="67">
        <f t="shared" si="19"/>
        <v>4736259.1075200001</v>
      </c>
      <c r="Y34" s="15">
        <f t="shared" si="3"/>
        <v>6.5834265106214504E-3</v>
      </c>
      <c r="Z34" s="65">
        <v>446500</v>
      </c>
      <c r="AA34" s="50">
        <f t="shared" si="4"/>
        <v>1.4925373134328358E-2</v>
      </c>
      <c r="AB34" s="65">
        <v>3147854.0500000003</v>
      </c>
      <c r="AC34" s="50">
        <f t="shared" si="5"/>
        <v>1.4278374372623077E-3</v>
      </c>
      <c r="AD34" s="68">
        <f t="shared" si="6"/>
        <v>14570528.577519998</v>
      </c>
      <c r="AE34" s="42">
        <f t="shared" si="7"/>
        <v>5.3434783909498051E-3</v>
      </c>
      <c r="AF34" s="15">
        <f t="shared" si="8"/>
        <v>0.13944071185124599</v>
      </c>
      <c r="AG34" s="68">
        <f t="shared" si="9"/>
        <v>17718382.627519999</v>
      </c>
      <c r="AH34" s="42">
        <f t="shared" si="10"/>
        <v>3.592959149160811E-3</v>
      </c>
      <c r="AI34" s="46">
        <f t="shared" si="11"/>
        <v>0.16262732434055227</v>
      </c>
    </row>
    <row r="35" spans="1:35" x14ac:dyDescent="0.2">
      <c r="A35" s="6" t="s">
        <v>35</v>
      </c>
      <c r="B35" s="65">
        <v>2168249829.9500003</v>
      </c>
      <c r="C35" s="66">
        <v>1050019795.26</v>
      </c>
      <c r="D35" s="65">
        <v>63419771.839999996</v>
      </c>
      <c r="E35" s="67">
        <v>9046196.25</v>
      </c>
      <c r="F35" s="67">
        <f t="shared" si="0"/>
        <v>841095.08007902605</v>
      </c>
      <c r="G35" s="67">
        <f t="shared" si="12"/>
        <v>73307063.170079023</v>
      </c>
      <c r="H35" s="15">
        <f t="shared" si="1"/>
        <v>3.0570236429703856E-3</v>
      </c>
      <c r="I35" s="75">
        <v>4564165.26</v>
      </c>
      <c r="J35" s="68">
        <v>0</v>
      </c>
      <c r="K35" s="67">
        <v>1123305.1199999999</v>
      </c>
      <c r="L35" s="67">
        <f t="shared" si="13"/>
        <v>5687470.3799999999</v>
      </c>
      <c r="M35" s="67">
        <v>0</v>
      </c>
      <c r="N35" s="67">
        <v>0</v>
      </c>
      <c r="O35" s="67">
        <v>650016.88000000012</v>
      </c>
      <c r="P35" s="67">
        <f t="shared" si="14"/>
        <v>5214182.1399999997</v>
      </c>
      <c r="Q35" s="67">
        <f t="shared" si="15"/>
        <v>1123305.1199999999</v>
      </c>
      <c r="R35" s="67">
        <f t="shared" si="16"/>
        <v>6337487.2599999998</v>
      </c>
      <c r="S35" s="15">
        <f t="shared" si="2"/>
        <v>3.2048784138772215E-3</v>
      </c>
      <c r="T35" s="68">
        <v>2340259.54</v>
      </c>
      <c r="U35" s="67">
        <f t="shared" si="17"/>
        <v>2304453.569038</v>
      </c>
      <c r="V35" s="67">
        <v>762305.32000000018</v>
      </c>
      <c r="W35" s="67">
        <f t="shared" si="18"/>
        <v>581638.9591600002</v>
      </c>
      <c r="X35" s="67">
        <f t="shared" si="19"/>
        <v>2886092.528198</v>
      </c>
      <c r="Y35" s="15">
        <f t="shared" si="3"/>
        <v>4.0116846715749421E-3</v>
      </c>
      <c r="Z35" s="65">
        <v>446500</v>
      </c>
      <c r="AA35" s="50">
        <f t="shared" si="4"/>
        <v>1.4925373134328358E-2</v>
      </c>
      <c r="AB35" s="65">
        <v>11147156.689999999</v>
      </c>
      <c r="AC35" s="50">
        <f t="shared" si="5"/>
        <v>5.0562470140605746E-3</v>
      </c>
      <c r="AD35" s="68">
        <f t="shared" si="6"/>
        <v>9670079.7881979998</v>
      </c>
      <c r="AE35" s="42">
        <f t="shared" si="7"/>
        <v>3.5463272394055715E-3</v>
      </c>
      <c r="AF35" s="15">
        <f t="shared" si="8"/>
        <v>0.15247736640545442</v>
      </c>
      <c r="AG35" s="68">
        <f t="shared" si="9"/>
        <v>20817236.478197999</v>
      </c>
      <c r="AH35" s="42">
        <f t="shared" si="10"/>
        <v>4.2213491963094965E-3</v>
      </c>
      <c r="AI35" s="46">
        <f t="shared" si="11"/>
        <v>0.28397313407440872</v>
      </c>
    </row>
    <row r="36" spans="1:35" x14ac:dyDescent="0.2">
      <c r="A36" s="6" t="s">
        <v>10</v>
      </c>
      <c r="B36" s="65">
        <v>72091854683.359985</v>
      </c>
      <c r="C36" s="66">
        <v>25062532509.440002</v>
      </c>
      <c r="D36" s="65">
        <v>1519072429.6500003</v>
      </c>
      <c r="E36" s="67">
        <v>207082940.67999995</v>
      </c>
      <c r="F36" s="67">
        <f t="shared" si="0"/>
        <v>19254108.330254804</v>
      </c>
      <c r="G36" s="67">
        <f t="shared" si="12"/>
        <v>1745409478.6602552</v>
      </c>
      <c r="H36" s="15">
        <f t="shared" si="1"/>
        <v>7.2786411188640487E-2</v>
      </c>
      <c r="I36" s="75">
        <v>99745518.260000005</v>
      </c>
      <c r="J36" s="68">
        <v>0</v>
      </c>
      <c r="K36" s="67">
        <v>35473337.75</v>
      </c>
      <c r="L36" s="67">
        <f t="shared" si="13"/>
        <v>135218856.00999999</v>
      </c>
      <c r="M36" s="67">
        <v>0</v>
      </c>
      <c r="N36" s="67">
        <v>0</v>
      </c>
      <c r="O36" s="67">
        <v>0</v>
      </c>
      <c r="P36" s="67">
        <f t="shared" si="14"/>
        <v>99745518.260000005</v>
      </c>
      <c r="Q36" s="67">
        <f t="shared" si="15"/>
        <v>35473337.75</v>
      </c>
      <c r="R36" s="67">
        <f t="shared" si="16"/>
        <v>135218856.00999999</v>
      </c>
      <c r="S36" s="15">
        <f t="shared" si="2"/>
        <v>6.838041245634334E-2</v>
      </c>
      <c r="T36" s="68">
        <v>33257814.579999998</v>
      </c>
      <c r="U36" s="67">
        <f t="shared" si="17"/>
        <v>32748970.016925998</v>
      </c>
      <c r="V36" s="67">
        <v>14849464.789999997</v>
      </c>
      <c r="W36" s="67">
        <f t="shared" si="18"/>
        <v>11330141.634769998</v>
      </c>
      <c r="X36" s="67">
        <f t="shared" si="19"/>
        <v>44079111.651695997</v>
      </c>
      <c r="Y36" s="15">
        <f t="shared" si="3"/>
        <v>6.1270210439219062E-2</v>
      </c>
      <c r="Z36" s="65">
        <v>446500</v>
      </c>
      <c r="AA36" s="50">
        <f t="shared" si="4"/>
        <v>1.4925373134328358E-2</v>
      </c>
      <c r="AB36" s="65">
        <v>236485432.94</v>
      </c>
      <c r="AC36" s="50">
        <f t="shared" si="5"/>
        <v>0.10726760172343977</v>
      </c>
      <c r="AD36" s="68">
        <f t="shared" si="6"/>
        <v>179744467.66169599</v>
      </c>
      <c r="AE36" s="42">
        <f t="shared" si="7"/>
        <v>6.5918039536663503E-2</v>
      </c>
      <c r="AF36" s="15">
        <f t="shared" si="8"/>
        <v>0.11832514642050988</v>
      </c>
      <c r="AG36" s="68">
        <f t="shared" si="9"/>
        <v>416229900.60169601</v>
      </c>
      <c r="AH36" s="42">
        <f t="shared" si="10"/>
        <v>8.44036987438328E-2</v>
      </c>
      <c r="AI36" s="46">
        <f t="shared" si="11"/>
        <v>0.23847120443117253</v>
      </c>
    </row>
    <row r="37" spans="1:35" x14ac:dyDescent="0.2">
      <c r="A37" s="6" t="s">
        <v>53</v>
      </c>
      <c r="B37" s="65">
        <v>156113638.08000001</v>
      </c>
      <c r="C37" s="66">
        <v>68827959.379999995</v>
      </c>
      <c r="D37" s="65">
        <v>4905711.5799999982</v>
      </c>
      <c r="E37" s="67">
        <v>788952.01</v>
      </c>
      <c r="F37" s="67">
        <f t="shared" si="0"/>
        <v>73354.992053091788</v>
      </c>
      <c r="G37" s="67">
        <f t="shared" si="12"/>
        <v>5768018.5820530895</v>
      </c>
      <c r="H37" s="15">
        <f t="shared" si="1"/>
        <v>2.4053574670586283E-4</v>
      </c>
      <c r="I37" s="75">
        <v>352243.68000000005</v>
      </c>
      <c r="J37" s="68">
        <v>0</v>
      </c>
      <c r="K37" s="67">
        <v>84236.650000000009</v>
      </c>
      <c r="L37" s="67">
        <f t="shared" si="13"/>
        <v>436480.33000000007</v>
      </c>
      <c r="M37" s="67">
        <v>916424.71000000008</v>
      </c>
      <c r="N37" s="67">
        <v>15882.769999999997</v>
      </c>
      <c r="O37" s="67">
        <v>815097.18</v>
      </c>
      <c r="P37" s="67">
        <f t="shared" si="14"/>
        <v>2099648.3400000003</v>
      </c>
      <c r="Q37" s="67">
        <f t="shared" si="15"/>
        <v>84236.650000000009</v>
      </c>
      <c r="R37" s="67">
        <f t="shared" si="16"/>
        <v>2183884.9900000002</v>
      </c>
      <c r="S37" s="15">
        <f t="shared" si="2"/>
        <v>1.1043944667182609E-3</v>
      </c>
      <c r="T37" s="68">
        <v>388840.73000000004</v>
      </c>
      <c r="U37" s="67">
        <f t="shared" si="17"/>
        <v>382891.46683100006</v>
      </c>
      <c r="V37" s="67">
        <v>160503.07999999999</v>
      </c>
      <c r="W37" s="67">
        <f t="shared" si="18"/>
        <v>122463.85003999999</v>
      </c>
      <c r="X37" s="67">
        <f t="shared" si="19"/>
        <v>505355.31687100005</v>
      </c>
      <c r="Y37" s="15">
        <f t="shared" si="3"/>
        <v>7.0244670210074561E-4</v>
      </c>
      <c r="Z37" s="65">
        <v>446500</v>
      </c>
      <c r="AA37" s="50">
        <f t="shared" si="4"/>
        <v>1.4925373134328358E-2</v>
      </c>
      <c r="AB37" s="65">
        <v>1162164.43</v>
      </c>
      <c r="AC37" s="50">
        <f t="shared" si="5"/>
        <v>5.2714701985900848E-4</v>
      </c>
      <c r="AD37" s="68">
        <f t="shared" si="6"/>
        <v>3135740.3068710002</v>
      </c>
      <c r="AE37" s="42">
        <f t="shared" si="7"/>
        <v>1.1499761645742191E-3</v>
      </c>
      <c r="AF37" s="15">
        <f t="shared" si="8"/>
        <v>0.63920192937045872</v>
      </c>
      <c r="AG37" s="68">
        <f t="shared" si="9"/>
        <v>4297904.7368710004</v>
      </c>
      <c r="AH37" s="42">
        <f t="shared" si="10"/>
        <v>8.7153531285511345E-4</v>
      </c>
      <c r="AI37" s="46">
        <f t="shared" si="11"/>
        <v>0.74512671478620451</v>
      </c>
    </row>
    <row r="38" spans="1:35" x14ac:dyDescent="0.2">
      <c r="A38" s="6" t="s">
        <v>33</v>
      </c>
      <c r="B38" s="65">
        <v>4138027774.8100004</v>
      </c>
      <c r="C38" s="66">
        <v>2234081389.5900002</v>
      </c>
      <c r="D38" s="65">
        <v>139052375.88000003</v>
      </c>
      <c r="E38" s="67">
        <v>19929097.239999998</v>
      </c>
      <c r="F38" s="67">
        <f t="shared" si="0"/>
        <v>1852962.8559606471</v>
      </c>
      <c r="G38" s="67">
        <f t="shared" si="12"/>
        <v>160834435.97596067</v>
      </c>
      <c r="H38" s="15">
        <f t="shared" si="1"/>
        <v>6.7070573028084456E-3</v>
      </c>
      <c r="I38" s="75">
        <v>8959511.0999999996</v>
      </c>
      <c r="J38" s="68">
        <v>-1188345.5999999996</v>
      </c>
      <c r="K38" s="67">
        <v>3423332.93</v>
      </c>
      <c r="L38" s="67">
        <f t="shared" si="13"/>
        <v>11194498.43</v>
      </c>
      <c r="M38" s="67">
        <v>0</v>
      </c>
      <c r="N38" s="67">
        <v>0</v>
      </c>
      <c r="O38" s="67">
        <v>0</v>
      </c>
      <c r="P38" s="67">
        <f t="shared" si="14"/>
        <v>7771165.5</v>
      </c>
      <c r="Q38" s="67">
        <f t="shared" si="15"/>
        <v>3423332.93</v>
      </c>
      <c r="R38" s="67">
        <f t="shared" si="16"/>
        <v>11194498.43</v>
      </c>
      <c r="S38" s="15">
        <f t="shared" si="2"/>
        <v>5.6610774744956958E-3</v>
      </c>
      <c r="T38" s="68">
        <v>3411395.57</v>
      </c>
      <c r="U38" s="67">
        <f t="shared" si="17"/>
        <v>3359201.2177789998</v>
      </c>
      <c r="V38" s="67">
        <v>1704439.1300000001</v>
      </c>
      <c r="W38" s="67">
        <f t="shared" si="18"/>
        <v>1300487.0561900001</v>
      </c>
      <c r="X38" s="67">
        <f t="shared" si="19"/>
        <v>4659688.2739690002</v>
      </c>
      <c r="Y38" s="15">
        <f t="shared" si="3"/>
        <v>6.4769926259677047E-3</v>
      </c>
      <c r="Z38" s="65">
        <v>446500</v>
      </c>
      <c r="AA38" s="50">
        <f t="shared" si="4"/>
        <v>1.4925373134328358E-2</v>
      </c>
      <c r="AB38" s="65">
        <v>22949387.179999996</v>
      </c>
      <c r="AC38" s="50">
        <f t="shared" si="5"/>
        <v>1.040962943559332E-2</v>
      </c>
      <c r="AD38" s="68">
        <f t="shared" si="6"/>
        <v>16300686.703969</v>
      </c>
      <c r="AE38" s="42">
        <f t="shared" si="7"/>
        <v>5.9779826584113235E-3</v>
      </c>
      <c r="AF38" s="15">
        <f t="shared" si="8"/>
        <v>0.11722695567630022</v>
      </c>
      <c r="AG38" s="68">
        <f t="shared" si="9"/>
        <v>39250073.883968994</v>
      </c>
      <c r="AH38" s="42">
        <f t="shared" si="10"/>
        <v>7.9591865144399473E-3</v>
      </c>
      <c r="AI38" s="46">
        <f t="shared" si="11"/>
        <v>0.24404023706611908</v>
      </c>
    </row>
    <row r="39" spans="1:35" x14ac:dyDescent="0.2">
      <c r="A39" s="6" t="s">
        <v>40</v>
      </c>
      <c r="B39" s="65">
        <v>1218951303.2700002</v>
      </c>
      <c r="C39" s="66">
        <v>447502179.60000002</v>
      </c>
      <c r="D39" s="65">
        <v>28328168.91</v>
      </c>
      <c r="E39" s="67">
        <v>5013497.38</v>
      </c>
      <c r="F39" s="67">
        <f t="shared" si="0"/>
        <v>466143.76515511563</v>
      </c>
      <c r="G39" s="67">
        <f t="shared" si="12"/>
        <v>33807810.055155113</v>
      </c>
      <c r="H39" s="15">
        <f t="shared" si="1"/>
        <v>1.4098406099815621E-3</v>
      </c>
      <c r="I39" s="75">
        <v>1825844.87</v>
      </c>
      <c r="J39" s="68">
        <v>0</v>
      </c>
      <c r="K39" s="67">
        <v>701716.31</v>
      </c>
      <c r="L39" s="67">
        <f t="shared" si="13"/>
        <v>2527561.1800000002</v>
      </c>
      <c r="M39" s="67">
        <v>1182554.1499999999</v>
      </c>
      <c r="N39" s="67">
        <v>80805.240000000005</v>
      </c>
      <c r="O39" s="67">
        <v>618835.26</v>
      </c>
      <c r="P39" s="67">
        <f t="shared" si="14"/>
        <v>3708039.5200000005</v>
      </c>
      <c r="Q39" s="67">
        <f t="shared" si="15"/>
        <v>701716.31</v>
      </c>
      <c r="R39" s="67">
        <f t="shared" si="16"/>
        <v>4409755.83</v>
      </c>
      <c r="S39" s="15">
        <f t="shared" si="2"/>
        <v>2.2300212513620471E-3</v>
      </c>
      <c r="T39" s="68">
        <v>938380.10999999975</v>
      </c>
      <c r="U39" s="67">
        <f t="shared" si="17"/>
        <v>924022.89431699982</v>
      </c>
      <c r="V39" s="67">
        <v>656898.76000000013</v>
      </c>
      <c r="W39" s="67">
        <f t="shared" si="18"/>
        <v>501213.75388000009</v>
      </c>
      <c r="X39" s="67">
        <f t="shared" si="19"/>
        <v>1425236.6481969999</v>
      </c>
      <c r="Y39" s="15">
        <f t="shared" si="3"/>
        <v>1.9810868705961659E-3</v>
      </c>
      <c r="Z39" s="65">
        <v>446500</v>
      </c>
      <c r="AA39" s="50">
        <f t="shared" si="4"/>
        <v>1.4925373134328358E-2</v>
      </c>
      <c r="AB39" s="65">
        <v>6136533.7400000002</v>
      </c>
      <c r="AC39" s="50">
        <f t="shared" si="5"/>
        <v>2.7834748593236983E-3</v>
      </c>
      <c r="AD39" s="68">
        <f t="shared" si="6"/>
        <v>6281492.478197</v>
      </c>
      <c r="AE39" s="42">
        <f t="shared" si="7"/>
        <v>2.3036239997459586E-3</v>
      </c>
      <c r="AF39" s="15">
        <f t="shared" si="8"/>
        <v>0.22174015193687999</v>
      </c>
      <c r="AG39" s="68">
        <f t="shared" si="9"/>
        <v>12418026.218196999</v>
      </c>
      <c r="AH39" s="42">
        <f t="shared" si="10"/>
        <v>2.5181452423253567E-3</v>
      </c>
      <c r="AI39" s="46">
        <f t="shared" si="11"/>
        <v>0.36731235172990634</v>
      </c>
    </row>
    <row r="40" spans="1:35" x14ac:dyDescent="0.2">
      <c r="A40" s="6" t="s">
        <v>55</v>
      </c>
      <c r="B40" s="65">
        <v>162685865.14999998</v>
      </c>
      <c r="C40" s="66">
        <v>53702886.770000003</v>
      </c>
      <c r="D40" s="65">
        <v>14516443.530000003</v>
      </c>
      <c r="E40" s="67">
        <v>738289.62000000011</v>
      </c>
      <c r="F40" s="67">
        <f t="shared" si="0"/>
        <v>68644.516423730456</v>
      </c>
      <c r="G40" s="67">
        <f t="shared" si="12"/>
        <v>15323377.666423732</v>
      </c>
      <c r="H40" s="15">
        <f t="shared" si="1"/>
        <v>6.3900974600141283E-4</v>
      </c>
      <c r="I40" s="75">
        <v>1068327.95</v>
      </c>
      <c r="J40" s="68">
        <v>-228009.59999999998</v>
      </c>
      <c r="K40" s="67">
        <v>209512.09000000003</v>
      </c>
      <c r="L40" s="67">
        <f t="shared" si="13"/>
        <v>1049830.44</v>
      </c>
      <c r="M40" s="67">
        <v>0</v>
      </c>
      <c r="N40" s="67">
        <v>11730.39</v>
      </c>
      <c r="O40" s="67">
        <v>638570.81999999983</v>
      </c>
      <c r="P40" s="67">
        <f t="shared" si="14"/>
        <v>1490619.5599999998</v>
      </c>
      <c r="Q40" s="67">
        <f t="shared" si="15"/>
        <v>209512.09000000003</v>
      </c>
      <c r="R40" s="67">
        <f t="shared" si="16"/>
        <v>1700131.65</v>
      </c>
      <c r="S40" s="15">
        <f t="shared" si="2"/>
        <v>8.5975955489880755E-4</v>
      </c>
      <c r="T40" s="68">
        <v>363078.59999999992</v>
      </c>
      <c r="U40" s="67">
        <f t="shared" si="17"/>
        <v>357523.49741999991</v>
      </c>
      <c r="V40" s="67">
        <v>107779.56</v>
      </c>
      <c r="W40" s="67">
        <f t="shared" si="18"/>
        <v>82235.804279999997</v>
      </c>
      <c r="X40" s="67">
        <f t="shared" si="19"/>
        <v>439759.30169999989</v>
      </c>
      <c r="Y40" s="15">
        <f t="shared" si="3"/>
        <v>6.1126787605589848E-4</v>
      </c>
      <c r="Z40" s="65">
        <v>446500</v>
      </c>
      <c r="AA40" s="50">
        <f t="shared" si="4"/>
        <v>1.4925373134328358E-2</v>
      </c>
      <c r="AB40" s="65">
        <v>1037096.29</v>
      </c>
      <c r="AC40" s="50">
        <f t="shared" si="5"/>
        <v>4.7041727011067969E-4</v>
      </c>
      <c r="AD40" s="68">
        <f t="shared" si="6"/>
        <v>2586390.9516999996</v>
      </c>
      <c r="AE40" s="42">
        <f t="shared" si="7"/>
        <v>9.4851220306994258E-4</v>
      </c>
      <c r="AF40" s="15">
        <f t="shared" si="8"/>
        <v>0.17816973877623035</v>
      </c>
      <c r="AG40" s="68">
        <f t="shared" si="9"/>
        <v>3623487.2416999997</v>
      </c>
      <c r="AH40" s="42">
        <f t="shared" si="10"/>
        <v>7.3477596181450847E-4</v>
      </c>
      <c r="AI40" s="46">
        <f t="shared" si="11"/>
        <v>0.23646791983987381</v>
      </c>
    </row>
    <row r="41" spans="1:35" x14ac:dyDescent="0.2">
      <c r="A41" s="6" t="s">
        <v>64</v>
      </c>
      <c r="B41" s="65">
        <v>124077393.27000001</v>
      </c>
      <c r="C41" s="66">
        <v>26830168.799999997</v>
      </c>
      <c r="D41" s="65">
        <v>1863667.48</v>
      </c>
      <c r="E41" s="67">
        <v>274176.09000000003</v>
      </c>
      <c r="F41" s="67">
        <f t="shared" ref="F41:F72" si="20">(E41/E$76)*F$76</f>
        <v>25492.279185774274</v>
      </c>
      <c r="G41" s="67">
        <f t="shared" si="12"/>
        <v>2163335.8491857741</v>
      </c>
      <c r="H41" s="15">
        <f t="shared" ref="H41:H72" si="21">(G41/G$76)</f>
        <v>9.0214619883253452E-5</v>
      </c>
      <c r="I41" s="75">
        <v>144525.16999999998</v>
      </c>
      <c r="J41" s="68">
        <v>0</v>
      </c>
      <c r="K41" s="67">
        <v>26529.840000000004</v>
      </c>
      <c r="L41" s="67">
        <f t="shared" si="13"/>
        <v>171055.00999999998</v>
      </c>
      <c r="M41" s="67">
        <v>340858.06</v>
      </c>
      <c r="N41" s="67">
        <v>17896.610000000004</v>
      </c>
      <c r="O41" s="67">
        <v>671604.14999999991</v>
      </c>
      <c r="P41" s="67">
        <f t="shared" si="14"/>
        <v>1174883.9899999998</v>
      </c>
      <c r="Q41" s="67">
        <f t="shared" si="15"/>
        <v>26529.840000000004</v>
      </c>
      <c r="R41" s="67">
        <f t="shared" si="16"/>
        <v>1201413.8299999998</v>
      </c>
      <c r="S41" s="15">
        <f t="shared" ref="S41:S72" si="22">(R41/R$76)</f>
        <v>6.0755707931798783E-4</v>
      </c>
      <c r="T41" s="68">
        <v>151988.6</v>
      </c>
      <c r="U41" s="67">
        <f t="shared" si="17"/>
        <v>149663.17442</v>
      </c>
      <c r="V41" s="67">
        <v>47478.62000000001</v>
      </c>
      <c r="W41" s="67">
        <f t="shared" si="18"/>
        <v>36226.187060000011</v>
      </c>
      <c r="X41" s="67">
        <f t="shared" si="19"/>
        <v>185889.36148000002</v>
      </c>
      <c r="Y41" s="15">
        <f t="shared" ref="Y41:Y72" si="23">(X41/X$76)</f>
        <v>2.5838724669156166E-4</v>
      </c>
      <c r="Z41" s="65">
        <v>446500</v>
      </c>
      <c r="AA41" s="50">
        <f t="shared" ref="AA41:AA72" si="24">(Z41/Z$76)</f>
        <v>1.4925373134328358E-2</v>
      </c>
      <c r="AB41" s="65">
        <v>411360.73</v>
      </c>
      <c r="AC41" s="50">
        <f t="shared" ref="AC41:AC72" si="25">(AB41/AB$76)</f>
        <v>1.8658941653077976E-4</v>
      </c>
      <c r="AD41" s="68">
        <f t="shared" ref="AD41:AD76" si="26">(R41+X41+Z41)</f>
        <v>1833803.1914799998</v>
      </c>
      <c r="AE41" s="42">
        <f t="shared" ref="AE41:AE72" si="27">(AD41/AD$76)</f>
        <v>6.7251422450427013E-4</v>
      </c>
      <c r="AF41" s="15">
        <f t="shared" ref="AF41:AF76" si="28">(AD41/D41)</f>
        <v>0.9839755273725117</v>
      </c>
      <c r="AG41" s="68">
        <f t="shared" ref="AG41:AG76" si="29">(R41+X41+Z41+AB41)</f>
        <v>2245163.92148</v>
      </c>
      <c r="AH41" s="42">
        <f t="shared" ref="AH41:AH72" si="30">(AG41/AG$76)</f>
        <v>4.5527757372832063E-4</v>
      </c>
      <c r="AI41" s="46">
        <f t="shared" ref="AI41:AI76" si="31">(AG41/G41)</f>
        <v>1.0378249509085813</v>
      </c>
    </row>
    <row r="42" spans="1:35" x14ac:dyDescent="0.2">
      <c r="A42" s="6" t="s">
        <v>23</v>
      </c>
      <c r="B42" s="65">
        <v>8392487901.6899986</v>
      </c>
      <c r="C42" s="66">
        <v>4343296180.8699989</v>
      </c>
      <c r="D42" s="65">
        <v>263863079.80000001</v>
      </c>
      <c r="E42" s="67">
        <v>35536824.700000003</v>
      </c>
      <c r="F42" s="67">
        <f t="shared" si="20"/>
        <v>3304134.4218903957</v>
      </c>
      <c r="G42" s="67">
        <f t="shared" si="12"/>
        <v>302704038.92189038</v>
      </c>
      <c r="H42" s="15">
        <f t="shared" si="21"/>
        <v>1.2623250254343113E-2</v>
      </c>
      <c r="I42" s="75">
        <v>14800560.489999998</v>
      </c>
      <c r="J42" s="68">
        <v>0</v>
      </c>
      <c r="K42" s="67">
        <v>8683404.4299999997</v>
      </c>
      <c r="L42" s="67">
        <f t="shared" si="13"/>
        <v>23483964.919999998</v>
      </c>
      <c r="M42" s="67">
        <v>0</v>
      </c>
      <c r="N42" s="67">
        <v>0</v>
      </c>
      <c r="O42" s="67">
        <v>0</v>
      </c>
      <c r="P42" s="67">
        <f t="shared" si="14"/>
        <v>14800560.489999998</v>
      </c>
      <c r="Q42" s="67">
        <f t="shared" si="15"/>
        <v>8683404.4299999997</v>
      </c>
      <c r="R42" s="67">
        <f t="shared" si="16"/>
        <v>23483964.919999998</v>
      </c>
      <c r="S42" s="15">
        <f t="shared" si="22"/>
        <v>1.1875882215873348E-2</v>
      </c>
      <c r="T42" s="68">
        <v>6161912.6099999994</v>
      </c>
      <c r="U42" s="67">
        <f t="shared" si="17"/>
        <v>6067635.3470669994</v>
      </c>
      <c r="V42" s="67">
        <v>4474761.17</v>
      </c>
      <c r="W42" s="67">
        <f t="shared" si="18"/>
        <v>3414242.7727100002</v>
      </c>
      <c r="X42" s="67">
        <f t="shared" si="19"/>
        <v>9481878.1197769996</v>
      </c>
      <c r="Y42" s="15">
        <f t="shared" si="23"/>
        <v>1.3179863340903118E-2</v>
      </c>
      <c r="Z42" s="65">
        <v>446500</v>
      </c>
      <c r="AA42" s="50">
        <f t="shared" si="24"/>
        <v>1.4925373134328358E-2</v>
      </c>
      <c r="AB42" s="65">
        <v>41938091.240000002</v>
      </c>
      <c r="AC42" s="50">
        <f t="shared" si="25"/>
        <v>1.9022729697329654E-2</v>
      </c>
      <c r="AD42" s="68">
        <f t="shared" si="26"/>
        <v>33412343.039776996</v>
      </c>
      <c r="AE42" s="42">
        <f t="shared" si="27"/>
        <v>1.2253373793144772E-2</v>
      </c>
      <c r="AF42" s="15">
        <f t="shared" si="28"/>
        <v>0.12662757921685183</v>
      </c>
      <c r="AG42" s="68">
        <f t="shared" si="29"/>
        <v>75350434.27977699</v>
      </c>
      <c r="AH42" s="42">
        <f t="shared" si="30"/>
        <v>1.5279669591188795E-2</v>
      </c>
      <c r="AI42" s="46">
        <f t="shared" si="31"/>
        <v>0.24892444299106423</v>
      </c>
    </row>
    <row r="43" spans="1:35" x14ac:dyDescent="0.2">
      <c r="A43" s="6" t="s">
        <v>2</v>
      </c>
      <c r="B43" s="65">
        <v>23894580264.280003</v>
      </c>
      <c r="C43" s="66">
        <v>13515216766.570002</v>
      </c>
      <c r="D43" s="65">
        <v>824180623.45999992</v>
      </c>
      <c r="E43" s="67">
        <v>3113230.8000000003</v>
      </c>
      <c r="F43" s="67">
        <f t="shared" si="20"/>
        <v>289461.23173377884</v>
      </c>
      <c r="G43" s="67">
        <f t="shared" si="12"/>
        <v>827583315.49173367</v>
      </c>
      <c r="H43" s="15">
        <f t="shared" si="21"/>
        <v>3.4511568907301005E-2</v>
      </c>
      <c r="I43" s="75">
        <v>45815688.68</v>
      </c>
      <c r="J43" s="68">
        <v>0</v>
      </c>
      <c r="K43" s="67">
        <v>26920291.199999999</v>
      </c>
      <c r="L43" s="67">
        <f t="shared" si="13"/>
        <v>72735979.879999995</v>
      </c>
      <c r="M43" s="67">
        <v>0</v>
      </c>
      <c r="N43" s="67">
        <v>0</v>
      </c>
      <c r="O43" s="67">
        <v>0</v>
      </c>
      <c r="P43" s="67">
        <f t="shared" si="14"/>
        <v>45815688.68</v>
      </c>
      <c r="Q43" s="67">
        <f t="shared" si="15"/>
        <v>26920291.199999999</v>
      </c>
      <c r="R43" s="67">
        <f t="shared" si="16"/>
        <v>72735979.879999995</v>
      </c>
      <c r="S43" s="15">
        <f t="shared" si="22"/>
        <v>3.6782712495680804E-2</v>
      </c>
      <c r="T43" s="68">
        <v>15261766.600000001</v>
      </c>
      <c r="U43" s="67">
        <f t="shared" si="17"/>
        <v>15028261.571020002</v>
      </c>
      <c r="V43" s="67">
        <v>10105005.649999999</v>
      </c>
      <c r="W43" s="67">
        <f t="shared" si="18"/>
        <v>7710119.3109499989</v>
      </c>
      <c r="X43" s="67">
        <f t="shared" si="19"/>
        <v>22738380.88197</v>
      </c>
      <c r="Y43" s="15">
        <f t="shared" si="23"/>
        <v>3.160647593567855E-2</v>
      </c>
      <c r="Z43" s="65">
        <v>446500</v>
      </c>
      <c r="AA43" s="50">
        <f t="shared" si="24"/>
        <v>1.4925373134328358E-2</v>
      </c>
      <c r="AB43" s="65">
        <v>0</v>
      </c>
      <c r="AC43" s="50">
        <f t="shared" si="25"/>
        <v>0</v>
      </c>
      <c r="AD43" s="68">
        <f t="shared" si="26"/>
        <v>95920860.761969998</v>
      </c>
      <c r="AE43" s="42">
        <f t="shared" si="27"/>
        <v>3.5177244531380714E-2</v>
      </c>
      <c r="AF43" s="15">
        <f t="shared" si="28"/>
        <v>0.11638330000926714</v>
      </c>
      <c r="AG43" s="68">
        <f t="shared" si="29"/>
        <v>95920860.761969998</v>
      </c>
      <c r="AH43" s="42">
        <f t="shared" si="30"/>
        <v>1.9450970301025654E-2</v>
      </c>
      <c r="AI43" s="46">
        <f t="shared" si="31"/>
        <v>0.11590477836660557</v>
      </c>
    </row>
    <row r="44" spans="1:35" x14ac:dyDescent="0.2">
      <c r="A44" s="6" t="s">
        <v>21</v>
      </c>
      <c r="B44" s="65">
        <v>7691277675.2400007</v>
      </c>
      <c r="C44" s="66">
        <v>4072866372.5999999</v>
      </c>
      <c r="D44" s="65">
        <v>250175013.85000002</v>
      </c>
      <c r="E44" s="67">
        <v>53377404.850000001</v>
      </c>
      <c r="F44" s="67">
        <f t="shared" si="20"/>
        <v>4962911.6333532287</v>
      </c>
      <c r="G44" s="67">
        <f t="shared" si="12"/>
        <v>308515330.33335328</v>
      </c>
      <c r="H44" s="15">
        <f t="shared" si="21"/>
        <v>1.2865590548344741E-2</v>
      </c>
      <c r="I44" s="75">
        <v>12143442.470000003</v>
      </c>
      <c r="J44" s="68">
        <v>0</v>
      </c>
      <c r="K44" s="67">
        <v>10248523.83</v>
      </c>
      <c r="L44" s="67">
        <f t="shared" si="13"/>
        <v>22391966.300000004</v>
      </c>
      <c r="M44" s="67">
        <v>0</v>
      </c>
      <c r="N44" s="67">
        <v>0</v>
      </c>
      <c r="O44" s="67">
        <v>0</v>
      </c>
      <c r="P44" s="67">
        <f t="shared" si="14"/>
        <v>12143442.470000003</v>
      </c>
      <c r="Q44" s="67">
        <f t="shared" si="15"/>
        <v>10248523.83</v>
      </c>
      <c r="R44" s="67">
        <f t="shared" si="16"/>
        <v>22391966.300000004</v>
      </c>
      <c r="S44" s="15">
        <f t="shared" si="22"/>
        <v>1.1323656600003361E-2</v>
      </c>
      <c r="T44" s="68">
        <v>5306759.2700000005</v>
      </c>
      <c r="U44" s="67">
        <f t="shared" si="17"/>
        <v>5225565.8531690007</v>
      </c>
      <c r="V44" s="67">
        <v>5879811.0600000005</v>
      </c>
      <c r="W44" s="67">
        <f t="shared" si="18"/>
        <v>4486295.8387800008</v>
      </c>
      <c r="X44" s="67">
        <f t="shared" si="19"/>
        <v>9711861.6919490024</v>
      </c>
      <c r="Y44" s="15">
        <f t="shared" si="23"/>
        <v>1.3499541785783931E-2</v>
      </c>
      <c r="Z44" s="65">
        <v>446500</v>
      </c>
      <c r="AA44" s="50">
        <f t="shared" si="24"/>
        <v>1.4925373134328358E-2</v>
      </c>
      <c r="AB44" s="65">
        <v>62320528.840000004</v>
      </c>
      <c r="AC44" s="50">
        <f t="shared" si="25"/>
        <v>2.8268014582104699E-2</v>
      </c>
      <c r="AD44" s="68">
        <f t="shared" si="26"/>
        <v>32550327.991949007</v>
      </c>
      <c r="AE44" s="42">
        <f t="shared" si="27"/>
        <v>1.1937245331762183E-2</v>
      </c>
      <c r="AF44" s="15">
        <f t="shared" si="28"/>
        <v>0.13011022760036914</v>
      </c>
      <c r="AG44" s="68">
        <f t="shared" si="29"/>
        <v>94870856.83194901</v>
      </c>
      <c r="AH44" s="42">
        <f t="shared" si="30"/>
        <v>1.9238048991765511E-2</v>
      </c>
      <c r="AI44" s="46">
        <f t="shared" si="31"/>
        <v>0.3075077557067919</v>
      </c>
    </row>
    <row r="45" spans="1:35" x14ac:dyDescent="0.2">
      <c r="A45" s="6" t="s">
        <v>45</v>
      </c>
      <c r="B45" s="65">
        <v>754145694.38999999</v>
      </c>
      <c r="C45" s="66">
        <v>332179584.07999998</v>
      </c>
      <c r="D45" s="65">
        <v>20619939.100000001</v>
      </c>
      <c r="E45" s="67">
        <v>2848088.8699999996</v>
      </c>
      <c r="F45" s="67">
        <f t="shared" si="20"/>
        <v>264808.92852449813</v>
      </c>
      <c r="G45" s="67">
        <f t="shared" si="12"/>
        <v>23732836.8985245</v>
      </c>
      <c r="H45" s="15">
        <f t="shared" si="21"/>
        <v>9.8969785960764125E-4</v>
      </c>
      <c r="I45" s="75">
        <v>1467636.4800000002</v>
      </c>
      <c r="J45" s="68">
        <v>-700876.80000000016</v>
      </c>
      <c r="K45" s="67">
        <v>361002.22999999992</v>
      </c>
      <c r="L45" s="67">
        <f t="shared" si="13"/>
        <v>1127761.9099999999</v>
      </c>
      <c r="M45" s="67">
        <v>1426539.0899999999</v>
      </c>
      <c r="N45" s="67">
        <v>0</v>
      </c>
      <c r="O45" s="67">
        <v>636781.48</v>
      </c>
      <c r="P45" s="67">
        <f t="shared" si="14"/>
        <v>2830080.25</v>
      </c>
      <c r="Q45" s="67">
        <f>K45</f>
        <v>361002.22999999992</v>
      </c>
      <c r="R45" s="67">
        <f t="shared" si="16"/>
        <v>3191082.48</v>
      </c>
      <c r="S45" s="15">
        <f t="shared" si="22"/>
        <v>1.6137360025326175E-3</v>
      </c>
      <c r="T45" s="68">
        <v>813142.09999999986</v>
      </c>
      <c r="U45" s="67">
        <f t="shared" si="17"/>
        <v>800701.0258699999</v>
      </c>
      <c r="V45" s="67">
        <v>325667.49</v>
      </c>
      <c r="W45" s="67">
        <f t="shared" si="18"/>
        <v>248484.29486999998</v>
      </c>
      <c r="X45" s="67">
        <f t="shared" si="19"/>
        <v>1049185.3207399999</v>
      </c>
      <c r="Y45" s="15">
        <f t="shared" si="23"/>
        <v>1.4583734331906834E-3</v>
      </c>
      <c r="Z45" s="65">
        <v>446500</v>
      </c>
      <c r="AA45" s="50">
        <f t="shared" si="24"/>
        <v>1.4925373134328358E-2</v>
      </c>
      <c r="AB45" s="65">
        <v>3629860.46</v>
      </c>
      <c r="AC45" s="50">
        <f t="shared" si="25"/>
        <v>1.6464710798221984E-3</v>
      </c>
      <c r="AD45" s="68">
        <f t="shared" si="26"/>
        <v>4686767.8007399999</v>
      </c>
      <c r="AE45" s="42">
        <f t="shared" si="27"/>
        <v>1.7187875054369599E-3</v>
      </c>
      <c r="AF45" s="15">
        <f t="shared" si="28"/>
        <v>0.22729299916991508</v>
      </c>
      <c r="AG45" s="68">
        <f t="shared" si="29"/>
        <v>8316628.2607399998</v>
      </c>
      <c r="AH45" s="42">
        <f t="shared" si="30"/>
        <v>1.6864578572303676E-3</v>
      </c>
      <c r="AI45" s="46">
        <f t="shared" si="31"/>
        <v>0.35042706003920898</v>
      </c>
    </row>
    <row r="46" spans="1:35" x14ac:dyDescent="0.2">
      <c r="A46" s="6" t="s">
        <v>63</v>
      </c>
      <c r="B46" s="65">
        <v>116539464.15000001</v>
      </c>
      <c r="C46" s="66">
        <v>20681723.230000004</v>
      </c>
      <c r="D46" s="65">
        <v>1589353.7999999998</v>
      </c>
      <c r="E46" s="67">
        <v>327057.91000000009</v>
      </c>
      <c r="F46" s="67">
        <f t="shared" si="20"/>
        <v>30409.112448995234</v>
      </c>
      <c r="G46" s="67">
        <f t="shared" si="12"/>
        <v>1946820.8224489952</v>
      </c>
      <c r="H46" s="15">
        <f t="shared" si="21"/>
        <v>8.118559147630377E-5</v>
      </c>
      <c r="I46" s="75">
        <v>126497.48000000001</v>
      </c>
      <c r="J46" s="68">
        <v>-125921.37000000002</v>
      </c>
      <c r="K46" s="67">
        <v>18624.580000000002</v>
      </c>
      <c r="L46" s="67">
        <f t="shared" si="13"/>
        <v>19200.689999999988</v>
      </c>
      <c r="M46" s="67">
        <v>332604.74</v>
      </c>
      <c r="N46" s="67">
        <v>18986.699999999997</v>
      </c>
      <c r="O46" s="67">
        <v>719575.89</v>
      </c>
      <c r="P46" s="67">
        <f t="shared" si="14"/>
        <v>1071743.44</v>
      </c>
      <c r="Q46" s="67">
        <f t="shared" si="15"/>
        <v>18624.580000000002</v>
      </c>
      <c r="R46" s="67">
        <f>SUM(P46:Q46)</f>
        <v>1090368.02</v>
      </c>
      <c r="S46" s="15">
        <f t="shared" si="22"/>
        <v>5.5140101859235083E-4</v>
      </c>
      <c r="T46" s="68">
        <v>146179.38</v>
      </c>
      <c r="U46" s="67">
        <f t="shared" si="17"/>
        <v>143942.835486</v>
      </c>
      <c r="V46" s="67">
        <v>49695.81</v>
      </c>
      <c r="W46" s="67">
        <f t="shared" si="18"/>
        <v>37917.903030000001</v>
      </c>
      <c r="X46" s="67">
        <f t="shared" si="19"/>
        <v>181860.73851599998</v>
      </c>
      <c r="Y46" s="15">
        <f t="shared" si="23"/>
        <v>2.5278743835751471E-4</v>
      </c>
      <c r="Z46" s="65">
        <v>446500</v>
      </c>
      <c r="AA46" s="50">
        <f t="shared" si="24"/>
        <v>1.4925373134328358E-2</v>
      </c>
      <c r="AB46" s="65">
        <v>526593.20000000007</v>
      </c>
      <c r="AC46" s="50">
        <f t="shared" si="25"/>
        <v>2.3885779747881192E-4</v>
      </c>
      <c r="AD46" s="68">
        <f t="shared" si="26"/>
        <v>1718728.7585160001</v>
      </c>
      <c r="AE46" s="42">
        <f t="shared" si="27"/>
        <v>6.3031275304614991E-4</v>
      </c>
      <c r="AF46" s="15">
        <f t="shared" si="28"/>
        <v>1.0814009810251186</v>
      </c>
      <c r="AG46" s="68">
        <f t="shared" si="29"/>
        <v>2245321.9585160003</v>
      </c>
      <c r="AH46" s="42">
        <f t="shared" si="30"/>
        <v>4.5530962070610299E-4</v>
      </c>
      <c r="AI46" s="46">
        <f t="shared" si="31"/>
        <v>1.1533274827477482</v>
      </c>
    </row>
    <row r="47" spans="1:35" x14ac:dyDescent="0.2">
      <c r="A47" s="6" t="s">
        <v>3</v>
      </c>
      <c r="B47" s="65">
        <v>276628770.09000003</v>
      </c>
      <c r="C47" s="66">
        <v>84051599.50999999</v>
      </c>
      <c r="D47" s="65">
        <v>5924757.8999999994</v>
      </c>
      <c r="E47" s="67">
        <v>1270806.21</v>
      </c>
      <c r="F47" s="67">
        <f t="shared" si="20"/>
        <v>118156.71708038324</v>
      </c>
      <c r="G47" s="67">
        <f t="shared" si="12"/>
        <v>7313720.827080383</v>
      </c>
      <c r="H47" s="15">
        <f t="shared" si="21"/>
        <v>3.0499404176916164E-4</v>
      </c>
      <c r="I47" s="75">
        <v>426916.56999999995</v>
      </c>
      <c r="J47" s="68">
        <v>0</v>
      </c>
      <c r="K47" s="67">
        <v>110417.01000000001</v>
      </c>
      <c r="L47" s="67">
        <f t="shared" si="13"/>
        <v>537333.57999999996</v>
      </c>
      <c r="M47" s="67">
        <v>779418.10000000009</v>
      </c>
      <c r="N47" s="67">
        <v>17024.689999999995</v>
      </c>
      <c r="O47" s="67">
        <v>719575.89</v>
      </c>
      <c r="P47" s="67">
        <f t="shared" si="14"/>
        <v>1942935.25</v>
      </c>
      <c r="Q47" s="67">
        <f t="shared" si="15"/>
        <v>110417.01000000001</v>
      </c>
      <c r="R47" s="67">
        <f t="shared" si="16"/>
        <v>2053352.26</v>
      </c>
      <c r="S47" s="15">
        <f t="shared" si="22"/>
        <v>1.0383838363976464E-3</v>
      </c>
      <c r="T47" s="68">
        <v>377122.33999999997</v>
      </c>
      <c r="U47" s="67">
        <f t="shared" si="17"/>
        <v>371352.36819799995</v>
      </c>
      <c r="V47" s="67">
        <v>169588.82000000004</v>
      </c>
      <c r="W47" s="67">
        <f t="shared" si="18"/>
        <v>129396.26966000003</v>
      </c>
      <c r="X47" s="67">
        <f t="shared" si="19"/>
        <v>500748.637858</v>
      </c>
      <c r="Y47" s="15">
        <f t="shared" si="23"/>
        <v>6.9604339264245287E-4</v>
      </c>
      <c r="Z47" s="65">
        <v>446500</v>
      </c>
      <c r="AA47" s="50">
        <f t="shared" si="24"/>
        <v>1.4925373134328358E-2</v>
      </c>
      <c r="AB47" s="65">
        <v>1810667.46</v>
      </c>
      <c r="AC47" s="50">
        <f t="shared" si="25"/>
        <v>8.2130198692682453E-4</v>
      </c>
      <c r="AD47" s="68">
        <f t="shared" si="26"/>
        <v>3000600.8978579999</v>
      </c>
      <c r="AE47" s="42">
        <f t="shared" si="27"/>
        <v>1.1004162252772466E-3</v>
      </c>
      <c r="AF47" s="15">
        <f t="shared" si="28"/>
        <v>0.50645122526576147</v>
      </c>
      <c r="AG47" s="68">
        <f t="shared" si="29"/>
        <v>4811268.3578580003</v>
      </c>
      <c r="AH47" s="42">
        <f t="shared" si="30"/>
        <v>9.7563592732128463E-4</v>
      </c>
      <c r="AI47" s="46">
        <f t="shared" si="31"/>
        <v>0.6578414013347903</v>
      </c>
    </row>
    <row r="48" spans="1:35" x14ac:dyDescent="0.2">
      <c r="A48" s="6" t="s">
        <v>19</v>
      </c>
      <c r="B48" s="65">
        <v>11969985515.790001</v>
      </c>
      <c r="C48" s="66">
        <v>5459491721.5499992</v>
      </c>
      <c r="D48" s="65">
        <v>332158804.33999997</v>
      </c>
      <c r="E48" s="67">
        <v>26159596.900000002</v>
      </c>
      <c r="F48" s="67">
        <f t="shared" si="20"/>
        <v>2432260.769208997</v>
      </c>
      <c r="G48" s="67">
        <f t="shared" si="12"/>
        <v>360750662.00920892</v>
      </c>
      <c r="H48" s="15">
        <f t="shared" si="21"/>
        <v>1.5043888750811368E-2</v>
      </c>
      <c r="I48" s="75">
        <v>24044955.430000003</v>
      </c>
      <c r="J48" s="68">
        <v>0</v>
      </c>
      <c r="K48" s="67">
        <v>5566833.9199999999</v>
      </c>
      <c r="L48" s="67">
        <f t="shared" si="13"/>
        <v>29611789.350000001</v>
      </c>
      <c r="M48" s="67">
        <v>0</v>
      </c>
      <c r="N48" s="67">
        <v>0</v>
      </c>
      <c r="O48" s="67">
        <v>0</v>
      </c>
      <c r="P48" s="67">
        <f t="shared" si="14"/>
        <v>24044955.430000003</v>
      </c>
      <c r="Q48" s="67">
        <f t="shared" si="15"/>
        <v>5566833.9199999999</v>
      </c>
      <c r="R48" s="67">
        <f t="shared" si="16"/>
        <v>29611789.350000001</v>
      </c>
      <c r="S48" s="15">
        <f t="shared" si="22"/>
        <v>1.4974733769183847E-2</v>
      </c>
      <c r="T48" s="68">
        <v>8580892.4700000007</v>
      </c>
      <c r="U48" s="67">
        <f t="shared" si="17"/>
        <v>8449604.8152090013</v>
      </c>
      <c r="V48" s="67">
        <v>2510694.38</v>
      </c>
      <c r="W48" s="67">
        <f t="shared" si="18"/>
        <v>1915659.8119399999</v>
      </c>
      <c r="X48" s="67">
        <f t="shared" si="19"/>
        <v>10365264.627149001</v>
      </c>
      <c r="Y48" s="15">
        <f t="shared" si="23"/>
        <v>1.4407775501055891E-2</v>
      </c>
      <c r="Z48" s="65">
        <v>446500</v>
      </c>
      <c r="AA48" s="50">
        <f t="shared" si="24"/>
        <v>1.4925373134328358E-2</v>
      </c>
      <c r="AB48" s="65">
        <v>29833560.050000001</v>
      </c>
      <c r="AC48" s="50">
        <f t="shared" si="25"/>
        <v>1.3532226478607913E-2</v>
      </c>
      <c r="AD48" s="68">
        <f t="shared" si="26"/>
        <v>40423553.977149002</v>
      </c>
      <c r="AE48" s="42">
        <f t="shared" si="27"/>
        <v>1.4824608868036949E-2</v>
      </c>
      <c r="AF48" s="15">
        <f t="shared" si="28"/>
        <v>0.12169948063689193</v>
      </c>
      <c r="AG48" s="68">
        <f t="shared" si="29"/>
        <v>70257114.027149007</v>
      </c>
      <c r="AH48" s="42">
        <f t="shared" si="30"/>
        <v>1.424683877440407E-2</v>
      </c>
      <c r="AI48" s="46">
        <f t="shared" si="31"/>
        <v>0.19475255744743594</v>
      </c>
    </row>
    <row r="49" spans="1:35" x14ac:dyDescent="0.2">
      <c r="A49" s="6" t="s">
        <v>20</v>
      </c>
      <c r="B49" s="65">
        <v>10581722386.040001</v>
      </c>
      <c r="C49" s="66">
        <v>4508044616.1299992</v>
      </c>
      <c r="D49" s="65">
        <v>275766926.73999995</v>
      </c>
      <c r="E49" s="67">
        <v>2344900.92</v>
      </c>
      <c r="F49" s="67">
        <f t="shared" si="20"/>
        <v>218023.63917152272</v>
      </c>
      <c r="G49" s="67">
        <f t="shared" si="12"/>
        <v>278329851.29917151</v>
      </c>
      <c r="H49" s="15">
        <f t="shared" si="21"/>
        <v>1.1606807027474618E-2</v>
      </c>
      <c r="I49" s="75">
        <v>20328525.670000002</v>
      </c>
      <c r="J49" s="68">
        <v>0</v>
      </c>
      <c r="K49" s="67">
        <v>4243005.4000000004</v>
      </c>
      <c r="L49" s="67">
        <f t="shared" si="13"/>
        <v>24571531.07</v>
      </c>
      <c r="M49" s="67">
        <v>0</v>
      </c>
      <c r="N49" s="67">
        <v>0</v>
      </c>
      <c r="O49" s="67">
        <v>0</v>
      </c>
      <c r="P49" s="67">
        <f t="shared" si="14"/>
        <v>20328525.670000002</v>
      </c>
      <c r="Q49" s="67">
        <f t="shared" si="15"/>
        <v>4243005.4000000004</v>
      </c>
      <c r="R49" s="67">
        <f t="shared" si="16"/>
        <v>24571531.07</v>
      </c>
      <c r="S49" s="15">
        <f t="shared" si="22"/>
        <v>1.2425866323896402E-2</v>
      </c>
      <c r="T49" s="68">
        <v>8169492.2699999977</v>
      </c>
      <c r="U49" s="67">
        <f t="shared" si="17"/>
        <v>8044499.0382689983</v>
      </c>
      <c r="V49" s="67">
        <v>2134386.12</v>
      </c>
      <c r="W49" s="67">
        <f t="shared" si="18"/>
        <v>1628536.60956</v>
      </c>
      <c r="X49" s="67">
        <f t="shared" si="19"/>
        <v>9673035.647828998</v>
      </c>
      <c r="Y49" s="15">
        <f t="shared" si="23"/>
        <v>1.3445573368440305E-2</v>
      </c>
      <c r="Z49" s="65">
        <v>446500</v>
      </c>
      <c r="AA49" s="50">
        <f t="shared" si="24"/>
        <v>1.4925373134328358E-2</v>
      </c>
      <c r="AB49" s="65">
        <v>0</v>
      </c>
      <c r="AC49" s="50">
        <f t="shared" si="25"/>
        <v>0</v>
      </c>
      <c r="AD49" s="68">
        <f t="shared" si="26"/>
        <v>34691066.717828996</v>
      </c>
      <c r="AE49" s="42">
        <f t="shared" si="27"/>
        <v>1.2722322624020316E-2</v>
      </c>
      <c r="AF49" s="15">
        <f t="shared" si="28"/>
        <v>0.12579850356941685</v>
      </c>
      <c r="AG49" s="68">
        <f t="shared" si="29"/>
        <v>34691066.717828996</v>
      </c>
      <c r="AH49" s="42">
        <f t="shared" si="30"/>
        <v>7.0347044749093941E-3</v>
      </c>
      <c r="AI49" s="46">
        <f t="shared" si="31"/>
        <v>0.12464012234368718</v>
      </c>
    </row>
    <row r="50" spans="1:35" x14ac:dyDescent="0.2">
      <c r="A50" s="6" t="s">
        <v>30</v>
      </c>
      <c r="B50" s="65">
        <v>7171842169.4099998</v>
      </c>
      <c r="C50" s="66">
        <v>3076549407.3000002</v>
      </c>
      <c r="D50" s="65">
        <v>189566769.09</v>
      </c>
      <c r="E50" s="67">
        <v>1342966.2999999998</v>
      </c>
      <c r="F50" s="67">
        <f t="shared" si="20"/>
        <v>124866.00073947471</v>
      </c>
      <c r="G50" s="67">
        <f t="shared" si="12"/>
        <v>191034601.3907395</v>
      </c>
      <c r="H50" s="15">
        <f t="shared" si="21"/>
        <v>7.9664532696117896E-3</v>
      </c>
      <c r="I50" s="75">
        <v>14855986.789999999</v>
      </c>
      <c r="J50" s="68">
        <v>0</v>
      </c>
      <c r="K50" s="67">
        <v>1998461.45</v>
      </c>
      <c r="L50" s="67">
        <f t="shared" si="13"/>
        <v>16854448.239999998</v>
      </c>
      <c r="M50" s="67">
        <v>0</v>
      </c>
      <c r="N50" s="67">
        <v>0</v>
      </c>
      <c r="O50" s="67">
        <v>0</v>
      </c>
      <c r="P50" s="67">
        <f t="shared" si="14"/>
        <v>14855986.789999999</v>
      </c>
      <c r="Q50" s="67">
        <f t="shared" si="15"/>
        <v>1998461.45</v>
      </c>
      <c r="R50" s="67">
        <f t="shared" si="16"/>
        <v>16854448.239999998</v>
      </c>
      <c r="S50" s="15">
        <f t="shared" si="22"/>
        <v>8.5233240125183185E-3</v>
      </c>
      <c r="T50" s="68">
        <v>4302734.21</v>
      </c>
      <c r="U50" s="67">
        <f t="shared" si="17"/>
        <v>4236902.3765869997</v>
      </c>
      <c r="V50" s="67">
        <v>724615.44000000029</v>
      </c>
      <c r="W50" s="67">
        <f t="shared" si="18"/>
        <v>552881.5807200002</v>
      </c>
      <c r="X50" s="67">
        <f t="shared" si="19"/>
        <v>4789783.9573069997</v>
      </c>
      <c r="Y50" s="15">
        <f t="shared" si="23"/>
        <v>6.6578263496220817E-3</v>
      </c>
      <c r="Z50" s="65">
        <v>446500</v>
      </c>
      <c r="AA50" s="50">
        <f t="shared" si="24"/>
        <v>1.4925373134328358E-2</v>
      </c>
      <c r="AB50" s="65">
        <v>0</v>
      </c>
      <c r="AC50" s="50">
        <f t="shared" si="25"/>
        <v>0</v>
      </c>
      <c r="AD50" s="68">
        <f t="shared" si="26"/>
        <v>22090732.197306998</v>
      </c>
      <c r="AE50" s="42">
        <f t="shared" si="27"/>
        <v>8.1013773459590235E-3</v>
      </c>
      <c r="AF50" s="15">
        <f t="shared" si="28"/>
        <v>0.11653272513611841</v>
      </c>
      <c r="AG50" s="68">
        <f t="shared" si="29"/>
        <v>22090732.197306998</v>
      </c>
      <c r="AH50" s="42">
        <f t="shared" si="30"/>
        <v>4.4795904924582203E-3</v>
      </c>
      <c r="AI50" s="46">
        <f t="shared" si="31"/>
        <v>0.11563733499840127</v>
      </c>
    </row>
    <row r="51" spans="1:35" x14ac:dyDescent="0.2">
      <c r="A51" s="6" t="s">
        <v>65</v>
      </c>
      <c r="B51" s="65">
        <v>150836838377.68002</v>
      </c>
      <c r="C51" s="66">
        <v>50622611884.359993</v>
      </c>
      <c r="D51" s="65">
        <v>3058217725.3200002</v>
      </c>
      <c r="E51" s="67">
        <v>442346612.41999996</v>
      </c>
      <c r="F51" s="67">
        <f t="shared" si="20"/>
        <v>41128397.960201867</v>
      </c>
      <c r="G51" s="67">
        <f t="shared" si="12"/>
        <v>3541692735.700202</v>
      </c>
      <c r="H51" s="15">
        <f t="shared" si="21"/>
        <v>0.14769434159505576</v>
      </c>
      <c r="I51" s="75">
        <v>161047096.44</v>
      </c>
      <c r="J51" s="68">
        <v>0</v>
      </c>
      <c r="K51" s="67">
        <v>111396212.22000001</v>
      </c>
      <c r="L51" s="67">
        <f t="shared" si="13"/>
        <v>272443308.66000003</v>
      </c>
      <c r="M51" s="67">
        <v>0</v>
      </c>
      <c r="N51" s="67">
        <v>0</v>
      </c>
      <c r="O51" s="67">
        <v>0</v>
      </c>
      <c r="P51" s="67">
        <f t="shared" si="14"/>
        <v>161047096.44</v>
      </c>
      <c r="Q51" s="67">
        <f t="shared" si="15"/>
        <v>111396212.22000001</v>
      </c>
      <c r="R51" s="67">
        <f t="shared" si="16"/>
        <v>272443308.66000003</v>
      </c>
      <c r="S51" s="15">
        <f t="shared" si="22"/>
        <v>0.13777505864835826</v>
      </c>
      <c r="T51" s="68">
        <v>50837292.060000002</v>
      </c>
      <c r="U51" s="67">
        <f t="shared" si="17"/>
        <v>50059481.491482005</v>
      </c>
      <c r="V51" s="67">
        <v>97510626.499999985</v>
      </c>
      <c r="W51" s="67">
        <f t="shared" si="18"/>
        <v>74400608.019499987</v>
      </c>
      <c r="X51" s="67">
        <f t="shared" si="19"/>
        <v>124460089.51098199</v>
      </c>
      <c r="Y51" s="15">
        <f t="shared" si="23"/>
        <v>0.17300021688001738</v>
      </c>
      <c r="Z51" s="65">
        <v>446500</v>
      </c>
      <c r="AA51" s="50">
        <f t="shared" si="24"/>
        <v>1.4925373134328358E-2</v>
      </c>
      <c r="AB51" s="65">
        <v>495591268.05999994</v>
      </c>
      <c r="AC51" s="50">
        <f t="shared" si="25"/>
        <v>0.22479560833399109</v>
      </c>
      <c r="AD51" s="68">
        <f t="shared" si="26"/>
        <v>397349898.170982</v>
      </c>
      <c r="AE51" s="42">
        <f t="shared" si="27"/>
        <v>0.14572090389353165</v>
      </c>
      <c r="AF51" s="15">
        <f t="shared" si="28"/>
        <v>0.12992858385496567</v>
      </c>
      <c r="AG51" s="68">
        <f t="shared" si="29"/>
        <v>892941166.23098195</v>
      </c>
      <c r="AH51" s="42">
        <f t="shared" si="30"/>
        <v>0.18107189579983632</v>
      </c>
      <c r="AI51" s="46">
        <f t="shared" si="31"/>
        <v>0.2521227087912371</v>
      </c>
    </row>
    <row r="52" spans="1:35" x14ac:dyDescent="0.2">
      <c r="A52" s="6" t="s">
        <v>34</v>
      </c>
      <c r="B52" s="65">
        <v>4679821158.579999</v>
      </c>
      <c r="C52" s="66">
        <v>3408318490.0900002</v>
      </c>
      <c r="D52" s="65">
        <v>209018817.96000004</v>
      </c>
      <c r="E52" s="67">
        <v>49309449.080000006</v>
      </c>
      <c r="F52" s="67">
        <f t="shared" si="20"/>
        <v>4584682.2107795049</v>
      </c>
      <c r="G52" s="67">
        <f t="shared" si="12"/>
        <v>262912949.25077957</v>
      </c>
      <c r="H52" s="15">
        <f t="shared" si="21"/>
        <v>1.0963897162787402E-2</v>
      </c>
      <c r="I52" s="75">
        <v>11080248.530000001</v>
      </c>
      <c r="J52" s="68">
        <v>-827236.79999999981</v>
      </c>
      <c r="K52" s="67">
        <v>7374543.4799999995</v>
      </c>
      <c r="L52" s="67">
        <f t="shared" si="13"/>
        <v>17627555.210000001</v>
      </c>
      <c r="M52" s="67">
        <v>0</v>
      </c>
      <c r="N52" s="67">
        <v>0</v>
      </c>
      <c r="O52" s="67">
        <v>0</v>
      </c>
      <c r="P52" s="67">
        <f t="shared" si="14"/>
        <v>10253011.73</v>
      </c>
      <c r="Q52" s="67">
        <f t="shared" si="15"/>
        <v>7374543.4799999995</v>
      </c>
      <c r="R52" s="67">
        <f t="shared" si="16"/>
        <v>17627555.210000001</v>
      </c>
      <c r="S52" s="15">
        <f t="shared" si="22"/>
        <v>8.9142855621232378E-3</v>
      </c>
      <c r="T52" s="68">
        <v>2500787.0599999996</v>
      </c>
      <c r="U52" s="67">
        <f t="shared" si="17"/>
        <v>2462525.0179819996</v>
      </c>
      <c r="V52" s="67">
        <v>2009568.1</v>
      </c>
      <c r="W52" s="67">
        <f t="shared" si="18"/>
        <v>1533300.4603000002</v>
      </c>
      <c r="X52" s="67">
        <f t="shared" si="19"/>
        <v>3995825.4782819999</v>
      </c>
      <c r="Y52" s="15">
        <f t="shared" si="23"/>
        <v>5.554219646423191E-3</v>
      </c>
      <c r="Z52" s="65">
        <v>446500</v>
      </c>
      <c r="AA52" s="50">
        <f t="shared" si="24"/>
        <v>1.4925373134328358E-2</v>
      </c>
      <c r="AB52" s="65">
        <v>51956941.319999993</v>
      </c>
      <c r="AC52" s="50">
        <f t="shared" si="25"/>
        <v>2.3567187285044835E-2</v>
      </c>
      <c r="AD52" s="68">
        <f t="shared" si="26"/>
        <v>22069880.688282002</v>
      </c>
      <c r="AE52" s="42">
        <f t="shared" si="27"/>
        <v>8.0937304313463531E-3</v>
      </c>
      <c r="AF52" s="15">
        <f t="shared" si="28"/>
        <v>0.10558800831275163</v>
      </c>
      <c r="AG52" s="68">
        <f t="shared" si="29"/>
        <v>74026822.008281991</v>
      </c>
      <c r="AH52" s="42">
        <f t="shared" si="30"/>
        <v>1.5011265588363899E-2</v>
      </c>
      <c r="AI52" s="46">
        <f t="shared" si="31"/>
        <v>0.28156400138994864</v>
      </c>
    </row>
    <row r="53" spans="1:35" x14ac:dyDescent="0.2">
      <c r="A53" s="6" t="s">
        <v>38</v>
      </c>
      <c r="B53" s="65">
        <v>1798491593.3200002</v>
      </c>
      <c r="C53" s="66">
        <v>987939933.6500001</v>
      </c>
      <c r="D53" s="65">
        <v>61556145.24000001</v>
      </c>
      <c r="E53" s="67">
        <v>9411756.3899999987</v>
      </c>
      <c r="F53" s="67">
        <f t="shared" si="20"/>
        <v>875084.04369751923</v>
      </c>
      <c r="G53" s="67">
        <f t="shared" si="12"/>
        <v>71842985.673697531</v>
      </c>
      <c r="H53" s="15">
        <f t="shared" si="21"/>
        <v>2.9959692325489092E-3</v>
      </c>
      <c r="I53" s="75">
        <v>4455828.4700000007</v>
      </c>
      <c r="J53" s="68">
        <v>0</v>
      </c>
      <c r="K53" s="67">
        <v>1029050.81</v>
      </c>
      <c r="L53" s="67">
        <f t="shared" si="13"/>
        <v>5484879.2800000012</v>
      </c>
      <c r="M53" s="67">
        <v>0</v>
      </c>
      <c r="N53" s="67">
        <v>0</v>
      </c>
      <c r="O53" s="67">
        <v>0</v>
      </c>
      <c r="P53" s="67">
        <f t="shared" si="14"/>
        <v>4455828.4700000007</v>
      </c>
      <c r="Q53" s="67">
        <f t="shared" si="15"/>
        <v>1029050.81</v>
      </c>
      <c r="R53" s="67">
        <f t="shared" si="16"/>
        <v>5484879.2800000012</v>
      </c>
      <c r="S53" s="15">
        <f t="shared" si="22"/>
        <v>2.7737130641891723E-3</v>
      </c>
      <c r="T53" s="68">
        <v>1783589.17</v>
      </c>
      <c r="U53" s="67">
        <f t="shared" si="17"/>
        <v>1756300.2556989999</v>
      </c>
      <c r="V53" s="67">
        <v>469989.70000000007</v>
      </c>
      <c r="W53" s="67">
        <f t="shared" si="18"/>
        <v>358602.14110000007</v>
      </c>
      <c r="X53" s="67">
        <f t="shared" si="19"/>
        <v>2114902.396799</v>
      </c>
      <c r="Y53" s="15">
        <f t="shared" si="23"/>
        <v>2.939726098252657E-3</v>
      </c>
      <c r="Z53" s="65">
        <v>446500</v>
      </c>
      <c r="AA53" s="50">
        <f t="shared" si="24"/>
        <v>1.4925373134328358E-2</v>
      </c>
      <c r="AB53" s="65">
        <v>10989100.23</v>
      </c>
      <c r="AC53" s="50">
        <f t="shared" si="25"/>
        <v>4.9845540679441074E-3</v>
      </c>
      <c r="AD53" s="68">
        <f t="shared" si="26"/>
        <v>8046281.6767990012</v>
      </c>
      <c r="AE53" s="42">
        <f t="shared" si="27"/>
        <v>2.950828587907611E-3</v>
      </c>
      <c r="AF53" s="15">
        <f t="shared" si="28"/>
        <v>0.1307145151053159</v>
      </c>
      <c r="AG53" s="68">
        <f t="shared" si="29"/>
        <v>19035381.906799003</v>
      </c>
      <c r="AH53" s="42">
        <f t="shared" si="30"/>
        <v>3.8600221598993939E-3</v>
      </c>
      <c r="AI53" s="46">
        <f t="shared" si="31"/>
        <v>0.26495811286651544</v>
      </c>
    </row>
    <row r="54" spans="1:35" x14ac:dyDescent="0.2">
      <c r="A54" s="6" t="s">
        <v>24</v>
      </c>
      <c r="B54" s="65">
        <v>8968921029.4799995</v>
      </c>
      <c r="C54" s="66">
        <v>3939877308.4899998</v>
      </c>
      <c r="D54" s="65">
        <v>245181514.99000001</v>
      </c>
      <c r="E54" s="67">
        <v>1925386.6199999999</v>
      </c>
      <c r="F54" s="67">
        <f t="shared" si="20"/>
        <v>179018.13851672577</v>
      </c>
      <c r="G54" s="67">
        <f t="shared" si="12"/>
        <v>247285919.74851674</v>
      </c>
      <c r="H54" s="15">
        <f t="shared" si="21"/>
        <v>1.0312224641860225E-2</v>
      </c>
      <c r="I54" s="75">
        <v>14633187.669999998</v>
      </c>
      <c r="J54" s="68">
        <v>0</v>
      </c>
      <c r="K54" s="67">
        <v>7290690.04</v>
      </c>
      <c r="L54" s="67">
        <f t="shared" si="13"/>
        <v>21923877.709999997</v>
      </c>
      <c r="M54" s="67">
        <v>0</v>
      </c>
      <c r="N54" s="67">
        <v>0</v>
      </c>
      <c r="O54" s="67">
        <v>0</v>
      </c>
      <c r="P54" s="67">
        <f t="shared" si="14"/>
        <v>14633187.669999998</v>
      </c>
      <c r="Q54" s="67">
        <f t="shared" si="15"/>
        <v>7290690.04</v>
      </c>
      <c r="R54" s="67">
        <f t="shared" si="16"/>
        <v>21923877.709999997</v>
      </c>
      <c r="S54" s="15">
        <f t="shared" si="22"/>
        <v>1.1086943379711499E-2</v>
      </c>
      <c r="T54" s="68">
        <v>4279339.5999999996</v>
      </c>
      <c r="U54" s="67">
        <f t="shared" si="17"/>
        <v>4213865.7041199999</v>
      </c>
      <c r="V54" s="67">
        <v>2976466.94</v>
      </c>
      <c r="W54" s="67">
        <f t="shared" si="18"/>
        <v>2271044.2752200002</v>
      </c>
      <c r="X54" s="67">
        <f t="shared" si="19"/>
        <v>6484909.9793400001</v>
      </c>
      <c r="Y54" s="15">
        <f t="shared" si="23"/>
        <v>9.0140609514362969E-3</v>
      </c>
      <c r="Z54" s="65">
        <v>446500</v>
      </c>
      <c r="AA54" s="50">
        <f t="shared" si="24"/>
        <v>1.4925373134328358E-2</v>
      </c>
      <c r="AB54" s="65">
        <v>0</v>
      </c>
      <c r="AC54" s="50">
        <f t="shared" si="25"/>
        <v>0</v>
      </c>
      <c r="AD54" s="68">
        <f t="shared" si="26"/>
        <v>28855287.689339995</v>
      </c>
      <c r="AE54" s="42">
        <f t="shared" si="27"/>
        <v>1.0582155987842136E-2</v>
      </c>
      <c r="AF54" s="15">
        <f t="shared" si="28"/>
        <v>0.11768949094925402</v>
      </c>
      <c r="AG54" s="68">
        <f t="shared" si="29"/>
        <v>28855287.689339995</v>
      </c>
      <c r="AH54" s="42">
        <f t="shared" si="30"/>
        <v>5.8513167981852493E-3</v>
      </c>
      <c r="AI54" s="46">
        <f t="shared" si="31"/>
        <v>0.1166879526286214</v>
      </c>
    </row>
    <row r="55" spans="1:35" x14ac:dyDescent="0.2">
      <c r="A55" s="6" t="s">
        <v>4</v>
      </c>
      <c r="B55" s="65">
        <v>1338034783.4299998</v>
      </c>
      <c r="C55" s="66">
        <v>483364622.05000007</v>
      </c>
      <c r="D55" s="65">
        <v>28243066.359999999</v>
      </c>
      <c r="E55" s="67">
        <v>4329865.42</v>
      </c>
      <c r="F55" s="67">
        <f t="shared" si="20"/>
        <v>402581.19562311127</v>
      </c>
      <c r="G55" s="67">
        <f t="shared" si="12"/>
        <v>32975512.975623112</v>
      </c>
      <c r="H55" s="15">
        <f t="shared" si="21"/>
        <v>1.3751324694548928E-3</v>
      </c>
      <c r="I55" s="75">
        <v>2166891.5199999996</v>
      </c>
      <c r="J55" s="68">
        <v>0</v>
      </c>
      <c r="K55" s="67">
        <v>336037.63</v>
      </c>
      <c r="L55" s="67">
        <f t="shared" si="13"/>
        <v>2502929.1499999994</v>
      </c>
      <c r="M55" s="67">
        <v>613870.92000000004</v>
      </c>
      <c r="N55" s="67">
        <v>0</v>
      </c>
      <c r="O55" s="67">
        <v>649872.96999999986</v>
      </c>
      <c r="P55" s="67">
        <f t="shared" si="14"/>
        <v>3430635.4099999992</v>
      </c>
      <c r="Q55" s="67">
        <f t="shared" si="15"/>
        <v>336037.63</v>
      </c>
      <c r="R55" s="67">
        <f t="shared" si="16"/>
        <v>3766673.0399999991</v>
      </c>
      <c r="S55" s="15">
        <f t="shared" si="22"/>
        <v>1.9048131574515056E-3</v>
      </c>
      <c r="T55" s="68">
        <v>955781.88000000012</v>
      </c>
      <c r="U55" s="67">
        <f t="shared" si="17"/>
        <v>941158.41723600018</v>
      </c>
      <c r="V55" s="67">
        <v>275421.52999999997</v>
      </c>
      <c r="W55" s="67">
        <f t="shared" si="18"/>
        <v>210146.62738999998</v>
      </c>
      <c r="X55" s="67">
        <f t="shared" si="19"/>
        <v>1151305.0446260001</v>
      </c>
      <c r="Y55" s="15">
        <f t="shared" si="23"/>
        <v>1.6003204175566769E-3</v>
      </c>
      <c r="Z55" s="65">
        <v>446500</v>
      </c>
      <c r="AA55" s="50">
        <f t="shared" si="24"/>
        <v>1.4925373134328358E-2</v>
      </c>
      <c r="AB55" s="65">
        <v>5106836.57</v>
      </c>
      <c r="AC55" s="50">
        <f t="shared" si="25"/>
        <v>2.3164137615040419E-3</v>
      </c>
      <c r="AD55" s="68">
        <f t="shared" si="26"/>
        <v>5364478.0846259994</v>
      </c>
      <c r="AE55" s="42">
        <f t="shared" si="27"/>
        <v>1.9673255209250481E-3</v>
      </c>
      <c r="AF55" s="15">
        <f t="shared" si="28"/>
        <v>0.18993964806256255</v>
      </c>
      <c r="AG55" s="68">
        <f t="shared" si="29"/>
        <v>10471314.654626001</v>
      </c>
      <c r="AH55" s="42">
        <f t="shared" si="30"/>
        <v>2.1233882675975473E-3</v>
      </c>
      <c r="AI55" s="46">
        <f t="shared" si="31"/>
        <v>0.31754819591030586</v>
      </c>
    </row>
    <row r="56" spans="1:35" x14ac:dyDescent="0.2">
      <c r="A56" s="6" t="s">
        <v>12</v>
      </c>
      <c r="B56" s="65">
        <v>94230354471.559998</v>
      </c>
      <c r="C56" s="66">
        <v>44802322879.249992</v>
      </c>
      <c r="D56" s="65">
        <v>2638890353.8499994</v>
      </c>
      <c r="E56" s="67">
        <v>207132661.22</v>
      </c>
      <c r="F56" s="67">
        <f t="shared" si="20"/>
        <v>19258731.234779224</v>
      </c>
      <c r="G56" s="67">
        <f t="shared" si="12"/>
        <v>2865281746.3047786</v>
      </c>
      <c r="H56" s="15">
        <f t="shared" si="21"/>
        <v>0.11948690430965658</v>
      </c>
      <c r="I56" s="75">
        <v>164201092.52999997</v>
      </c>
      <c r="J56" s="68">
        <v>0</v>
      </c>
      <c r="K56" s="67">
        <v>67101503.330000006</v>
      </c>
      <c r="L56" s="67">
        <f t="shared" si="13"/>
        <v>231302595.85999998</v>
      </c>
      <c r="M56" s="67">
        <v>0</v>
      </c>
      <c r="N56" s="67">
        <v>0</v>
      </c>
      <c r="O56" s="67">
        <v>0</v>
      </c>
      <c r="P56" s="67">
        <f t="shared" si="14"/>
        <v>164201092.52999997</v>
      </c>
      <c r="Q56" s="67">
        <f t="shared" si="15"/>
        <v>67101503.330000006</v>
      </c>
      <c r="R56" s="67">
        <f t="shared" si="16"/>
        <v>231302595.85999998</v>
      </c>
      <c r="S56" s="15">
        <f t="shared" si="22"/>
        <v>0.11697012808598227</v>
      </c>
      <c r="T56" s="68">
        <v>39117815.389999993</v>
      </c>
      <c r="U56" s="67">
        <f t="shared" si="17"/>
        <v>38519312.814532995</v>
      </c>
      <c r="V56" s="67">
        <v>20386308.669999994</v>
      </c>
      <c r="W56" s="67">
        <f t="shared" si="18"/>
        <v>15554753.515209995</v>
      </c>
      <c r="X56" s="67">
        <f t="shared" si="19"/>
        <v>54074066.32974299</v>
      </c>
      <c r="Y56" s="15">
        <f t="shared" si="23"/>
        <v>7.516325305072627E-2</v>
      </c>
      <c r="Z56" s="65">
        <v>446500</v>
      </c>
      <c r="AA56" s="50">
        <f t="shared" si="24"/>
        <v>1.4925373134328358E-2</v>
      </c>
      <c r="AB56" s="65">
        <v>220351293.94999999</v>
      </c>
      <c r="AC56" s="50">
        <f t="shared" si="25"/>
        <v>9.9949305734489624E-2</v>
      </c>
      <c r="AD56" s="68">
        <f t="shared" si="26"/>
        <v>285823162.18974298</v>
      </c>
      <c r="AE56" s="42">
        <f t="shared" si="27"/>
        <v>0.10482048627598849</v>
      </c>
      <c r="AF56" s="15">
        <f t="shared" si="28"/>
        <v>0.10831187501699051</v>
      </c>
      <c r="AG56" s="68">
        <f t="shared" si="29"/>
        <v>506174456.13974297</v>
      </c>
      <c r="AH56" s="42">
        <f t="shared" si="30"/>
        <v>0.10264278526382301</v>
      </c>
      <c r="AI56" s="46">
        <f t="shared" si="31"/>
        <v>0.17665783017412956</v>
      </c>
    </row>
    <row r="57" spans="1:35" x14ac:dyDescent="0.2">
      <c r="A57" s="6" t="s">
        <v>25</v>
      </c>
      <c r="B57" s="65">
        <v>15176766207.019999</v>
      </c>
      <c r="C57" s="66">
        <v>5032706884.4499998</v>
      </c>
      <c r="D57" s="65">
        <v>299392149.70000005</v>
      </c>
      <c r="E57" s="67">
        <v>46453823.379999995</v>
      </c>
      <c r="F57" s="67">
        <f t="shared" si="20"/>
        <v>4319172.5246705804</v>
      </c>
      <c r="G57" s="67">
        <f t="shared" si="12"/>
        <v>350165145.60467064</v>
      </c>
      <c r="H57" s="15">
        <f t="shared" si="21"/>
        <v>1.4602455517472777E-2</v>
      </c>
      <c r="I57" s="75">
        <v>18884866.990000002</v>
      </c>
      <c r="J57" s="68">
        <v>0</v>
      </c>
      <c r="K57" s="67">
        <v>7546946.04</v>
      </c>
      <c r="L57" s="67">
        <f t="shared" si="13"/>
        <v>26431813.030000001</v>
      </c>
      <c r="M57" s="67">
        <v>0</v>
      </c>
      <c r="N57" s="67">
        <v>0</v>
      </c>
      <c r="O57" s="67">
        <v>0</v>
      </c>
      <c r="P57" s="67">
        <f t="shared" si="14"/>
        <v>18884866.990000002</v>
      </c>
      <c r="Q57" s="67">
        <f t="shared" si="15"/>
        <v>7546946.04</v>
      </c>
      <c r="R57" s="67">
        <f t="shared" si="16"/>
        <v>26431813.030000001</v>
      </c>
      <c r="S57" s="15">
        <f t="shared" si="22"/>
        <v>1.336661417122686E-2</v>
      </c>
      <c r="T57" s="68">
        <v>7068457.8799999999</v>
      </c>
      <c r="U57" s="67">
        <f t="shared" si="17"/>
        <v>6960310.474436</v>
      </c>
      <c r="V57" s="67">
        <v>3741009.9600000004</v>
      </c>
      <c r="W57" s="67">
        <f t="shared" si="18"/>
        <v>2854390.5994800003</v>
      </c>
      <c r="X57" s="67">
        <f t="shared" si="19"/>
        <v>9814701.0739159994</v>
      </c>
      <c r="Y57" s="15">
        <f t="shared" si="23"/>
        <v>1.364248909888648E-2</v>
      </c>
      <c r="Z57" s="65">
        <v>446500</v>
      </c>
      <c r="AA57" s="50">
        <f t="shared" si="24"/>
        <v>1.4925373134328358E-2</v>
      </c>
      <c r="AB57" s="65">
        <v>52196502.049999997</v>
      </c>
      <c r="AC57" s="50">
        <f t="shared" si="25"/>
        <v>2.3675849813026999E-2</v>
      </c>
      <c r="AD57" s="68">
        <f t="shared" si="26"/>
        <v>36693014.103916004</v>
      </c>
      <c r="AE57" s="42">
        <f t="shared" si="27"/>
        <v>1.3456500697276951E-2</v>
      </c>
      <c r="AF57" s="15">
        <f t="shared" si="28"/>
        <v>0.12255837082129077</v>
      </c>
      <c r="AG57" s="68">
        <f t="shared" si="29"/>
        <v>88889516.153916001</v>
      </c>
      <c r="AH57" s="42">
        <f t="shared" si="30"/>
        <v>1.8025144114093027E-2</v>
      </c>
      <c r="AI57" s="46">
        <f t="shared" si="31"/>
        <v>0.25385026827961477</v>
      </c>
    </row>
    <row r="58" spans="1:35" x14ac:dyDescent="0.2">
      <c r="A58" s="6" t="s">
        <v>5</v>
      </c>
      <c r="B58" s="65">
        <v>55048652699.940002</v>
      </c>
      <c r="C58" s="66">
        <v>27047148116.569992</v>
      </c>
      <c r="D58" s="65">
        <v>1640670911.3699999</v>
      </c>
      <c r="E58" s="67">
        <v>7054768.9399999995</v>
      </c>
      <c r="F58" s="67">
        <f t="shared" si="20"/>
        <v>655936.62601873418</v>
      </c>
      <c r="G58" s="67">
        <f t="shared" si="12"/>
        <v>1648381616.9360187</v>
      </c>
      <c r="H58" s="15">
        <f t="shared" si="21"/>
        <v>6.8740191704582385E-2</v>
      </c>
      <c r="I58" s="75">
        <v>86659022.280000001</v>
      </c>
      <c r="J58" s="68">
        <v>0</v>
      </c>
      <c r="K58" s="67">
        <v>59377247.420000009</v>
      </c>
      <c r="L58" s="67">
        <f t="shared" si="13"/>
        <v>146036269.70000002</v>
      </c>
      <c r="M58" s="67">
        <v>0</v>
      </c>
      <c r="N58" s="67">
        <v>0</v>
      </c>
      <c r="O58" s="67">
        <v>0</v>
      </c>
      <c r="P58" s="67">
        <f t="shared" si="14"/>
        <v>86659022.280000001</v>
      </c>
      <c r="Q58" s="67">
        <f t="shared" si="15"/>
        <v>59377247.420000009</v>
      </c>
      <c r="R58" s="67">
        <f t="shared" si="16"/>
        <v>146036269.70000002</v>
      </c>
      <c r="S58" s="15">
        <f t="shared" si="22"/>
        <v>7.3850797516977137E-2</v>
      </c>
      <c r="T58" s="68">
        <v>30556528.780000001</v>
      </c>
      <c r="U58" s="67">
        <f t="shared" si="17"/>
        <v>30089013.889666002</v>
      </c>
      <c r="V58" s="67">
        <v>25250139.57</v>
      </c>
      <c r="W58" s="67">
        <f t="shared" si="18"/>
        <v>19265856.491909999</v>
      </c>
      <c r="X58" s="67">
        <f t="shared" si="19"/>
        <v>49354870.381576002</v>
      </c>
      <c r="Y58" s="15">
        <f t="shared" si="23"/>
        <v>6.8603544426539959E-2</v>
      </c>
      <c r="Z58" s="65">
        <v>446500</v>
      </c>
      <c r="AA58" s="50">
        <f t="shared" si="24"/>
        <v>1.4925373134328358E-2</v>
      </c>
      <c r="AB58" s="65">
        <v>0</v>
      </c>
      <c r="AC58" s="50">
        <f t="shared" si="25"/>
        <v>0</v>
      </c>
      <c r="AD58" s="68">
        <f t="shared" si="26"/>
        <v>195837640.08157602</v>
      </c>
      <c r="AE58" s="42">
        <f t="shared" si="27"/>
        <v>7.181992007654539E-2</v>
      </c>
      <c r="AF58" s="15">
        <f t="shared" si="28"/>
        <v>0.11936436412957846</v>
      </c>
      <c r="AG58" s="68">
        <f t="shared" si="29"/>
        <v>195837640.08157602</v>
      </c>
      <c r="AH58" s="42">
        <f t="shared" si="30"/>
        <v>3.9712238722527632E-2</v>
      </c>
      <c r="AI58" s="46">
        <f t="shared" si="31"/>
        <v>0.11880600831110663</v>
      </c>
    </row>
    <row r="59" spans="1:35" x14ac:dyDescent="0.2">
      <c r="A59" s="6" t="s">
        <v>17</v>
      </c>
      <c r="B59" s="65">
        <v>11739923420.109999</v>
      </c>
      <c r="C59" s="66">
        <v>5744350086.1099987</v>
      </c>
      <c r="D59" s="65">
        <v>349213719.89999998</v>
      </c>
      <c r="E59" s="67">
        <v>46702005.25</v>
      </c>
      <c r="F59" s="67">
        <f t="shared" si="20"/>
        <v>4342247.91946116</v>
      </c>
      <c r="G59" s="67">
        <f t="shared" si="12"/>
        <v>400257973.06946111</v>
      </c>
      <c r="H59" s="15">
        <f t="shared" si="21"/>
        <v>1.669140781321287E-2</v>
      </c>
      <c r="I59" s="75">
        <v>28643426.069999997</v>
      </c>
      <c r="J59" s="68">
        <v>-6370790.4000000013</v>
      </c>
      <c r="K59" s="67">
        <v>2570568.7300000004</v>
      </c>
      <c r="L59" s="67">
        <f t="shared" si="13"/>
        <v>24843204.399999995</v>
      </c>
      <c r="M59" s="67">
        <v>0</v>
      </c>
      <c r="N59" s="67">
        <v>0</v>
      </c>
      <c r="O59" s="67">
        <v>0</v>
      </c>
      <c r="P59" s="67">
        <f t="shared" si="14"/>
        <v>22272635.669999994</v>
      </c>
      <c r="Q59" s="67">
        <f t="shared" si="15"/>
        <v>2570568.7300000004</v>
      </c>
      <c r="R59" s="67">
        <f t="shared" si="16"/>
        <v>24843204.399999995</v>
      </c>
      <c r="S59" s="15">
        <f t="shared" si="22"/>
        <v>1.2563252002987E-2</v>
      </c>
      <c r="T59" s="68">
        <v>11813866.310000001</v>
      </c>
      <c r="U59" s="67">
        <f t="shared" si="17"/>
        <v>11633114.155457001</v>
      </c>
      <c r="V59" s="67">
        <v>1693019.26</v>
      </c>
      <c r="W59" s="67">
        <f t="shared" si="18"/>
        <v>1291773.6953799999</v>
      </c>
      <c r="X59" s="67">
        <f t="shared" si="19"/>
        <v>12924887.850837002</v>
      </c>
      <c r="Y59" s="15">
        <f t="shared" si="23"/>
        <v>1.7965666022981639E-2</v>
      </c>
      <c r="Z59" s="65">
        <v>446500</v>
      </c>
      <c r="AA59" s="50">
        <f t="shared" si="24"/>
        <v>1.4925373134328358E-2</v>
      </c>
      <c r="AB59" s="65">
        <v>56692938.450000003</v>
      </c>
      <c r="AC59" s="50">
        <f t="shared" si="25"/>
        <v>2.5715391711797358E-2</v>
      </c>
      <c r="AD59" s="68">
        <f t="shared" si="26"/>
        <v>38214592.250836998</v>
      </c>
      <c r="AE59" s="42">
        <f t="shared" si="27"/>
        <v>1.4014512021640151E-2</v>
      </c>
      <c r="AF59" s="15">
        <f t="shared" si="28"/>
        <v>0.10943038624536298</v>
      </c>
      <c r="AG59" s="68">
        <f t="shared" si="29"/>
        <v>94907530.700837001</v>
      </c>
      <c r="AH59" s="42">
        <f t="shared" si="30"/>
        <v>1.9245485771720333E-2</v>
      </c>
      <c r="AI59" s="46">
        <f t="shared" si="31"/>
        <v>0.23711590295883167</v>
      </c>
    </row>
    <row r="60" spans="1:35" x14ac:dyDescent="0.2">
      <c r="A60" s="6" t="s">
        <v>11</v>
      </c>
      <c r="B60" s="65">
        <v>40487810880.740005</v>
      </c>
      <c r="C60" s="66">
        <v>15696717550.830004</v>
      </c>
      <c r="D60" s="65">
        <v>952912585.99000001</v>
      </c>
      <c r="E60" s="67">
        <v>134146416.42</v>
      </c>
      <c r="F60" s="67">
        <f t="shared" si="20"/>
        <v>12472633.551487928</v>
      </c>
      <c r="G60" s="67">
        <f t="shared" si="12"/>
        <v>1099531635.961488</v>
      </c>
      <c r="H60" s="15">
        <f t="shared" si="21"/>
        <v>4.5852255730524483E-2</v>
      </c>
      <c r="I60" s="75">
        <v>44234685.280000001</v>
      </c>
      <c r="J60" s="68">
        <v>-16253827.199999997</v>
      </c>
      <c r="K60" s="67">
        <v>41027221.649999999</v>
      </c>
      <c r="L60" s="67">
        <f t="shared" si="13"/>
        <v>69008079.730000004</v>
      </c>
      <c r="M60" s="67">
        <v>0</v>
      </c>
      <c r="N60" s="67">
        <v>0</v>
      </c>
      <c r="O60" s="67">
        <v>0</v>
      </c>
      <c r="P60" s="67">
        <f t="shared" si="14"/>
        <v>27980858.080000006</v>
      </c>
      <c r="Q60" s="67">
        <f t="shared" si="15"/>
        <v>41027221.649999999</v>
      </c>
      <c r="R60" s="67">
        <f t="shared" si="16"/>
        <v>69008079.730000004</v>
      </c>
      <c r="S60" s="15">
        <f t="shared" si="22"/>
        <v>3.4897506856652091E-2</v>
      </c>
      <c r="T60" s="68">
        <v>15194575.269999998</v>
      </c>
      <c r="U60" s="67">
        <f t="shared" si="17"/>
        <v>14962098.268368999</v>
      </c>
      <c r="V60" s="67">
        <v>22262870.669999998</v>
      </c>
      <c r="W60" s="67">
        <f t="shared" si="18"/>
        <v>16986570.321209997</v>
      </c>
      <c r="X60" s="67">
        <f t="shared" si="19"/>
        <v>31948668.589578994</v>
      </c>
      <c r="Y60" s="15">
        <f t="shared" si="23"/>
        <v>4.440882709261805E-2</v>
      </c>
      <c r="Z60" s="65">
        <v>446500</v>
      </c>
      <c r="AA60" s="50">
        <f t="shared" si="24"/>
        <v>1.4925373134328358E-2</v>
      </c>
      <c r="AB60" s="65">
        <v>154668216.08000001</v>
      </c>
      <c r="AC60" s="50">
        <f t="shared" si="25"/>
        <v>7.0156070060999193E-2</v>
      </c>
      <c r="AD60" s="68">
        <f t="shared" si="26"/>
        <v>101403248.31957901</v>
      </c>
      <c r="AE60" s="42">
        <f t="shared" si="27"/>
        <v>3.7187811223524839E-2</v>
      </c>
      <c r="AF60" s="15">
        <f t="shared" si="28"/>
        <v>0.10641400880882389</v>
      </c>
      <c r="AG60" s="68">
        <f t="shared" si="29"/>
        <v>256071464.39957902</v>
      </c>
      <c r="AH60" s="42">
        <f t="shared" si="30"/>
        <v>5.1926540373073107E-2</v>
      </c>
      <c r="AI60" s="46">
        <f t="shared" si="31"/>
        <v>0.23289140214292856</v>
      </c>
    </row>
    <row r="61" spans="1:35" x14ac:dyDescent="0.2">
      <c r="A61" s="6" t="s">
        <v>14</v>
      </c>
      <c r="B61" s="65">
        <v>39259884234.160004</v>
      </c>
      <c r="C61" s="66">
        <v>8596741578.7600002</v>
      </c>
      <c r="D61" s="65">
        <v>519879033.11999995</v>
      </c>
      <c r="E61" s="67">
        <v>68177392.75</v>
      </c>
      <c r="F61" s="67">
        <f t="shared" si="20"/>
        <v>6338981.3828812819</v>
      </c>
      <c r="G61" s="67">
        <f t="shared" si="12"/>
        <v>594395407.25288117</v>
      </c>
      <c r="H61" s="15">
        <f t="shared" si="21"/>
        <v>2.4787254251739384E-2</v>
      </c>
      <c r="I61" s="75">
        <v>32024394.410000004</v>
      </c>
      <c r="J61" s="68">
        <v>0</v>
      </c>
      <c r="K61" s="67">
        <v>14018773.580000002</v>
      </c>
      <c r="L61" s="67">
        <f t="shared" si="13"/>
        <v>46043167.99000001</v>
      </c>
      <c r="M61" s="67">
        <v>0</v>
      </c>
      <c r="N61" s="67">
        <v>0</v>
      </c>
      <c r="O61" s="67">
        <v>0</v>
      </c>
      <c r="P61" s="67">
        <f t="shared" si="14"/>
        <v>32024394.410000004</v>
      </c>
      <c r="Q61" s="67">
        <f t="shared" si="15"/>
        <v>14018773.580000002</v>
      </c>
      <c r="R61" s="67">
        <f t="shared" si="16"/>
        <v>46043167.99000001</v>
      </c>
      <c r="S61" s="15">
        <f t="shared" si="22"/>
        <v>2.3284110743549441E-2</v>
      </c>
      <c r="T61" s="68">
        <v>13916521.009999996</v>
      </c>
      <c r="U61" s="67">
        <f t="shared" si="17"/>
        <v>13703598.238546997</v>
      </c>
      <c r="V61" s="67">
        <v>8042773.0200000005</v>
      </c>
      <c r="W61" s="67">
        <f t="shared" si="18"/>
        <v>6136635.8142600004</v>
      </c>
      <c r="X61" s="67">
        <f t="shared" si="19"/>
        <v>19840234.052806996</v>
      </c>
      <c r="Y61" s="15">
        <f t="shared" si="23"/>
        <v>2.7578035718695625E-2</v>
      </c>
      <c r="Z61" s="65">
        <v>446500</v>
      </c>
      <c r="AA61" s="50">
        <f t="shared" si="24"/>
        <v>1.4925373134328358E-2</v>
      </c>
      <c r="AB61" s="65">
        <v>80887531.419999987</v>
      </c>
      <c r="AC61" s="50">
        <f t="shared" si="25"/>
        <v>3.6689834958900699E-2</v>
      </c>
      <c r="AD61" s="68">
        <f t="shared" si="26"/>
        <v>66329902.042807005</v>
      </c>
      <c r="AE61" s="42">
        <f t="shared" si="27"/>
        <v>2.4325294470537551E-2</v>
      </c>
      <c r="AF61" s="15">
        <f t="shared" si="28"/>
        <v>0.12758718435851316</v>
      </c>
      <c r="AG61" s="68">
        <f t="shared" si="29"/>
        <v>147217433.462807</v>
      </c>
      <c r="AH61" s="42">
        <f t="shared" si="30"/>
        <v>2.985296319623507E-2</v>
      </c>
      <c r="AI61" s="46">
        <f t="shared" si="31"/>
        <v>0.24767592694432516</v>
      </c>
    </row>
    <row r="62" spans="1:35" x14ac:dyDescent="0.2">
      <c r="A62" s="6" t="s">
        <v>36</v>
      </c>
      <c r="B62" s="65">
        <v>1095464314.99</v>
      </c>
      <c r="C62" s="66">
        <v>596468642.84000015</v>
      </c>
      <c r="D62" s="65">
        <v>36825776.880000003</v>
      </c>
      <c r="E62" s="67">
        <v>4997847.1500000004</v>
      </c>
      <c r="F62" s="67">
        <f t="shared" si="20"/>
        <v>464688.64179814613</v>
      </c>
      <c r="G62" s="67">
        <f t="shared" si="12"/>
        <v>42288312.671798147</v>
      </c>
      <c r="H62" s="15">
        <f t="shared" si="21"/>
        <v>1.7634913481539727E-3</v>
      </c>
      <c r="I62" s="75">
        <v>2691367.1200000006</v>
      </c>
      <c r="J62" s="68">
        <v>0</v>
      </c>
      <c r="K62" s="67">
        <v>592913.22</v>
      </c>
      <c r="L62" s="67">
        <f t="shared" si="13"/>
        <v>3284280.3400000008</v>
      </c>
      <c r="M62" s="67">
        <v>0</v>
      </c>
      <c r="N62" s="67">
        <v>0</v>
      </c>
      <c r="O62" s="67">
        <v>426948.36</v>
      </c>
      <c r="P62" s="67">
        <f t="shared" si="14"/>
        <v>3118315.4800000004</v>
      </c>
      <c r="Q62" s="67">
        <f t="shared" si="15"/>
        <v>592913.22</v>
      </c>
      <c r="R62" s="67">
        <f t="shared" si="16"/>
        <v>3711228.7</v>
      </c>
      <c r="S62" s="15">
        <f t="shared" si="22"/>
        <v>1.8767748575468732E-3</v>
      </c>
      <c r="T62" s="68">
        <v>1559780.4100000001</v>
      </c>
      <c r="U62" s="67">
        <f t="shared" si="17"/>
        <v>1535915.7697270003</v>
      </c>
      <c r="V62" s="67">
        <v>560103.42000000004</v>
      </c>
      <c r="W62" s="67">
        <f t="shared" si="18"/>
        <v>427358.90946000005</v>
      </c>
      <c r="X62" s="67">
        <f t="shared" si="19"/>
        <v>1963274.6791870003</v>
      </c>
      <c r="Y62" s="15">
        <f t="shared" si="23"/>
        <v>2.7289627271594409E-3</v>
      </c>
      <c r="Z62" s="65">
        <v>446500</v>
      </c>
      <c r="AA62" s="50">
        <f t="shared" si="24"/>
        <v>1.4925373134328358E-2</v>
      </c>
      <c r="AB62" s="65">
        <v>6464143.7599999998</v>
      </c>
      <c r="AC62" s="50">
        <f t="shared" si="25"/>
        <v>2.9320757296144454E-3</v>
      </c>
      <c r="AD62" s="68">
        <f t="shared" si="26"/>
        <v>6121003.3791870009</v>
      </c>
      <c r="AE62" s="42">
        <f t="shared" si="27"/>
        <v>2.2447675191467559E-3</v>
      </c>
      <c r="AF62" s="15">
        <f t="shared" si="28"/>
        <v>0.16621518669199628</v>
      </c>
      <c r="AG62" s="68">
        <f t="shared" si="29"/>
        <v>12585147.139187001</v>
      </c>
      <c r="AH62" s="42">
        <f t="shared" si="30"/>
        <v>2.5520342633895353E-3</v>
      </c>
      <c r="AI62" s="46">
        <f t="shared" si="31"/>
        <v>0.2976034356551655</v>
      </c>
    </row>
    <row r="63" spans="1:35" x14ac:dyDescent="0.2">
      <c r="A63" s="70" t="s">
        <v>115</v>
      </c>
      <c r="B63" s="65">
        <v>6026139798.5500011</v>
      </c>
      <c r="C63" s="66">
        <v>3307018985.8300004</v>
      </c>
      <c r="D63" s="65">
        <v>202173888.99000004</v>
      </c>
      <c r="E63" s="67">
        <v>7376388.2400000002</v>
      </c>
      <c r="F63" s="67">
        <f t="shared" si="20"/>
        <v>685840.06868265616</v>
      </c>
      <c r="G63" s="67">
        <f t="shared" si="12"/>
        <v>210236117.29868272</v>
      </c>
      <c r="H63" s="15">
        <f t="shared" si="21"/>
        <v>8.7671876814551103E-3</v>
      </c>
      <c r="I63" s="75">
        <v>16627660.720000001</v>
      </c>
      <c r="J63" s="68">
        <v>0</v>
      </c>
      <c r="K63" s="67">
        <v>1704498.7400000002</v>
      </c>
      <c r="L63" s="67">
        <f t="shared" si="13"/>
        <v>18332159.460000001</v>
      </c>
      <c r="M63" s="67">
        <v>0</v>
      </c>
      <c r="N63" s="67">
        <v>0</v>
      </c>
      <c r="O63" s="67">
        <v>0</v>
      </c>
      <c r="P63" s="67">
        <f t="shared" si="14"/>
        <v>16627660.720000001</v>
      </c>
      <c r="Q63" s="67">
        <f t="shared" si="15"/>
        <v>1704498.7400000002</v>
      </c>
      <c r="R63" s="67">
        <f t="shared" si="16"/>
        <v>18332159.460000001</v>
      </c>
      <c r="S63" s="15">
        <f t="shared" si="22"/>
        <v>9.2706051661726116E-3</v>
      </c>
      <c r="T63" s="68">
        <v>5653729.54</v>
      </c>
      <c r="U63" s="67">
        <f t="shared" si="17"/>
        <v>5567227.4780379999</v>
      </c>
      <c r="V63" s="67">
        <v>769343.11999999988</v>
      </c>
      <c r="W63" s="67">
        <f t="shared" si="18"/>
        <v>587008.80055999989</v>
      </c>
      <c r="X63" s="67">
        <f t="shared" si="19"/>
        <v>6154236.2785979994</v>
      </c>
      <c r="Y63" s="15">
        <f t="shared" si="23"/>
        <v>8.5544226676325854E-3</v>
      </c>
      <c r="Z63" s="65">
        <v>446500</v>
      </c>
      <c r="AA63" s="50">
        <f t="shared" si="24"/>
        <v>1.4925373134328358E-2</v>
      </c>
      <c r="AB63" s="65">
        <v>5617701.54</v>
      </c>
      <c r="AC63" s="50">
        <f t="shared" si="25"/>
        <v>2.548137379551672E-3</v>
      </c>
      <c r="AD63" s="68">
        <f t="shared" si="26"/>
        <v>24932895.738598</v>
      </c>
      <c r="AE63" s="42">
        <f t="shared" si="27"/>
        <v>9.1436895301487599E-3</v>
      </c>
      <c r="AF63" s="15">
        <f t="shared" si="28"/>
        <v>0.12332401509984919</v>
      </c>
      <c r="AG63" s="68">
        <f t="shared" si="29"/>
        <v>30550597.278597999</v>
      </c>
      <c r="AH63" s="42">
        <f t="shared" si="30"/>
        <v>6.1950941184652532E-3</v>
      </c>
      <c r="AI63" s="46">
        <f t="shared" si="31"/>
        <v>0.14531564638436853</v>
      </c>
    </row>
    <row r="64" spans="1:35" x14ac:dyDescent="0.2">
      <c r="A64" s="70" t="s">
        <v>116</v>
      </c>
      <c r="B64" s="65">
        <v>6762678389.0899992</v>
      </c>
      <c r="C64" s="66">
        <v>3056369438.4500003</v>
      </c>
      <c r="D64" s="65">
        <v>185887528.16000003</v>
      </c>
      <c r="E64" s="67">
        <v>13077527.539999999</v>
      </c>
      <c r="F64" s="67">
        <f t="shared" si="20"/>
        <v>1215919.2404754616</v>
      </c>
      <c r="G64" s="67">
        <f t="shared" si="12"/>
        <v>200180974.94047549</v>
      </c>
      <c r="H64" s="15">
        <f t="shared" si="21"/>
        <v>8.3478719075963798E-3</v>
      </c>
      <c r="I64" s="75">
        <v>8353103.0899999999</v>
      </c>
      <c r="J64" s="68">
        <v>0</v>
      </c>
      <c r="K64" s="67">
        <v>8363209.5999999996</v>
      </c>
      <c r="L64" s="67">
        <f t="shared" si="13"/>
        <v>16716312.689999999</v>
      </c>
      <c r="M64" s="67">
        <v>0</v>
      </c>
      <c r="N64" s="67">
        <v>0</v>
      </c>
      <c r="O64" s="67">
        <v>0</v>
      </c>
      <c r="P64" s="67">
        <f t="shared" si="14"/>
        <v>8353103.0899999999</v>
      </c>
      <c r="Q64" s="67">
        <f t="shared" si="15"/>
        <v>8363209.5999999996</v>
      </c>
      <c r="R64" s="67">
        <f t="shared" si="16"/>
        <v>16716312.689999999</v>
      </c>
      <c r="S64" s="15">
        <f t="shared" si="22"/>
        <v>8.4534686227997046E-3</v>
      </c>
      <c r="T64" s="68">
        <v>3475424.72</v>
      </c>
      <c r="U64" s="67">
        <f t="shared" si="17"/>
        <v>3422250.7217840003</v>
      </c>
      <c r="V64" s="67">
        <v>6101381.2700000005</v>
      </c>
      <c r="W64" s="67">
        <f t="shared" si="18"/>
        <v>4655353.9090100005</v>
      </c>
      <c r="X64" s="67">
        <f t="shared" si="19"/>
        <v>8077604.6307940008</v>
      </c>
      <c r="Y64" s="15">
        <f t="shared" si="23"/>
        <v>1.1227915378247336E-2</v>
      </c>
      <c r="Z64" s="65">
        <v>446500</v>
      </c>
      <c r="AA64" s="50">
        <f t="shared" si="24"/>
        <v>1.4925373134328358E-2</v>
      </c>
      <c r="AB64" s="65">
        <v>15999306.57</v>
      </c>
      <c r="AC64" s="50">
        <f t="shared" si="25"/>
        <v>7.2571372522442076E-3</v>
      </c>
      <c r="AD64" s="68">
        <f t="shared" si="26"/>
        <v>25240417.320794001</v>
      </c>
      <c r="AE64" s="42">
        <f t="shared" si="27"/>
        <v>9.2564675203549805E-3</v>
      </c>
      <c r="AF64" s="15">
        <f t="shared" si="28"/>
        <v>0.13578327481480454</v>
      </c>
      <c r="AG64" s="68">
        <f t="shared" si="29"/>
        <v>41239723.890794002</v>
      </c>
      <c r="AH64" s="42">
        <f t="shared" si="30"/>
        <v>8.3626506085354452E-3</v>
      </c>
      <c r="AI64" s="46">
        <f t="shared" si="31"/>
        <v>0.20601220422198852</v>
      </c>
    </row>
    <row r="65" spans="1:35" x14ac:dyDescent="0.2">
      <c r="A65" s="6" t="s">
        <v>32</v>
      </c>
      <c r="B65" s="65">
        <v>3028042151.9900002</v>
      </c>
      <c r="C65" s="66">
        <v>1364006950.2</v>
      </c>
      <c r="D65" s="65">
        <v>87570521.180000007</v>
      </c>
      <c r="E65" s="67">
        <v>6860785.0099999988</v>
      </c>
      <c r="F65" s="67">
        <f t="shared" si="20"/>
        <v>637900.4343832283</v>
      </c>
      <c r="G65" s="67">
        <f t="shared" si="12"/>
        <v>95069206.624383241</v>
      </c>
      <c r="H65" s="15">
        <f t="shared" si="21"/>
        <v>3.9645403839857997E-3</v>
      </c>
      <c r="I65" s="75">
        <v>7154044.9999999991</v>
      </c>
      <c r="J65" s="68">
        <v>0</v>
      </c>
      <c r="K65" s="67">
        <v>747087.68</v>
      </c>
      <c r="L65" s="67">
        <f t="shared" si="13"/>
        <v>7901132.6799999988</v>
      </c>
      <c r="M65" s="67">
        <v>0</v>
      </c>
      <c r="N65" s="67">
        <v>0</v>
      </c>
      <c r="O65" s="67">
        <v>0</v>
      </c>
      <c r="P65" s="67">
        <f t="shared" si="14"/>
        <v>7154044.9999999991</v>
      </c>
      <c r="Q65" s="67">
        <f t="shared" si="15"/>
        <v>747087.68</v>
      </c>
      <c r="R65" s="67">
        <f t="shared" si="16"/>
        <v>7901132.6799999988</v>
      </c>
      <c r="S65" s="15">
        <f t="shared" si="22"/>
        <v>3.9956166430718601E-3</v>
      </c>
      <c r="T65" s="68">
        <v>3821864.3800000004</v>
      </c>
      <c r="U65" s="67">
        <f t="shared" si="17"/>
        <v>3763389.8549860003</v>
      </c>
      <c r="V65" s="67">
        <v>537768.97</v>
      </c>
      <c r="W65" s="67">
        <f t="shared" si="18"/>
        <v>410317.72411000001</v>
      </c>
      <c r="X65" s="67">
        <f t="shared" si="19"/>
        <v>4173707.5790960002</v>
      </c>
      <c r="Y65" s="15">
        <f t="shared" si="23"/>
        <v>5.8014767562389429E-3</v>
      </c>
      <c r="Z65" s="65">
        <v>446500</v>
      </c>
      <c r="AA65" s="50">
        <f t="shared" si="24"/>
        <v>1.4925373134328358E-2</v>
      </c>
      <c r="AB65" s="65">
        <v>8444443.3499999996</v>
      </c>
      <c r="AC65" s="50">
        <f t="shared" si="25"/>
        <v>3.8303212793397248E-3</v>
      </c>
      <c r="AD65" s="68">
        <f t="shared" si="26"/>
        <v>12521340.259095998</v>
      </c>
      <c r="AE65" s="42">
        <f t="shared" si="27"/>
        <v>4.5919755583498133E-3</v>
      </c>
      <c r="AF65" s="15">
        <f t="shared" si="28"/>
        <v>0.14298579122714772</v>
      </c>
      <c r="AG65" s="68">
        <f t="shared" si="29"/>
        <v>20965783.609095998</v>
      </c>
      <c r="AH65" s="42">
        <f t="shared" si="30"/>
        <v>4.2514717974668154E-3</v>
      </c>
      <c r="AI65" s="46">
        <f t="shared" si="31"/>
        <v>0.2205318036567975</v>
      </c>
    </row>
    <row r="66" spans="1:35" x14ac:dyDescent="0.2">
      <c r="A66" s="6" t="s">
        <v>7</v>
      </c>
      <c r="B66" s="65">
        <v>14519225110.990002</v>
      </c>
      <c r="C66" s="66">
        <v>7798867232.579998</v>
      </c>
      <c r="D66" s="65">
        <v>473480393.25</v>
      </c>
      <c r="E66" s="67">
        <v>64352932.25</v>
      </c>
      <c r="F66" s="67">
        <f t="shared" si="20"/>
        <v>5983391.605519712</v>
      </c>
      <c r="G66" s="67">
        <f t="shared" si="12"/>
        <v>543816717.10551977</v>
      </c>
      <c r="H66" s="15">
        <f t="shared" si="21"/>
        <v>2.2678040692709959E-2</v>
      </c>
      <c r="I66" s="75">
        <v>29902718.210000001</v>
      </c>
      <c r="J66" s="68">
        <v>0</v>
      </c>
      <c r="K66" s="67">
        <v>12140240.200000001</v>
      </c>
      <c r="L66" s="67">
        <f t="shared" si="13"/>
        <v>42042958.410000004</v>
      </c>
      <c r="M66" s="67">
        <v>0</v>
      </c>
      <c r="N66" s="67">
        <v>0</v>
      </c>
      <c r="O66" s="67">
        <v>0</v>
      </c>
      <c r="P66" s="67">
        <f t="shared" si="14"/>
        <v>29902718.210000001</v>
      </c>
      <c r="Q66" s="67">
        <f t="shared" si="15"/>
        <v>12140240.200000001</v>
      </c>
      <c r="R66" s="67">
        <f t="shared" si="16"/>
        <v>42042958.410000004</v>
      </c>
      <c r="S66" s="15">
        <f t="shared" si="22"/>
        <v>2.1261197748545346E-2</v>
      </c>
      <c r="T66" s="68">
        <v>9800157.1199999992</v>
      </c>
      <c r="U66" s="67">
        <f t="shared" si="17"/>
        <v>9650214.7160639986</v>
      </c>
      <c r="V66" s="67">
        <v>4746620.45</v>
      </c>
      <c r="W66" s="67">
        <f t="shared" si="18"/>
        <v>3621671.4033500003</v>
      </c>
      <c r="X66" s="67">
        <f t="shared" si="19"/>
        <v>13271886.119413998</v>
      </c>
      <c r="Y66" s="15">
        <f t="shared" si="23"/>
        <v>1.8447995546901144E-2</v>
      </c>
      <c r="Z66" s="65">
        <v>446500</v>
      </c>
      <c r="AA66" s="50">
        <f t="shared" si="24"/>
        <v>1.4925373134328358E-2</v>
      </c>
      <c r="AB66" s="65">
        <v>73248531.109999999</v>
      </c>
      <c r="AC66" s="50">
        <f t="shared" si="25"/>
        <v>3.3224855181367384E-2</v>
      </c>
      <c r="AD66" s="68">
        <f t="shared" si="26"/>
        <v>55761344.529413998</v>
      </c>
      <c r="AE66" s="42">
        <f t="shared" si="27"/>
        <v>2.0449466740893318E-2</v>
      </c>
      <c r="AF66" s="15">
        <f t="shared" si="28"/>
        <v>0.11776906778898388</v>
      </c>
      <c r="AG66" s="68">
        <f t="shared" si="29"/>
        <v>129009875.639414</v>
      </c>
      <c r="AH66" s="42">
        <f t="shared" si="30"/>
        <v>2.6160808396291521E-2</v>
      </c>
      <c r="AI66" s="46">
        <f t="shared" si="31"/>
        <v>0.23723043367639154</v>
      </c>
    </row>
    <row r="67" spans="1:35" x14ac:dyDescent="0.2">
      <c r="A67" s="6" t="s">
        <v>6</v>
      </c>
      <c r="B67" s="65">
        <v>16121789466.230001</v>
      </c>
      <c r="C67" s="66">
        <v>7208479111.9299994</v>
      </c>
      <c r="D67" s="65">
        <v>436545889.42000014</v>
      </c>
      <c r="E67" s="67">
        <v>59214376.629999995</v>
      </c>
      <c r="F67" s="67">
        <f t="shared" si="20"/>
        <v>5505620.2051154329</v>
      </c>
      <c r="G67" s="67">
        <f t="shared" si="12"/>
        <v>501265886.25511557</v>
      </c>
      <c r="H67" s="15">
        <f t="shared" si="21"/>
        <v>2.0903601909970506E-2</v>
      </c>
      <c r="I67" s="75">
        <v>23998330.349999994</v>
      </c>
      <c r="J67" s="68">
        <v>0</v>
      </c>
      <c r="K67" s="67">
        <v>14922939.049999999</v>
      </c>
      <c r="L67" s="67">
        <f t="shared" si="13"/>
        <v>38921269.399999991</v>
      </c>
      <c r="M67" s="67">
        <v>0</v>
      </c>
      <c r="N67" s="67">
        <v>0</v>
      </c>
      <c r="O67" s="67">
        <v>0</v>
      </c>
      <c r="P67" s="67">
        <f t="shared" si="14"/>
        <v>23998330.349999994</v>
      </c>
      <c r="Q67" s="67">
        <f t="shared" si="15"/>
        <v>14922939.049999999</v>
      </c>
      <c r="R67" s="67">
        <f t="shared" si="16"/>
        <v>38921269.399999991</v>
      </c>
      <c r="S67" s="15">
        <f t="shared" si="22"/>
        <v>1.9682554145404312E-2</v>
      </c>
      <c r="T67" s="68">
        <v>9520685.7499999981</v>
      </c>
      <c r="U67" s="67">
        <f t="shared" si="17"/>
        <v>9375019.258024998</v>
      </c>
      <c r="V67" s="67">
        <v>7422912.9399999995</v>
      </c>
      <c r="W67" s="67">
        <f t="shared" si="18"/>
        <v>5663682.5732199997</v>
      </c>
      <c r="X67" s="67">
        <f t="shared" si="19"/>
        <v>15038701.831244998</v>
      </c>
      <c r="Y67" s="15">
        <f t="shared" si="23"/>
        <v>2.0903879216395169E-2</v>
      </c>
      <c r="Z67" s="65">
        <v>446500</v>
      </c>
      <c r="AA67" s="50">
        <f t="shared" si="24"/>
        <v>1.4925373134328358E-2</v>
      </c>
      <c r="AB67" s="65">
        <v>68517676.079999998</v>
      </c>
      <c r="AC67" s="50">
        <f t="shared" si="25"/>
        <v>3.1078983163541556E-2</v>
      </c>
      <c r="AD67" s="68">
        <f t="shared" si="26"/>
        <v>54406471.231244989</v>
      </c>
      <c r="AE67" s="42">
        <f t="shared" si="27"/>
        <v>1.9952591411167068E-2</v>
      </c>
      <c r="AF67" s="15">
        <f t="shared" si="28"/>
        <v>0.12462944343269398</v>
      </c>
      <c r="AG67" s="68">
        <f t="shared" si="29"/>
        <v>122924147.31124499</v>
      </c>
      <c r="AH67" s="42">
        <f t="shared" si="30"/>
        <v>2.4926735640573947E-2</v>
      </c>
      <c r="AI67" s="46">
        <f t="shared" si="31"/>
        <v>0.24522743454495458</v>
      </c>
    </row>
    <row r="68" spans="1:35" x14ac:dyDescent="0.2">
      <c r="A68" s="6" t="s">
        <v>41</v>
      </c>
      <c r="B68" s="65">
        <v>2849585668.1699996</v>
      </c>
      <c r="C68" s="66">
        <v>1264867222.6100004</v>
      </c>
      <c r="D68" s="65">
        <v>76547684.169999987</v>
      </c>
      <c r="E68" s="67">
        <v>10762118.810000001</v>
      </c>
      <c r="F68" s="67">
        <f t="shared" si="20"/>
        <v>1000637.7191205579</v>
      </c>
      <c r="G68" s="67">
        <f t="shared" si="12"/>
        <v>88310440.699120551</v>
      </c>
      <c r="H68" s="15">
        <f t="shared" si="21"/>
        <v>3.6826888633090865E-3</v>
      </c>
      <c r="I68" s="75">
        <v>6161658.2799999993</v>
      </c>
      <c r="J68" s="68">
        <v>-754790.40000000014</v>
      </c>
      <c r="K68" s="67">
        <v>770767.27999999991</v>
      </c>
      <c r="L68" s="67">
        <f t="shared" si="13"/>
        <v>6177635.1599999992</v>
      </c>
      <c r="M68" s="67">
        <v>0</v>
      </c>
      <c r="N68" s="67">
        <v>87210.26</v>
      </c>
      <c r="O68" s="67">
        <v>0</v>
      </c>
      <c r="P68" s="67">
        <f t="shared" si="14"/>
        <v>5494078.1399999987</v>
      </c>
      <c r="Q68" s="67">
        <f t="shared" si="15"/>
        <v>770767.27999999991</v>
      </c>
      <c r="R68" s="67">
        <f t="shared" si="16"/>
        <v>6264845.419999999</v>
      </c>
      <c r="S68" s="15">
        <f t="shared" si="22"/>
        <v>3.1681433080838371E-3</v>
      </c>
      <c r="T68" s="68">
        <v>2624485.2999999993</v>
      </c>
      <c r="U68" s="67">
        <f t="shared" si="17"/>
        <v>2584330.6749099996</v>
      </c>
      <c r="V68" s="67">
        <v>411900.45999999996</v>
      </c>
      <c r="W68" s="67">
        <f t="shared" si="18"/>
        <v>314280.05098</v>
      </c>
      <c r="X68" s="67">
        <f t="shared" si="19"/>
        <v>2898610.7258899994</v>
      </c>
      <c r="Y68" s="15">
        <f t="shared" si="23"/>
        <v>4.0290850360144336E-3</v>
      </c>
      <c r="Z68" s="65">
        <v>446500</v>
      </c>
      <c r="AA68" s="50">
        <f t="shared" si="24"/>
        <v>1.4925373134328358E-2</v>
      </c>
      <c r="AB68" s="65">
        <v>13042285.239999998</v>
      </c>
      <c r="AC68" s="50">
        <f t="shared" si="25"/>
        <v>5.9158597690149002E-3</v>
      </c>
      <c r="AD68" s="68">
        <f t="shared" si="26"/>
        <v>9609956.1458899975</v>
      </c>
      <c r="AE68" s="42">
        <f t="shared" si="27"/>
        <v>3.5242779786839205E-3</v>
      </c>
      <c r="AF68" s="15">
        <f t="shared" si="28"/>
        <v>0.1255420885698886</v>
      </c>
      <c r="AG68" s="68">
        <f t="shared" si="29"/>
        <v>22652241.385889996</v>
      </c>
      <c r="AH68" s="42">
        <f t="shared" si="30"/>
        <v>4.5934541344660193E-3</v>
      </c>
      <c r="AI68" s="46">
        <f t="shared" si="31"/>
        <v>0.25650694534599439</v>
      </c>
    </row>
    <row r="69" spans="1:35" x14ac:dyDescent="0.2">
      <c r="A69" s="6" t="s">
        <v>44</v>
      </c>
      <c r="B69" s="65">
        <v>1824544216.8600001</v>
      </c>
      <c r="C69" s="66">
        <v>366764748.97999996</v>
      </c>
      <c r="D69" s="65">
        <v>22608540.190000005</v>
      </c>
      <c r="E69" s="67">
        <v>3302652.6100000003</v>
      </c>
      <c r="F69" s="67">
        <f t="shared" si="20"/>
        <v>307073.24766264664</v>
      </c>
      <c r="G69" s="67">
        <f t="shared" si="12"/>
        <v>26218266.047662649</v>
      </c>
      <c r="H69" s="15">
        <f t="shared" si="21"/>
        <v>1.093344293433738E-3</v>
      </c>
      <c r="I69" s="75">
        <v>1666545.5200000003</v>
      </c>
      <c r="J69" s="68">
        <v>0</v>
      </c>
      <c r="K69" s="67">
        <v>324548.03000000003</v>
      </c>
      <c r="L69" s="67">
        <f t="shared" si="13"/>
        <v>1991093.5500000003</v>
      </c>
      <c r="M69" s="67">
        <v>1333599.5699999998</v>
      </c>
      <c r="N69" s="67">
        <v>0</v>
      </c>
      <c r="O69" s="67">
        <v>671604.14999999991</v>
      </c>
      <c r="P69" s="67">
        <f t="shared" si="14"/>
        <v>3671749.2399999998</v>
      </c>
      <c r="Q69" s="67">
        <f t="shared" si="15"/>
        <v>324548.03000000003</v>
      </c>
      <c r="R69" s="67">
        <f t="shared" si="16"/>
        <v>3996297.2699999996</v>
      </c>
      <c r="S69" s="15">
        <f t="shared" si="22"/>
        <v>2.0209345329807371E-3</v>
      </c>
      <c r="T69" s="68">
        <v>962459.3</v>
      </c>
      <c r="U69" s="67">
        <f t="shared" si="17"/>
        <v>947733.67271000007</v>
      </c>
      <c r="V69" s="67">
        <v>535723.81000000006</v>
      </c>
      <c r="W69" s="67">
        <f t="shared" si="18"/>
        <v>408757.26703000005</v>
      </c>
      <c r="X69" s="67">
        <f t="shared" si="19"/>
        <v>1356490.9397400001</v>
      </c>
      <c r="Y69" s="15">
        <f t="shared" si="23"/>
        <v>1.8855299533598014E-3</v>
      </c>
      <c r="Z69" s="65">
        <v>446500</v>
      </c>
      <c r="AA69" s="50">
        <f t="shared" si="24"/>
        <v>1.4925373134328358E-2</v>
      </c>
      <c r="AB69" s="65">
        <v>4119890.27</v>
      </c>
      <c r="AC69" s="50">
        <f t="shared" si="25"/>
        <v>1.8687440622981602E-3</v>
      </c>
      <c r="AD69" s="68">
        <f t="shared" si="26"/>
        <v>5799288.2097399998</v>
      </c>
      <c r="AE69" s="42">
        <f t="shared" si="27"/>
        <v>2.1267842869781531E-3</v>
      </c>
      <c r="AF69" s="15">
        <f t="shared" si="28"/>
        <v>0.25650874231610432</v>
      </c>
      <c r="AG69" s="68">
        <f t="shared" si="29"/>
        <v>9919178.4797399994</v>
      </c>
      <c r="AH69" s="42">
        <f t="shared" si="30"/>
        <v>2.0114252988072644E-3</v>
      </c>
      <c r="AI69" s="46">
        <f t="shared" si="31"/>
        <v>0.37833083475878038</v>
      </c>
    </row>
    <row r="70" spans="1:35" x14ac:dyDescent="0.2">
      <c r="A70" s="6" t="s">
        <v>52</v>
      </c>
      <c r="B70" s="65">
        <v>1388918596.97</v>
      </c>
      <c r="C70" s="66">
        <v>218786882.74000001</v>
      </c>
      <c r="D70" s="65">
        <v>14784326.069999998</v>
      </c>
      <c r="E70" s="67">
        <v>1938590.11</v>
      </c>
      <c r="F70" s="67">
        <f t="shared" si="20"/>
        <v>180245.7694648022</v>
      </c>
      <c r="G70" s="67">
        <f t="shared" si="12"/>
        <v>16903161.949464802</v>
      </c>
      <c r="H70" s="15">
        <f t="shared" si="21"/>
        <v>7.0488931742613138E-4</v>
      </c>
      <c r="I70" s="75">
        <v>926547.60000000009</v>
      </c>
      <c r="J70" s="68">
        <v>0</v>
      </c>
      <c r="K70" s="67">
        <v>376494.43</v>
      </c>
      <c r="L70" s="67">
        <f t="shared" si="13"/>
        <v>1303042.03</v>
      </c>
      <c r="M70" s="67">
        <v>423793.92000000004</v>
      </c>
      <c r="N70" s="67">
        <v>32928.220000000008</v>
      </c>
      <c r="O70" s="67">
        <v>336344.16</v>
      </c>
      <c r="P70" s="67">
        <f t="shared" si="14"/>
        <v>1719613.9</v>
      </c>
      <c r="Q70" s="67">
        <f t="shared" si="15"/>
        <v>376494.43</v>
      </c>
      <c r="R70" s="67">
        <f t="shared" si="16"/>
        <v>2096108.3299999998</v>
      </c>
      <c r="S70" s="15">
        <f t="shared" si="22"/>
        <v>1.0600056559269882E-3</v>
      </c>
      <c r="T70" s="68">
        <v>448691.09999999992</v>
      </c>
      <c r="U70" s="67">
        <f t="shared" si="17"/>
        <v>441826.12616999994</v>
      </c>
      <c r="V70" s="67">
        <v>275772.88999999996</v>
      </c>
      <c r="W70" s="67">
        <f t="shared" si="18"/>
        <v>210414.71506999998</v>
      </c>
      <c r="X70" s="67">
        <f t="shared" si="19"/>
        <v>652240.84123999998</v>
      </c>
      <c r="Y70" s="15">
        <f t="shared" si="23"/>
        <v>9.0661839820200749E-4</v>
      </c>
      <c r="Z70" s="65">
        <v>446500</v>
      </c>
      <c r="AA70" s="50">
        <f t="shared" si="24"/>
        <v>1.4925373134328358E-2</v>
      </c>
      <c r="AB70" s="65">
        <v>2351003.39</v>
      </c>
      <c r="AC70" s="50">
        <f t="shared" si="25"/>
        <v>1.0663933594292905E-3</v>
      </c>
      <c r="AD70" s="68">
        <f t="shared" si="26"/>
        <v>3194849.1712400001</v>
      </c>
      <c r="AE70" s="42">
        <f t="shared" si="27"/>
        <v>1.1716532738011716E-3</v>
      </c>
      <c r="AF70" s="15">
        <f t="shared" si="28"/>
        <v>0.2160970446750976</v>
      </c>
      <c r="AG70" s="68">
        <f t="shared" si="29"/>
        <v>5545852.5612400007</v>
      </c>
      <c r="AH70" s="42">
        <f t="shared" si="30"/>
        <v>1.1245959701115891E-3</v>
      </c>
      <c r="AI70" s="46">
        <f t="shared" si="31"/>
        <v>0.32809557039211806</v>
      </c>
    </row>
    <row r="71" spans="1:35" x14ac:dyDescent="0.2">
      <c r="A71" s="6" t="s">
        <v>58</v>
      </c>
      <c r="B71" s="65">
        <v>191096408.10999998</v>
      </c>
      <c r="C71" s="66">
        <v>54583476.300000012</v>
      </c>
      <c r="D71" s="65">
        <v>3486469.37</v>
      </c>
      <c r="E71" s="67">
        <v>479435.56</v>
      </c>
      <c r="F71" s="67">
        <f t="shared" si="20"/>
        <v>44576.845293504739</v>
      </c>
      <c r="G71" s="67">
        <f t="shared" si="12"/>
        <v>4010481.7752935048</v>
      </c>
      <c r="H71" s="15">
        <f t="shared" si="21"/>
        <v>1.6724360623108665E-4</v>
      </c>
      <c r="I71" s="75">
        <v>248281.57</v>
      </c>
      <c r="J71" s="68">
        <v>-36036</v>
      </c>
      <c r="K71" s="67">
        <v>63019.549999999996</v>
      </c>
      <c r="L71" s="67">
        <f t="shared" si="13"/>
        <v>275265.12</v>
      </c>
      <c r="M71" s="67">
        <v>526380.99000000011</v>
      </c>
      <c r="N71" s="67">
        <v>50274.869999999995</v>
      </c>
      <c r="O71" s="67">
        <v>959434.49999999988</v>
      </c>
      <c r="P71" s="67">
        <f t="shared" si="14"/>
        <v>1748335.93</v>
      </c>
      <c r="Q71" s="67">
        <f t="shared" si="15"/>
        <v>63019.549999999996</v>
      </c>
      <c r="R71" s="67">
        <f t="shared" si="16"/>
        <v>1811355.48</v>
      </c>
      <c r="S71" s="15">
        <f t="shared" si="22"/>
        <v>9.1600564065042616E-4</v>
      </c>
      <c r="T71" s="68">
        <v>223866.91000000003</v>
      </c>
      <c r="U71" s="67">
        <f t="shared" si="17"/>
        <v>220441.74627700003</v>
      </c>
      <c r="V71" s="67">
        <v>106570.3</v>
      </c>
      <c r="W71" s="67">
        <f t="shared" si="18"/>
        <v>81313.138900000005</v>
      </c>
      <c r="X71" s="67">
        <f t="shared" si="19"/>
        <v>301754.88517700002</v>
      </c>
      <c r="Y71" s="15">
        <f t="shared" si="23"/>
        <v>4.1944096927247867E-4</v>
      </c>
      <c r="Z71" s="65">
        <v>446500</v>
      </c>
      <c r="AA71" s="50">
        <f t="shared" si="24"/>
        <v>1.4925373134328358E-2</v>
      </c>
      <c r="AB71" s="65">
        <v>686247.37000000011</v>
      </c>
      <c r="AC71" s="50">
        <f t="shared" si="25"/>
        <v>3.1127545005105899E-4</v>
      </c>
      <c r="AD71" s="68">
        <f t="shared" si="26"/>
        <v>2559610.3651769999</v>
      </c>
      <c r="AE71" s="42">
        <f t="shared" si="27"/>
        <v>9.3869090629122495E-4</v>
      </c>
      <c r="AF71" s="15">
        <f t="shared" si="28"/>
        <v>0.73415541441484111</v>
      </c>
      <c r="AG71" s="68">
        <f t="shared" si="29"/>
        <v>3245857.7351770001</v>
      </c>
      <c r="AH71" s="42">
        <f t="shared" si="30"/>
        <v>6.5819970657846256E-4</v>
      </c>
      <c r="AI71" s="46">
        <f t="shared" si="31"/>
        <v>0.80934359437139036</v>
      </c>
    </row>
    <row r="72" spans="1:35" x14ac:dyDescent="0.2">
      <c r="A72" s="6" t="s">
        <v>16</v>
      </c>
      <c r="B72" s="65">
        <v>15443660221.530001</v>
      </c>
      <c r="C72" s="66">
        <v>7588928610.3000011</v>
      </c>
      <c r="D72" s="65">
        <v>454551610.98000008</v>
      </c>
      <c r="E72" s="67">
        <v>33060490.68</v>
      </c>
      <c r="F72" s="67">
        <f t="shared" si="20"/>
        <v>3073890.4272551569</v>
      </c>
      <c r="G72" s="67">
        <f t="shared" si="12"/>
        <v>490685992.08725524</v>
      </c>
      <c r="H72" s="15">
        <f t="shared" si="21"/>
        <v>2.0462403133036353E-2</v>
      </c>
      <c r="I72" s="75">
        <v>19815418.68</v>
      </c>
      <c r="J72" s="68">
        <v>0</v>
      </c>
      <c r="K72" s="67">
        <v>20687649.400000002</v>
      </c>
      <c r="L72" s="67">
        <f t="shared" si="13"/>
        <v>40503068.079999998</v>
      </c>
      <c r="M72" s="67">
        <v>0</v>
      </c>
      <c r="N72" s="67">
        <v>0</v>
      </c>
      <c r="O72" s="67">
        <v>0</v>
      </c>
      <c r="P72" s="67">
        <f t="shared" si="14"/>
        <v>19815418.68</v>
      </c>
      <c r="Q72" s="67">
        <f t="shared" si="15"/>
        <v>20687649.400000002</v>
      </c>
      <c r="R72" s="67">
        <f t="shared" si="16"/>
        <v>40503068.079999998</v>
      </c>
      <c r="S72" s="15">
        <f t="shared" si="22"/>
        <v>2.0482472509994683E-2</v>
      </c>
      <c r="T72" s="68">
        <v>6620213.8999999994</v>
      </c>
      <c r="U72" s="67">
        <f t="shared" si="17"/>
        <v>6518924.6273299996</v>
      </c>
      <c r="V72" s="67">
        <v>13421039.469999997</v>
      </c>
      <c r="W72" s="67">
        <f t="shared" si="18"/>
        <v>10240253.115609998</v>
      </c>
      <c r="X72" s="67">
        <f t="shared" si="19"/>
        <v>16759177.742939997</v>
      </c>
      <c r="Y72" s="15">
        <f t="shared" si="23"/>
        <v>2.3295350305878978E-2</v>
      </c>
      <c r="Z72" s="65">
        <v>446500</v>
      </c>
      <c r="AA72" s="50">
        <f t="shared" si="24"/>
        <v>1.4925373134328358E-2</v>
      </c>
      <c r="AB72" s="65">
        <v>38526210.560000002</v>
      </c>
      <c r="AC72" s="50">
        <f t="shared" si="25"/>
        <v>1.74751322264825E-2</v>
      </c>
      <c r="AD72" s="68">
        <f t="shared" si="26"/>
        <v>57708745.822939992</v>
      </c>
      <c r="AE72" s="42">
        <f t="shared" si="27"/>
        <v>2.116364101913594E-2</v>
      </c>
      <c r="AF72" s="15">
        <f t="shared" si="28"/>
        <v>0.1269575212779944</v>
      </c>
      <c r="AG72" s="68">
        <f t="shared" si="29"/>
        <v>96234956.382939994</v>
      </c>
      <c r="AH72" s="42">
        <f t="shared" si="30"/>
        <v>1.951466306344081E-2</v>
      </c>
      <c r="AI72" s="46">
        <f t="shared" si="31"/>
        <v>0.19612330071535283</v>
      </c>
    </row>
    <row r="73" spans="1:35" x14ac:dyDescent="0.2">
      <c r="A73" s="6" t="s">
        <v>51</v>
      </c>
      <c r="B73" s="65">
        <v>334331454.53000003</v>
      </c>
      <c r="C73" s="66">
        <v>178446621.60999998</v>
      </c>
      <c r="D73" s="65">
        <v>11307940.059999999</v>
      </c>
      <c r="E73" s="67">
        <v>1686953.47</v>
      </c>
      <c r="F73" s="67">
        <f>(E73/E$76)*F$76</f>
        <v>156849.15789210753</v>
      </c>
      <c r="G73" s="67">
        <f t="shared" si="12"/>
        <v>13151742.687892107</v>
      </c>
      <c r="H73" s="15">
        <f>(G73/G$76)</f>
        <v>5.4844903894007296E-4</v>
      </c>
      <c r="I73" s="75">
        <v>997957.42999999993</v>
      </c>
      <c r="J73" s="68">
        <v>0</v>
      </c>
      <c r="K73" s="67">
        <v>26632.170000000006</v>
      </c>
      <c r="L73" s="67">
        <f t="shared" si="13"/>
        <v>1024589.6</v>
      </c>
      <c r="M73" s="67">
        <v>983331.71</v>
      </c>
      <c r="N73" s="67">
        <v>36810.709999999992</v>
      </c>
      <c r="O73" s="67">
        <v>647618.29999999993</v>
      </c>
      <c r="P73" s="67">
        <f t="shared" si="14"/>
        <v>2665718.15</v>
      </c>
      <c r="Q73" s="67">
        <f t="shared" si="15"/>
        <v>26632.170000000006</v>
      </c>
      <c r="R73" s="67">
        <f t="shared" si="16"/>
        <v>2692350.32</v>
      </c>
      <c r="S73" s="15">
        <f>(R73/R$76)</f>
        <v>1.3615262751886668E-3</v>
      </c>
      <c r="T73" s="68">
        <v>686938.49</v>
      </c>
      <c r="U73" s="67">
        <f t="shared" si="17"/>
        <v>676428.33110299997</v>
      </c>
      <c r="V73" s="67">
        <v>60193.110000000008</v>
      </c>
      <c r="W73" s="67">
        <f t="shared" si="18"/>
        <v>45927.342930000006</v>
      </c>
      <c r="X73" s="67">
        <f t="shared" si="19"/>
        <v>722355.67403300002</v>
      </c>
      <c r="Y73" s="15">
        <f>(X73/X$76)</f>
        <v>1.004078405882822E-3</v>
      </c>
      <c r="Z73" s="65">
        <v>446500</v>
      </c>
      <c r="AA73" s="50">
        <f>(Z73/Z$76)</f>
        <v>1.4925373134328358E-2</v>
      </c>
      <c r="AB73" s="65">
        <v>2275467.7599999998</v>
      </c>
      <c r="AC73" s="50">
        <f>(AB73/AB$76)</f>
        <v>1.0321310973777208E-3</v>
      </c>
      <c r="AD73" s="68">
        <f t="shared" si="26"/>
        <v>3861205.994033</v>
      </c>
      <c r="AE73" s="42">
        <f>(AD73/AD$76)</f>
        <v>1.4160276123375169E-3</v>
      </c>
      <c r="AF73" s="15">
        <f t="shared" si="28"/>
        <v>0.34145971534562597</v>
      </c>
      <c r="AG73" s="68">
        <f t="shared" si="29"/>
        <v>6136673.7540329993</v>
      </c>
      <c r="AH73" s="42">
        <f>(AG73/AG$76)</f>
        <v>1.2444035425514461E-3</v>
      </c>
      <c r="AI73" s="46">
        <f t="shared" si="31"/>
        <v>0.4666053693160076</v>
      </c>
    </row>
    <row r="74" spans="1:35" x14ac:dyDescent="0.2">
      <c r="A74" s="6" t="s">
        <v>43</v>
      </c>
      <c r="B74" s="65">
        <v>2896674161.3099995</v>
      </c>
      <c r="C74" s="66">
        <v>2015520312.99</v>
      </c>
      <c r="D74" s="65">
        <v>123297165.02</v>
      </c>
      <c r="E74" s="67">
        <v>24884067.079999994</v>
      </c>
      <c r="F74" s="67">
        <f>(E74/E$76)*F$76</f>
        <v>2313664.861443223</v>
      </c>
      <c r="G74" s="67">
        <f t="shared" si="12"/>
        <v>150494896.96144322</v>
      </c>
      <c r="H74" s="15">
        <f>(G74/G$76)</f>
        <v>6.2758817262959796E-3</v>
      </c>
      <c r="I74" s="75">
        <v>9368265.7300000023</v>
      </c>
      <c r="J74" s="68">
        <v>0</v>
      </c>
      <c r="K74" s="67">
        <v>1431808.11</v>
      </c>
      <c r="L74" s="67">
        <f t="shared" si="13"/>
        <v>10800073.840000002</v>
      </c>
      <c r="M74" s="67">
        <v>0</v>
      </c>
      <c r="N74" s="67">
        <v>0</v>
      </c>
      <c r="O74" s="67">
        <v>0</v>
      </c>
      <c r="P74" s="67">
        <f t="shared" si="14"/>
        <v>9368265.7300000023</v>
      </c>
      <c r="Q74" s="67">
        <f t="shared" si="15"/>
        <v>1431808.11</v>
      </c>
      <c r="R74" s="67">
        <f t="shared" si="16"/>
        <v>10800073.840000002</v>
      </c>
      <c r="S74" s="15">
        <f>(R74/R$76)</f>
        <v>5.4616162681005659E-3</v>
      </c>
      <c r="T74" s="68">
        <v>1993051.8399999999</v>
      </c>
      <c r="U74" s="67">
        <f t="shared" si="17"/>
        <v>1962558.1468479999</v>
      </c>
      <c r="V74" s="67">
        <v>447756.47</v>
      </c>
      <c r="W74" s="67">
        <f t="shared" si="18"/>
        <v>341638.18660999998</v>
      </c>
      <c r="X74" s="67">
        <f t="shared" si="19"/>
        <v>2304196.3334579999</v>
      </c>
      <c r="Y74" s="15">
        <f>(X74/X$76)</f>
        <v>3.2028457233850951E-3</v>
      </c>
      <c r="Z74" s="65">
        <v>446500</v>
      </c>
      <c r="AA74" s="50">
        <f>(Z74/Z$76)</f>
        <v>1.4925373134328358E-2</v>
      </c>
      <c r="AB74" s="65">
        <v>27427852.680000007</v>
      </c>
      <c r="AC74" s="50">
        <f>(AB74/AB$76)</f>
        <v>1.244101990059524E-2</v>
      </c>
      <c r="AD74" s="68">
        <f t="shared" si="26"/>
        <v>13550770.173458003</v>
      </c>
      <c r="AE74" s="42">
        <f>(AD74/AD$76)</f>
        <v>4.9695004005767063E-3</v>
      </c>
      <c r="AF74" s="15">
        <f t="shared" si="28"/>
        <v>0.10990333939356949</v>
      </c>
      <c r="AG74" s="68">
        <f t="shared" si="29"/>
        <v>40978622.85345801</v>
      </c>
      <c r="AH74" s="42">
        <f>(AG74/AG$76)</f>
        <v>8.3097041641181854E-3</v>
      </c>
      <c r="AI74" s="46">
        <f t="shared" si="31"/>
        <v>0.27229244101184857</v>
      </c>
    </row>
    <row r="75" spans="1:35" x14ac:dyDescent="0.2">
      <c r="A75" s="6" t="s">
        <v>49</v>
      </c>
      <c r="B75" s="65">
        <v>422367817.50000006</v>
      </c>
      <c r="C75" s="66">
        <v>157654586.15000001</v>
      </c>
      <c r="D75" s="65">
        <v>10256346.130000001</v>
      </c>
      <c r="E75" s="67">
        <v>1440521.38</v>
      </c>
      <c r="F75" s="67">
        <f>(E75/E$76)*F$76</f>
        <v>133936.45372956054</v>
      </c>
      <c r="G75" s="67">
        <f>SUM(D75:F75)</f>
        <v>11830803.963729562</v>
      </c>
      <c r="H75" s="15">
        <f>(G75/G$76)</f>
        <v>4.9336374789095286E-4</v>
      </c>
      <c r="I75" s="75">
        <v>716820.78000000014</v>
      </c>
      <c r="J75" s="68">
        <v>-364478.40000000008</v>
      </c>
      <c r="K75" s="67">
        <v>176496.52000000002</v>
      </c>
      <c r="L75" s="67">
        <f>SUM(I75:K75)</f>
        <v>528838.90000000014</v>
      </c>
      <c r="M75" s="67">
        <v>886801.55</v>
      </c>
      <c r="N75" s="67">
        <v>26409.07</v>
      </c>
      <c r="O75" s="67">
        <v>683693.03000000014</v>
      </c>
      <c r="P75" s="67">
        <f>(I75+J75+M75+N75+O75)</f>
        <v>1949246.0300000003</v>
      </c>
      <c r="Q75" s="67">
        <f>K75</f>
        <v>176496.52000000002</v>
      </c>
      <c r="R75" s="67">
        <f>SUM(P75:Q75)</f>
        <v>2125742.5500000003</v>
      </c>
      <c r="S75" s="15">
        <f>(R75/R$76)</f>
        <v>1.0749917329151873E-3</v>
      </c>
      <c r="T75" s="68">
        <v>494685.21999999986</v>
      </c>
      <c r="U75" s="67">
        <f>(T75*0.9847)</f>
        <v>487116.53613399988</v>
      </c>
      <c r="V75" s="67">
        <v>212775.9</v>
      </c>
      <c r="W75" s="67">
        <f>(V75*0.763)</f>
        <v>162348.0117</v>
      </c>
      <c r="X75" s="67">
        <f>(U75+W75)</f>
        <v>649464.54783399985</v>
      </c>
      <c r="Y75" s="15">
        <f>(X75/X$76)</f>
        <v>9.0275933492117797E-4</v>
      </c>
      <c r="Z75" s="65">
        <v>446500</v>
      </c>
      <c r="AA75" s="50">
        <f>(Z75/Z$76)</f>
        <v>1.4925373134328358E-2</v>
      </c>
      <c r="AB75" s="65">
        <v>1876552.1499999997</v>
      </c>
      <c r="AC75" s="50">
        <f>(AB75/AB$76)</f>
        <v>8.5118667199486988E-4</v>
      </c>
      <c r="AD75" s="68">
        <f t="shared" si="26"/>
        <v>3221707.0978340004</v>
      </c>
      <c r="AE75" s="42">
        <f>(AD75/AD$76)</f>
        <v>1.1815029336551166E-3</v>
      </c>
      <c r="AF75" s="15">
        <f t="shared" si="28"/>
        <v>0.31411840600917784</v>
      </c>
      <c r="AG75" s="68">
        <f t="shared" si="29"/>
        <v>5098259.2478339998</v>
      </c>
      <c r="AH75" s="42">
        <f>(AG75/AG$76)</f>
        <v>1.0338323533462823E-3</v>
      </c>
      <c r="AI75" s="46">
        <f t="shared" si="31"/>
        <v>0.43093092096395585</v>
      </c>
    </row>
    <row r="76" spans="1:35" x14ac:dyDescent="0.2">
      <c r="A76" s="18" t="s">
        <v>72</v>
      </c>
      <c r="B76" s="19">
        <f>SUM(B9:B75)</f>
        <v>888817673828.26025</v>
      </c>
      <c r="C76" s="51">
        <f>SUM(C9:C75)</f>
        <v>360235051926.63995</v>
      </c>
      <c r="D76" s="19">
        <f>SUM(D9:D75)</f>
        <v>21811566785.590004</v>
      </c>
      <c r="E76" s="20">
        <f>SUM(E9:E75)</f>
        <v>1983859406.27</v>
      </c>
      <c r="F76" s="20">
        <v>184454807.31000003</v>
      </c>
      <c r="G76" s="20">
        <f>SUM(D76:F76)</f>
        <v>23979880999.170006</v>
      </c>
      <c r="H76" s="21">
        <f>(G76/G$76)</f>
        <v>1</v>
      </c>
      <c r="I76" s="76">
        <f>SUM(I9:I75)</f>
        <v>1281495638.0299997</v>
      </c>
      <c r="J76" s="22">
        <f>SUM(J9:J75)</f>
        <v>-44141976.57</v>
      </c>
      <c r="K76" s="20">
        <f>SUM(K9:K75)</f>
        <v>656987271.06999981</v>
      </c>
      <c r="L76" s="20">
        <f>SUM(I76:K76)</f>
        <v>1894340932.5299997</v>
      </c>
      <c r="M76" s="20">
        <f>SUM(M9:M75)</f>
        <v>20617042</v>
      </c>
      <c r="N76" s="20">
        <f>SUM(N9:N75)</f>
        <v>592957.99999999988</v>
      </c>
      <c r="O76" s="20">
        <f>SUM(O9:O75)</f>
        <v>17757228.340000004</v>
      </c>
      <c r="P76" s="20">
        <f>(I76+M76+N76+O76)</f>
        <v>1320462866.3699996</v>
      </c>
      <c r="Q76" s="20">
        <f>K76</f>
        <v>656987271.06999981</v>
      </c>
      <c r="R76" s="20">
        <f>SUM(P76:Q76)</f>
        <v>1977450137.4399996</v>
      </c>
      <c r="S76" s="21">
        <f>(R76/R$76)</f>
        <v>1</v>
      </c>
      <c r="T76" s="22">
        <f>SUM(T9:T75)</f>
        <v>430551896.16000015</v>
      </c>
      <c r="U76" s="20">
        <f>SUM(U9:U75)</f>
        <v>423964452.14875215</v>
      </c>
      <c r="V76" s="20">
        <f>SUM(V9:V75)</f>
        <v>387230837.05999994</v>
      </c>
      <c r="W76" s="20">
        <f>SUM(W9:W75)</f>
        <v>295457128.67677993</v>
      </c>
      <c r="X76" s="20">
        <f>(U76+W76)</f>
        <v>719421580.82553208</v>
      </c>
      <c r="Y76" s="21">
        <f>(X76/X$76)</f>
        <v>1</v>
      </c>
      <c r="Z76" s="19">
        <f>SUM(Z9:Z75)</f>
        <v>29915500</v>
      </c>
      <c r="AA76" s="52">
        <f>(Z76/Z$76)</f>
        <v>1</v>
      </c>
      <c r="AB76" s="19">
        <f>SUM(AB9:AB75)</f>
        <v>2204630560.7699995</v>
      </c>
      <c r="AC76" s="52">
        <f>(AB76/$AB76)</f>
        <v>1</v>
      </c>
      <c r="AD76" s="22">
        <f t="shared" si="26"/>
        <v>2726787218.2655315</v>
      </c>
      <c r="AE76" s="43">
        <f>(AD76/AD$76)</f>
        <v>1</v>
      </c>
      <c r="AF76" s="40">
        <f t="shared" si="28"/>
        <v>0.1250156508732333</v>
      </c>
      <c r="AG76" s="22">
        <f t="shared" si="29"/>
        <v>4931417779.035531</v>
      </c>
      <c r="AH76" s="43">
        <f>(AG76/AG$76)</f>
        <v>1</v>
      </c>
      <c r="AI76" s="23">
        <f t="shared" si="31"/>
        <v>0.20564813391718739</v>
      </c>
    </row>
    <row r="77" spans="1:35" x14ac:dyDescent="0.2">
      <c r="A77" s="8"/>
      <c r="B77" s="10"/>
      <c r="C77" s="10"/>
      <c r="D77" s="10"/>
      <c r="E77" s="10"/>
      <c r="F77" s="10"/>
      <c r="G77" s="10"/>
      <c r="H77" s="11"/>
      <c r="I77" s="10"/>
      <c r="J77" s="10"/>
      <c r="K77" s="10"/>
      <c r="L77" s="10"/>
      <c r="M77" s="10"/>
      <c r="N77" s="10"/>
      <c r="O77" s="10"/>
      <c r="P77" s="10"/>
      <c r="Q77" s="11"/>
      <c r="R77" s="11"/>
      <c r="S77" s="11"/>
      <c r="T77" s="10"/>
      <c r="U77" s="10"/>
      <c r="V77" s="10"/>
      <c r="W77" s="10"/>
      <c r="X77" s="10"/>
      <c r="Y77" s="11"/>
      <c r="Z77" s="11"/>
      <c r="AA77" s="11"/>
      <c r="AB77" s="10"/>
      <c r="AC77" s="11"/>
      <c r="AD77" s="11"/>
      <c r="AE77" s="11"/>
      <c r="AF77" s="11"/>
      <c r="AG77" s="11"/>
      <c r="AH77" s="11"/>
      <c r="AI77" s="12"/>
    </row>
    <row r="78" spans="1:35" x14ac:dyDescent="0.2">
      <c r="A78" s="8" t="s">
        <v>96</v>
      </c>
      <c r="B78" s="9"/>
      <c r="C78" s="9"/>
      <c r="D78" s="11"/>
      <c r="E78" s="11"/>
      <c r="F78" s="11"/>
      <c r="G78" s="11"/>
      <c r="H78" s="11"/>
      <c r="I78" s="11"/>
      <c r="J78" s="11"/>
      <c r="K78" s="11"/>
      <c r="L78" s="10"/>
      <c r="M78" s="11"/>
      <c r="N78" s="11"/>
      <c r="O78" s="11"/>
      <c r="P78" s="11"/>
      <c r="Q78" s="11"/>
      <c r="R78" s="11"/>
      <c r="S78" s="11"/>
      <c r="T78" s="11"/>
      <c r="U78" s="11"/>
      <c r="V78" s="11"/>
      <c r="W78" s="11"/>
      <c r="X78" s="11"/>
      <c r="Y78" s="11"/>
      <c r="Z78" s="11"/>
      <c r="AA78" s="11"/>
      <c r="AB78" s="11"/>
      <c r="AC78" s="11"/>
      <c r="AD78" s="11"/>
      <c r="AE78" s="11"/>
      <c r="AF78" s="11"/>
      <c r="AG78" s="11"/>
      <c r="AH78" s="11"/>
      <c r="AI78" s="12"/>
    </row>
    <row r="79" spans="1:35" x14ac:dyDescent="0.2">
      <c r="A79" s="77" t="s">
        <v>125</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2"/>
    </row>
    <row r="80" spans="1:35" x14ac:dyDescent="0.2">
      <c r="A80" s="77" t="s">
        <v>126</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2"/>
    </row>
    <row r="81" spans="1:35" x14ac:dyDescent="0.2">
      <c r="A81" s="8" t="s">
        <v>107</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2"/>
    </row>
    <row r="82" spans="1:35" x14ac:dyDescent="0.2">
      <c r="A82" s="8" t="s">
        <v>104</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2"/>
    </row>
    <row r="83" spans="1:35" ht="13.5" thickBot="1" x14ac:dyDescent="0.25">
      <c r="A83" s="69" t="s">
        <v>117</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47"/>
    </row>
  </sheetData>
  <mergeCells count="12">
    <mergeCell ref="Z4:AA4"/>
    <mergeCell ref="AB3:AC3"/>
    <mergeCell ref="A1:AI1"/>
    <mergeCell ref="A2:AI2"/>
    <mergeCell ref="B3:C3"/>
    <mergeCell ref="D3:H3"/>
    <mergeCell ref="I3:S3"/>
    <mergeCell ref="B4:C4"/>
    <mergeCell ref="T3:Y3"/>
    <mergeCell ref="AD3:AI3"/>
    <mergeCell ref="AB4:AC4"/>
    <mergeCell ref="Z3:AA3"/>
  </mergeCells>
  <phoneticPr fontId="0" type="noConversion"/>
  <printOptions horizontalCentered="1"/>
  <pageMargins left="0.5" right="0.5" top="0.5" bottom="0.5" header="0.3" footer="0.3"/>
  <pageSetup paperSize="5" scale="33" fitToHeight="0" orientation="landscape" r:id="rId1"/>
  <headerFooter>
    <oddFooter>&amp;L&amp;14Office of Economic and Demographic Research&amp;R&amp;14Page &amp;P of &amp;N</oddFooter>
  </headerFooter>
  <ignoredErrors>
    <ignoredError sqref="Z76:AA76 AD9:AD76 L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2017-03-17T20:22:16Z</cp:lastPrinted>
  <dcterms:created xsi:type="dcterms:W3CDTF">2000-01-10T21:55:04Z</dcterms:created>
  <dcterms:modified xsi:type="dcterms:W3CDTF">2023-06-30T21:36:01Z</dcterms:modified>
</cp:coreProperties>
</file>