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CAIN.STEVE\Documents\EDR\Revenue Data\special tabulations\"/>
    </mc:Choice>
  </mc:AlternateContent>
  <bookViews>
    <workbookView xWindow="-15" yWindow="45" windowWidth="7680" windowHeight="7260" tabRatio="604"/>
  </bookViews>
  <sheets>
    <sheet name="Summary" sheetId="7" r:id="rId1"/>
    <sheet name="Data Worksheet" sheetId="4" r:id="rId2"/>
  </sheets>
  <definedNames>
    <definedName name="_xlnm.Print_Area" localSheetId="1">'Data Worksheet'!$A$1:$AI$83</definedName>
    <definedName name="_xlnm.Print_Area" localSheetId="0">Summary!$A$1:$L$81</definedName>
    <definedName name="_xlnm.Print_Titles" localSheetId="1">'Data Worksheet'!$1:$8</definedName>
    <definedName name="_xlnm.Print_Titles" localSheetId="0">Summary!$1:$7</definedName>
  </definedNames>
  <calcPr calcId="162913" fullCalcOnLoad="1"/>
</workbook>
</file>

<file path=xl/calcChain.xml><?xml version="1.0" encoding="utf-8"?>
<calcChain xmlns="http://schemas.openxmlformats.org/spreadsheetml/2006/main">
  <c r="W11" i="4" l="1"/>
  <c r="W12" i="4"/>
  <c r="W13" i="4"/>
  <c r="W14" i="4"/>
  <c r="W15" i="4"/>
  <c r="W16" i="4"/>
  <c r="X16" i="4" s="1"/>
  <c r="W17" i="4"/>
  <c r="X17" i="4" s="1"/>
  <c r="W18" i="4"/>
  <c r="W19" i="4"/>
  <c r="X19" i="4" s="1"/>
  <c r="W20" i="4"/>
  <c r="W21" i="4"/>
  <c r="W22" i="4"/>
  <c r="W23" i="4"/>
  <c r="W24" i="4"/>
  <c r="W25" i="4"/>
  <c r="W26" i="4"/>
  <c r="W27" i="4"/>
  <c r="X27" i="4" s="1"/>
  <c r="W28" i="4"/>
  <c r="X28" i="4" s="1"/>
  <c r="W29" i="4"/>
  <c r="W30" i="4"/>
  <c r="W31" i="4"/>
  <c r="W32" i="4"/>
  <c r="W33" i="4"/>
  <c r="W34" i="4"/>
  <c r="W35" i="4"/>
  <c r="W36" i="4"/>
  <c r="W37" i="4"/>
  <c r="W38" i="4"/>
  <c r="W39" i="4"/>
  <c r="W40" i="4"/>
  <c r="W41" i="4"/>
  <c r="W42" i="4"/>
  <c r="W43" i="4"/>
  <c r="W44" i="4"/>
  <c r="W45" i="4"/>
  <c r="W46" i="4"/>
  <c r="W47" i="4"/>
  <c r="X47" i="4" s="1"/>
  <c r="AG47" i="4" s="1"/>
  <c r="W48" i="4"/>
  <c r="X48" i="4" s="1"/>
  <c r="W49" i="4"/>
  <c r="X49" i="4" s="1"/>
  <c r="W50" i="4"/>
  <c r="W51" i="4"/>
  <c r="W52" i="4"/>
  <c r="W53" i="4"/>
  <c r="W54" i="4"/>
  <c r="W55" i="4"/>
  <c r="W56" i="4"/>
  <c r="W57" i="4"/>
  <c r="W58" i="4"/>
  <c r="W59" i="4"/>
  <c r="X59" i="4" s="1"/>
  <c r="W60" i="4"/>
  <c r="X60" i="4" s="1"/>
  <c r="W61" i="4"/>
  <c r="X61" i="4" s="1"/>
  <c r="W62" i="4"/>
  <c r="W63" i="4"/>
  <c r="W64" i="4"/>
  <c r="W65" i="4"/>
  <c r="W66" i="4"/>
  <c r="W67" i="4"/>
  <c r="W68" i="4"/>
  <c r="W69" i="4"/>
  <c r="X69" i="4" s="1"/>
  <c r="W70" i="4"/>
  <c r="W71" i="4"/>
  <c r="W72" i="4"/>
  <c r="W73" i="4"/>
  <c r="W74" i="4"/>
  <c r="W75" i="4"/>
  <c r="W10" i="4"/>
  <c r="W9"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10" i="4"/>
  <c r="L9" i="4"/>
  <c r="U11" i="4"/>
  <c r="U12" i="4"/>
  <c r="X12" i="4"/>
  <c r="U13" i="4"/>
  <c r="U14" i="4"/>
  <c r="U76" i="4" s="1"/>
  <c r="X14" i="4"/>
  <c r="U15" i="4"/>
  <c r="X15" i="4" s="1"/>
  <c r="U16" i="4"/>
  <c r="U17" i="4"/>
  <c r="U18" i="4"/>
  <c r="X18" i="4" s="1"/>
  <c r="AG18" i="4" s="1"/>
  <c r="U19" i="4"/>
  <c r="U20" i="4"/>
  <c r="U21" i="4"/>
  <c r="X21" i="4"/>
  <c r="U22" i="4"/>
  <c r="U23" i="4"/>
  <c r="X23" i="4"/>
  <c r="U24" i="4"/>
  <c r="X24" i="4" s="1"/>
  <c r="U25" i="4"/>
  <c r="U26" i="4"/>
  <c r="X26" i="4" s="1"/>
  <c r="U27" i="4"/>
  <c r="U28" i="4"/>
  <c r="U29" i="4"/>
  <c r="X29" i="4" s="1"/>
  <c r="U30" i="4"/>
  <c r="X30" i="4" s="1"/>
  <c r="U31" i="4"/>
  <c r="X31" i="4" s="1"/>
  <c r="AD31" i="4" s="1"/>
  <c r="U32" i="4"/>
  <c r="U33" i="4"/>
  <c r="X33" i="4" s="1"/>
  <c r="U34" i="4"/>
  <c r="U35" i="4"/>
  <c r="X35" i="4" s="1"/>
  <c r="U36" i="4"/>
  <c r="X36" i="4" s="1"/>
  <c r="U37" i="4"/>
  <c r="X37" i="4" s="1"/>
  <c r="U38" i="4"/>
  <c r="U39" i="4"/>
  <c r="X39" i="4" s="1"/>
  <c r="U40" i="4"/>
  <c r="U41" i="4"/>
  <c r="U42" i="4"/>
  <c r="U43" i="4"/>
  <c r="X43" i="4"/>
  <c r="U44" i="4"/>
  <c r="U45" i="4"/>
  <c r="X45" i="4"/>
  <c r="U46" i="4"/>
  <c r="U47" i="4"/>
  <c r="U48" i="4"/>
  <c r="U49" i="4"/>
  <c r="U50" i="4"/>
  <c r="X50" i="4"/>
  <c r="U51" i="4"/>
  <c r="U52" i="4"/>
  <c r="X52" i="4" s="1"/>
  <c r="U53" i="4"/>
  <c r="U54" i="4"/>
  <c r="X54" i="4" s="1"/>
  <c r="U55" i="4"/>
  <c r="X55" i="4" s="1"/>
  <c r="U56" i="4"/>
  <c r="U57" i="4"/>
  <c r="X57" i="4" s="1"/>
  <c r="U58" i="4"/>
  <c r="X58" i="4"/>
  <c r="U59" i="4"/>
  <c r="U60" i="4"/>
  <c r="U61" i="4"/>
  <c r="U62" i="4"/>
  <c r="X62" i="4" s="1"/>
  <c r="U63" i="4"/>
  <c r="X63" i="4"/>
  <c r="U64" i="4"/>
  <c r="X64" i="4" s="1"/>
  <c r="AD64" i="4" s="1"/>
  <c r="U65" i="4"/>
  <c r="U66" i="4"/>
  <c r="U67" i="4"/>
  <c r="X67" i="4" s="1"/>
  <c r="U68" i="4"/>
  <c r="U69" i="4"/>
  <c r="U70" i="4"/>
  <c r="X70" i="4" s="1"/>
  <c r="AG70" i="4" s="1"/>
  <c r="U71" i="4"/>
  <c r="X71" i="4" s="1"/>
  <c r="U72" i="4"/>
  <c r="X72" i="4" s="1"/>
  <c r="U73" i="4"/>
  <c r="U74" i="4"/>
  <c r="X74" i="4" s="1"/>
  <c r="AG74" i="4" s="1"/>
  <c r="U75" i="4"/>
  <c r="X75" i="4" s="1"/>
  <c r="AD75" i="4" s="1"/>
  <c r="U10" i="4"/>
  <c r="U9" i="4"/>
  <c r="X9" i="4" s="1"/>
  <c r="Q45" i="4"/>
  <c r="P11" i="4"/>
  <c r="P12" i="4"/>
  <c r="R12" i="4" s="1"/>
  <c r="AD12" i="4" s="1"/>
  <c r="AF12" i="4" s="1"/>
  <c r="I11" i="7" s="1"/>
  <c r="P13" i="4"/>
  <c r="R13" i="4" s="1"/>
  <c r="P14" i="4"/>
  <c r="P15" i="4"/>
  <c r="P16" i="4"/>
  <c r="P17" i="4"/>
  <c r="P18" i="4"/>
  <c r="P19" i="4"/>
  <c r="P20" i="4"/>
  <c r="R20" i="4" s="1"/>
  <c r="P21" i="4"/>
  <c r="P22" i="4"/>
  <c r="R22" i="4" s="1"/>
  <c r="P23" i="4"/>
  <c r="R23" i="4" s="1"/>
  <c r="P24" i="4"/>
  <c r="R24" i="4" s="1"/>
  <c r="AG24" i="4" s="1"/>
  <c r="J23" i="7" s="1"/>
  <c r="P25" i="4"/>
  <c r="P26" i="4"/>
  <c r="R26" i="4" s="1"/>
  <c r="AG26" i="4" s="1"/>
  <c r="J25" i="7" s="1"/>
  <c r="P27" i="4"/>
  <c r="P28" i="4"/>
  <c r="P29" i="4"/>
  <c r="P30" i="4"/>
  <c r="P31" i="4"/>
  <c r="P32" i="4"/>
  <c r="R32" i="4"/>
  <c r="P33" i="4"/>
  <c r="R33" i="4" s="1"/>
  <c r="P34" i="4"/>
  <c r="R34" i="4" s="1"/>
  <c r="S34" i="4" s="1"/>
  <c r="P35" i="4"/>
  <c r="P36" i="4"/>
  <c r="R36" i="4" s="1"/>
  <c r="P37" i="4"/>
  <c r="P38" i="4"/>
  <c r="P39" i="4"/>
  <c r="P40" i="4"/>
  <c r="P41" i="4"/>
  <c r="P42" i="4"/>
  <c r="R42" i="4" s="1"/>
  <c r="S42" i="4" s="1"/>
  <c r="P43" i="4"/>
  <c r="R43" i="4" s="1"/>
  <c r="P44" i="4"/>
  <c r="R44" i="4" s="1"/>
  <c r="P45" i="4"/>
  <c r="P46" i="4"/>
  <c r="R46" i="4" s="1"/>
  <c r="AD46" i="4" s="1"/>
  <c r="AF46" i="4" s="1"/>
  <c r="I45" i="7" s="1"/>
  <c r="P47" i="4"/>
  <c r="P48" i="4"/>
  <c r="P49" i="4"/>
  <c r="P50" i="4"/>
  <c r="P51" i="4"/>
  <c r="P52" i="4"/>
  <c r="R52" i="4"/>
  <c r="AD52" i="4" s="1"/>
  <c r="G51" i="7" s="1"/>
  <c r="P53" i="4"/>
  <c r="P54" i="4"/>
  <c r="P55" i="4"/>
  <c r="P56" i="4"/>
  <c r="R56" i="4" s="1"/>
  <c r="P57" i="4"/>
  <c r="P58" i="4"/>
  <c r="P59" i="4"/>
  <c r="P60" i="4"/>
  <c r="P61" i="4"/>
  <c r="R61" i="4" s="1"/>
  <c r="AD61" i="4" s="1"/>
  <c r="P62" i="4"/>
  <c r="R62" i="4" s="1"/>
  <c r="P63" i="4"/>
  <c r="P64" i="4"/>
  <c r="P65" i="4"/>
  <c r="R65" i="4" s="1"/>
  <c r="AG65" i="4" s="1"/>
  <c r="P66" i="4"/>
  <c r="P67" i="4"/>
  <c r="P68" i="4"/>
  <c r="P69" i="4"/>
  <c r="P70" i="4"/>
  <c r="P71" i="4"/>
  <c r="P72" i="4"/>
  <c r="P73" i="4"/>
  <c r="P74" i="4"/>
  <c r="P75" i="4"/>
  <c r="P10" i="4"/>
  <c r="P9" i="4"/>
  <c r="J76" i="4"/>
  <c r="E76" i="4"/>
  <c r="F14" i="4" s="1"/>
  <c r="D13" i="7" s="1"/>
  <c r="I76" i="4"/>
  <c r="Q9" i="4"/>
  <c r="Q10" i="4"/>
  <c r="R10" i="4" s="1"/>
  <c r="AG10" i="4" s="1"/>
  <c r="Q11" i="4"/>
  <c r="R11" i="4"/>
  <c r="AG11" i="4" s="1"/>
  <c r="Q12" i="4"/>
  <c r="Q13" i="4"/>
  <c r="Q14" i="4"/>
  <c r="R14" i="4" s="1"/>
  <c r="Q15" i="4"/>
  <c r="Q16" i="4"/>
  <c r="Q17" i="4"/>
  <c r="Q18" i="4"/>
  <c r="R18" i="4"/>
  <c r="Q19" i="4"/>
  <c r="Q20" i="4"/>
  <c r="Q21" i="4"/>
  <c r="Q22" i="4"/>
  <c r="Q23" i="4"/>
  <c r="Q24" i="4"/>
  <c r="Q25" i="4"/>
  <c r="Q26" i="4"/>
  <c r="Q27" i="4"/>
  <c r="Q28" i="4"/>
  <c r="Q29" i="4"/>
  <c r="Q30" i="4"/>
  <c r="R30" i="4" s="1"/>
  <c r="Q31" i="4"/>
  <c r="Q32" i="4"/>
  <c r="Q33" i="4"/>
  <c r="Q34" i="4"/>
  <c r="Q35" i="4"/>
  <c r="Q36" i="4"/>
  <c r="Q37" i="4"/>
  <c r="Q38" i="4"/>
  <c r="R38" i="4"/>
  <c r="Q39" i="4"/>
  <c r="R39" i="4" s="1"/>
  <c r="Q40" i="4"/>
  <c r="R40" i="4" s="1"/>
  <c r="Q41" i="4"/>
  <c r="Q42" i="4"/>
  <c r="Q43" i="4"/>
  <c r="Q44" i="4"/>
  <c r="Q46" i="4"/>
  <c r="Q47" i="4"/>
  <c r="Q48" i="4"/>
  <c r="R48" i="4" s="1"/>
  <c r="Q49" i="4"/>
  <c r="Q50" i="4"/>
  <c r="R50" i="4"/>
  <c r="Q51" i="4"/>
  <c r="Q52" i="4"/>
  <c r="Q53" i="4"/>
  <c r="R53" i="4" s="1"/>
  <c r="Q54" i="4"/>
  <c r="Q55" i="4"/>
  <c r="Q56" i="4"/>
  <c r="Q57" i="4"/>
  <c r="R57" i="4"/>
  <c r="Q58" i="4"/>
  <c r="Q59" i="4"/>
  <c r="R59" i="4" s="1"/>
  <c r="S59" i="4" s="1"/>
  <c r="Q60" i="4"/>
  <c r="Q61" i="4"/>
  <c r="Q62" i="4"/>
  <c r="Q63" i="4"/>
  <c r="Q64" i="4"/>
  <c r="Q65" i="4"/>
  <c r="Q66" i="4"/>
  <c r="Q67" i="4"/>
  <c r="Q68" i="4"/>
  <c r="R68" i="4"/>
  <c r="Q69" i="4"/>
  <c r="R69" i="4" s="1"/>
  <c r="AG69" i="4" s="1"/>
  <c r="J68" i="7" s="1"/>
  <c r="Q70" i="4"/>
  <c r="Q71" i="4"/>
  <c r="Q72" i="4"/>
  <c r="Q73" i="4"/>
  <c r="Q74" i="4"/>
  <c r="Q75" i="4"/>
  <c r="B76" i="4"/>
  <c r="C76" i="4"/>
  <c r="D76" i="4"/>
  <c r="B75" i="7"/>
  <c r="K76" i="4"/>
  <c r="Q76" i="4" s="1"/>
  <c r="M76" i="4"/>
  <c r="P76" i="4" s="1"/>
  <c r="R76" i="4" s="1"/>
  <c r="N76" i="4"/>
  <c r="O76" i="4"/>
  <c r="T76" i="4"/>
  <c r="V76" i="4"/>
  <c r="Z76" i="4"/>
  <c r="AA76" i="4" s="1"/>
  <c r="AB76" i="4"/>
  <c r="AC39" i="4"/>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B52" i="7"/>
  <c r="C52" i="7"/>
  <c r="B53" i="7"/>
  <c r="C53" i="7"/>
  <c r="B54" i="7"/>
  <c r="C54" i="7"/>
  <c r="B55" i="7"/>
  <c r="C55" i="7"/>
  <c r="B56" i="7"/>
  <c r="C56" i="7"/>
  <c r="B57" i="7"/>
  <c r="C57" i="7"/>
  <c r="B58" i="7"/>
  <c r="C58" i="7"/>
  <c r="B59" i="7"/>
  <c r="C59" i="7"/>
  <c r="B60" i="7"/>
  <c r="C60" i="7"/>
  <c r="B61" i="7"/>
  <c r="C61" i="7"/>
  <c r="B62" i="7"/>
  <c r="C62" i="7"/>
  <c r="B63" i="7"/>
  <c r="C63" i="7"/>
  <c r="B64" i="7"/>
  <c r="C64" i="7"/>
  <c r="B65" i="7"/>
  <c r="C65" i="7"/>
  <c r="B66" i="7"/>
  <c r="C66" i="7"/>
  <c r="B67" i="7"/>
  <c r="C67" i="7"/>
  <c r="B68" i="7"/>
  <c r="C68" i="7"/>
  <c r="B69" i="7"/>
  <c r="C69" i="7"/>
  <c r="B70" i="7"/>
  <c r="C70" i="7"/>
  <c r="B71" i="7"/>
  <c r="C71" i="7"/>
  <c r="B72" i="7"/>
  <c r="C72" i="7"/>
  <c r="B73" i="7"/>
  <c r="C73" i="7"/>
  <c r="B74" i="7"/>
  <c r="C74" i="7"/>
  <c r="D75" i="7"/>
  <c r="AC30" i="4"/>
  <c r="AA9" i="4"/>
  <c r="AA10" i="4"/>
  <c r="AA11" i="4"/>
  <c r="AA12" i="4"/>
  <c r="AA13" i="4"/>
  <c r="AA14" i="4"/>
  <c r="AA15" i="4"/>
  <c r="AA16" i="4"/>
  <c r="AA17" i="4"/>
  <c r="AA18" i="4"/>
  <c r="AA19" i="4"/>
  <c r="AA20" i="4"/>
  <c r="AA21" i="4"/>
  <c r="AA22" i="4"/>
  <c r="AA23" i="4"/>
  <c r="AA24" i="4"/>
  <c r="AA25" i="4"/>
  <c r="AA26" i="4"/>
  <c r="AA27" i="4"/>
  <c r="AA28" i="4"/>
  <c r="AA29" i="4"/>
  <c r="AA30" i="4"/>
  <c r="AA31" i="4"/>
  <c r="AA32" i="4"/>
  <c r="AA33" i="4"/>
  <c r="AA34" i="4"/>
  <c r="F11" i="4"/>
  <c r="G11" i="4" s="1"/>
  <c r="F23" i="4"/>
  <c r="AA75" i="4"/>
  <c r="AA74" i="4"/>
  <c r="AA73" i="4"/>
  <c r="F73" i="4"/>
  <c r="AA72" i="4"/>
  <c r="AA71" i="4"/>
  <c r="AA70" i="4"/>
  <c r="AA69" i="4"/>
  <c r="AA68" i="4"/>
  <c r="AA67" i="4"/>
  <c r="AA66" i="4"/>
  <c r="AA65" i="4"/>
  <c r="AA64" i="4"/>
  <c r="AA63" i="4"/>
  <c r="AA62" i="4"/>
  <c r="F62" i="4"/>
  <c r="G62" i="4"/>
  <c r="AA61" i="4"/>
  <c r="AA60" i="4"/>
  <c r="AA59" i="4"/>
  <c r="AA58" i="4"/>
  <c r="AA57" i="4"/>
  <c r="AA56" i="4"/>
  <c r="AA55" i="4"/>
  <c r="F55" i="4"/>
  <c r="AA54" i="4"/>
  <c r="AA53" i="4"/>
  <c r="AA52" i="4"/>
  <c r="AA51" i="4"/>
  <c r="AA50" i="4"/>
  <c r="F50" i="4"/>
  <c r="D49" i="7" s="1"/>
  <c r="AA49" i="4"/>
  <c r="AA48" i="4"/>
  <c r="AA47" i="4"/>
  <c r="AA46" i="4"/>
  <c r="AA45" i="4"/>
  <c r="AA44" i="4"/>
  <c r="AA43" i="4"/>
  <c r="AA42" i="4"/>
  <c r="AA41" i="4"/>
  <c r="AA40" i="4"/>
  <c r="AA39" i="4"/>
  <c r="AA38" i="4"/>
  <c r="AA37" i="4"/>
  <c r="F37" i="4"/>
  <c r="AA36" i="4"/>
  <c r="AA35" i="4"/>
  <c r="AC48" i="4"/>
  <c r="AC74" i="4"/>
  <c r="AC68" i="4"/>
  <c r="AC58" i="4"/>
  <c r="AC54" i="4"/>
  <c r="AC10" i="4"/>
  <c r="AC71" i="4"/>
  <c r="X56" i="4"/>
  <c r="X44" i="4"/>
  <c r="X40" i="4"/>
  <c r="X20" i="4"/>
  <c r="F67" i="4"/>
  <c r="G67" i="4"/>
  <c r="AC35" i="4"/>
  <c r="AC40" i="4"/>
  <c r="AC9" i="4"/>
  <c r="AC13" i="4"/>
  <c r="AC29" i="4"/>
  <c r="AC15" i="4"/>
  <c r="AC31" i="4"/>
  <c r="AC20" i="4"/>
  <c r="AC69" i="4"/>
  <c r="AC57" i="4"/>
  <c r="AC53" i="4"/>
  <c r="X10" i="4"/>
  <c r="AC37" i="4"/>
  <c r="AC24" i="4"/>
  <c r="AC11" i="4"/>
  <c r="AC62" i="4"/>
  <c r="AC38" i="4"/>
  <c r="AC50" i="4"/>
  <c r="AC41" i="4"/>
  <c r="AC73" i="4"/>
  <c r="AC27" i="4"/>
  <c r="AC25" i="4"/>
  <c r="AC56" i="4"/>
  <c r="AC55" i="4"/>
  <c r="AC43" i="4"/>
  <c r="AC66" i="4"/>
  <c r="AC22" i="4"/>
  <c r="AC49" i="4"/>
  <c r="AC65" i="4"/>
  <c r="AC28" i="4"/>
  <c r="AC12" i="4"/>
  <c r="AC19" i="4"/>
  <c r="AC33" i="4"/>
  <c r="AC17" i="4"/>
  <c r="AC67" i="4"/>
  <c r="AC46" i="4"/>
  <c r="AC75" i="4"/>
  <c r="AC44" i="4"/>
  <c r="AC60" i="4"/>
  <c r="AC63" i="4"/>
  <c r="AC70" i="4"/>
  <c r="AC47" i="4"/>
  <c r="AC34" i="4"/>
  <c r="AC59" i="4"/>
  <c r="AC45" i="4"/>
  <c r="AC61" i="4"/>
  <c r="AC32" i="4"/>
  <c r="AC16" i="4"/>
  <c r="AC23" i="4"/>
  <c r="AC76" i="4"/>
  <c r="AC21" i="4"/>
  <c r="AC72" i="4"/>
  <c r="AC51" i="4"/>
  <c r="AC18" i="4"/>
  <c r="AC52" i="4"/>
  <c r="AC14" i="4"/>
  <c r="AC26" i="4"/>
  <c r="AC42" i="4"/>
  <c r="AC64" i="4"/>
  <c r="AC36" i="4"/>
  <c r="X51" i="4"/>
  <c r="X41" i="4"/>
  <c r="X25" i="4"/>
  <c r="F46" i="4"/>
  <c r="G46" i="4" s="1"/>
  <c r="F59" i="4"/>
  <c r="D58" i="7" s="1"/>
  <c r="F16" i="4"/>
  <c r="G16" i="4" s="1"/>
  <c r="F42" i="4"/>
  <c r="D41" i="7"/>
  <c r="F51" i="4"/>
  <c r="D50" i="7" s="1"/>
  <c r="G51" i="4"/>
  <c r="E50" i="7" s="1"/>
  <c r="F20" i="4"/>
  <c r="D19" i="7" s="1"/>
  <c r="D66" i="7"/>
  <c r="G55" i="4"/>
  <c r="D54" i="7"/>
  <c r="F21" i="4"/>
  <c r="G21" i="4"/>
  <c r="E20" i="7" s="1"/>
  <c r="F60" i="4"/>
  <c r="D59" i="7" s="1"/>
  <c r="F26" i="4"/>
  <c r="D25" i="7" s="1"/>
  <c r="D61" i="7"/>
  <c r="D45" i="7"/>
  <c r="G73" i="4"/>
  <c r="D72" i="7"/>
  <c r="D22" i="7"/>
  <c r="G23" i="4"/>
  <c r="F19" i="4"/>
  <c r="G19" i="4" s="1"/>
  <c r="F27" i="4"/>
  <c r="F30" i="4"/>
  <c r="G30" i="4" s="1"/>
  <c r="E29" i="7" s="1"/>
  <c r="F32" i="4"/>
  <c r="F69" i="4"/>
  <c r="G69" i="4" s="1"/>
  <c r="F65" i="4"/>
  <c r="F58" i="4"/>
  <c r="F54" i="4"/>
  <c r="G54" i="4" s="1"/>
  <c r="H54" i="4" s="1"/>
  <c r="F49" i="4"/>
  <c r="D48" i="7" s="1"/>
  <c r="F45" i="4"/>
  <c r="F41" i="4"/>
  <c r="F36" i="4"/>
  <c r="F66" i="4"/>
  <c r="G66" i="4" s="1"/>
  <c r="D65" i="7"/>
  <c r="F71" i="4"/>
  <c r="G71" i="4" s="1"/>
  <c r="D70" i="7"/>
  <c r="F75" i="4"/>
  <c r="D74" i="7" s="1"/>
  <c r="F25" i="4"/>
  <c r="F9" i="4"/>
  <c r="G9" i="4" s="1"/>
  <c r="H9" i="4" s="1"/>
  <c r="C75" i="7"/>
  <c r="F18" i="4"/>
  <c r="F28" i="4"/>
  <c r="F31" i="4"/>
  <c r="F34" i="4"/>
  <c r="G34" i="4" s="1"/>
  <c r="E33" i="7" s="1"/>
  <c r="F74" i="4"/>
  <c r="D73" i="7" s="1"/>
  <c r="F63" i="4"/>
  <c r="F56" i="4"/>
  <c r="F52" i="4"/>
  <c r="F47" i="4"/>
  <c r="D46" i="7" s="1"/>
  <c r="F43" i="4"/>
  <c r="D42" i="7"/>
  <c r="F38" i="4"/>
  <c r="G38" i="4"/>
  <c r="E37" i="7" s="1"/>
  <c r="F72" i="4"/>
  <c r="F33" i="4"/>
  <c r="F17" i="4"/>
  <c r="D16" i="7" s="1"/>
  <c r="F10" i="4"/>
  <c r="D9" i="7" s="1"/>
  <c r="F12" i="4"/>
  <c r="F15" i="4"/>
  <c r="D14" i="7" s="1"/>
  <c r="F22" i="4"/>
  <c r="D21" i="7" s="1"/>
  <c r="G22" i="4"/>
  <c r="E21" i="7" s="1"/>
  <c r="F24" i="4"/>
  <c r="F68" i="4"/>
  <c r="D67" i="7" s="1"/>
  <c r="F64" i="4"/>
  <c r="D63" i="7" s="1"/>
  <c r="F57" i="4"/>
  <c r="D56" i="7" s="1"/>
  <c r="F53" i="4"/>
  <c r="D52" i="7" s="1"/>
  <c r="F48" i="4"/>
  <c r="F44" i="4"/>
  <c r="F40" i="4"/>
  <c r="G40" i="4"/>
  <c r="H40" i="4" s="1"/>
  <c r="F39" i="4"/>
  <c r="F35" i="4"/>
  <c r="G35" i="4" s="1"/>
  <c r="F61" i="4"/>
  <c r="G61" i="4" s="1"/>
  <c r="H61" i="4" s="1"/>
  <c r="F60" i="7" s="1"/>
  <c r="F70" i="4"/>
  <c r="D69" i="7"/>
  <c r="F29" i="4"/>
  <c r="D28" i="7"/>
  <c r="F13" i="4"/>
  <c r="G59" i="4"/>
  <c r="G42" i="4"/>
  <c r="H42" i="4" s="1"/>
  <c r="F41" i="7" s="1"/>
  <c r="D39" i="7"/>
  <c r="G43" i="4"/>
  <c r="D27" i="7"/>
  <c r="G28" i="4"/>
  <c r="E27" i="7" s="1"/>
  <c r="D20" i="7"/>
  <c r="D60" i="7"/>
  <c r="D43" i="7"/>
  <c r="G44" i="4"/>
  <c r="H44" i="4" s="1"/>
  <c r="F43" i="7" s="1"/>
  <c r="G18" i="4"/>
  <c r="D17" i="7"/>
  <c r="D24" i="7"/>
  <c r="G25" i="4"/>
  <c r="G36" i="4"/>
  <c r="D35" i="7"/>
  <c r="G68" i="4"/>
  <c r="D11" i="7"/>
  <c r="G12" i="4"/>
  <c r="E11" i="7" s="1"/>
  <c r="G72" i="4"/>
  <c r="D71" i="7"/>
  <c r="G52" i="4"/>
  <c r="H52" i="4" s="1"/>
  <c r="F51" i="7" s="1"/>
  <c r="D51" i="7"/>
  <c r="G75" i="4"/>
  <c r="E74" i="7"/>
  <c r="D57" i="7"/>
  <c r="G58" i="4"/>
  <c r="G26" i="4"/>
  <c r="H26" i="4" s="1"/>
  <c r="F25" i="7" s="1"/>
  <c r="D37" i="7"/>
  <c r="D44" i="7"/>
  <c r="G45" i="4"/>
  <c r="D64" i="7"/>
  <c r="G65" i="4"/>
  <c r="D26" i="7"/>
  <c r="G27" i="4"/>
  <c r="E22" i="7"/>
  <c r="E58" i="7"/>
  <c r="E44" i="7"/>
  <c r="E35" i="7"/>
  <c r="E24" i="7"/>
  <c r="E71" i="7"/>
  <c r="X66" i="4"/>
  <c r="X46" i="4"/>
  <c r="X42" i="4"/>
  <c r="X38" i="4"/>
  <c r="X34" i="4"/>
  <c r="X22" i="4"/>
  <c r="X73" i="4"/>
  <c r="X65" i="4"/>
  <c r="X53" i="4"/>
  <c r="AD49" i="4"/>
  <c r="G48" i="7" s="1"/>
  <c r="X13" i="4"/>
  <c r="X32" i="4"/>
  <c r="R55" i="4"/>
  <c r="S55" i="4" s="1"/>
  <c r="R35" i="4"/>
  <c r="S35" i="4" s="1"/>
  <c r="R27" i="4"/>
  <c r="R70" i="4"/>
  <c r="R66" i="4"/>
  <c r="R9" i="4"/>
  <c r="AD9" i="4" s="1"/>
  <c r="AG9" i="4"/>
  <c r="AI9" i="4" s="1"/>
  <c r="L8" i="7" s="1"/>
  <c r="AG27" i="4"/>
  <c r="J26" i="7" s="1"/>
  <c r="R75" i="4"/>
  <c r="R71" i="4"/>
  <c r="S71" i="4" s="1"/>
  <c r="R67" i="4"/>
  <c r="AG67" i="4" s="1"/>
  <c r="J66" i="7" s="1"/>
  <c r="R31" i="4"/>
  <c r="AG31" i="4" s="1"/>
  <c r="J30" i="7" s="1"/>
  <c r="R51" i="4"/>
  <c r="AG51" i="4"/>
  <c r="J50" i="7" s="1"/>
  <c r="R58" i="4"/>
  <c r="AD58" i="4" s="1"/>
  <c r="AF58" i="4" s="1"/>
  <c r="I57" i="7" s="1"/>
  <c r="AG58" i="4"/>
  <c r="AI58" i="4"/>
  <c r="L57" i="7" s="1"/>
  <c r="R54" i="4"/>
  <c r="R47" i="4"/>
  <c r="R19" i="4"/>
  <c r="AG19" i="4"/>
  <c r="J18" i="7" s="1"/>
  <c r="R15" i="4"/>
  <c r="R73" i="4"/>
  <c r="AG73" i="4" s="1"/>
  <c r="J72" i="7" s="1"/>
  <c r="AD69" i="4"/>
  <c r="R29" i="4"/>
  <c r="R45" i="4"/>
  <c r="S45" i="4" s="1"/>
  <c r="AG45" i="4"/>
  <c r="R49" i="4"/>
  <c r="AG49" i="4" s="1"/>
  <c r="J48" i="7" s="1"/>
  <c r="R41" i="4"/>
  <c r="R37" i="4"/>
  <c r="S37" i="4" s="1"/>
  <c r="R25" i="4"/>
  <c r="AD25" i="4" s="1"/>
  <c r="G24" i="7" s="1"/>
  <c r="R21" i="4"/>
  <c r="S21" i="4" s="1"/>
  <c r="R17" i="4"/>
  <c r="R64" i="4"/>
  <c r="R28" i="4"/>
  <c r="R63" i="4"/>
  <c r="R74" i="4"/>
  <c r="R60" i="4"/>
  <c r="R16" i="4"/>
  <c r="AD16" i="4" s="1"/>
  <c r="AD10" i="4"/>
  <c r="AG52" i="4"/>
  <c r="G57" i="4"/>
  <c r="AI57" i="4" s="1"/>
  <c r="L56" i="7" s="1"/>
  <c r="D15" i="7"/>
  <c r="G53" i="4"/>
  <c r="G29" i="4"/>
  <c r="H29" i="4" s="1"/>
  <c r="F28" i="7" s="1"/>
  <c r="G20" i="4"/>
  <c r="H20" i="4" s="1"/>
  <c r="F19" i="7" s="1"/>
  <c r="E60" i="7"/>
  <c r="D18" i="7"/>
  <c r="G49" i="4"/>
  <c r="G50" i="4"/>
  <c r="H50" i="4" s="1"/>
  <c r="E26" i="7"/>
  <c r="G14" i="4"/>
  <c r="H14" i="4" s="1"/>
  <c r="E61" i="7"/>
  <c r="E64" i="7"/>
  <c r="E17" i="7"/>
  <c r="E72" i="7"/>
  <c r="E51" i="7"/>
  <c r="G76" i="4"/>
  <c r="E43" i="7"/>
  <c r="E42" i="7"/>
  <c r="E54" i="7"/>
  <c r="AD74" i="4"/>
  <c r="AF74" i="4" s="1"/>
  <c r="I73" i="7" s="1"/>
  <c r="G73" i="7"/>
  <c r="AD67" i="4"/>
  <c r="AG75" i="4"/>
  <c r="J74" i="7" s="1"/>
  <c r="AG44" i="4"/>
  <c r="AI44" i="4"/>
  <c r="L43" i="7" s="1"/>
  <c r="AG25" i="4"/>
  <c r="J24" i="7" s="1"/>
  <c r="AD48" i="4"/>
  <c r="G47" i="7" s="1"/>
  <c r="AF48" i="4"/>
  <c r="I47" i="7" s="1"/>
  <c r="AD40" i="4"/>
  <c r="G39" i="7" s="1"/>
  <c r="AF40" i="4"/>
  <c r="I39" i="7" s="1"/>
  <c r="AG40" i="4"/>
  <c r="G9" i="7"/>
  <c r="AF10" i="4"/>
  <c r="I9" i="7" s="1"/>
  <c r="AF25" i="4"/>
  <c r="I24" i="7"/>
  <c r="E19" i="7"/>
  <c r="E28" i="7"/>
  <c r="E49" i="7"/>
  <c r="E13" i="7"/>
  <c r="F13" i="7"/>
  <c r="H55" i="4"/>
  <c r="F54" i="7" s="1"/>
  <c r="H43" i="4"/>
  <c r="F42" i="7" s="1"/>
  <c r="H76" i="4"/>
  <c r="F75" i="7"/>
  <c r="H65" i="4"/>
  <c r="F64" i="7" s="1"/>
  <c r="H28" i="4"/>
  <c r="F27" i="7"/>
  <c r="H27" i="4"/>
  <c r="F26" i="7" s="1"/>
  <c r="H73" i="4"/>
  <c r="F72" i="7"/>
  <c r="F49" i="7"/>
  <c r="H23" i="4"/>
  <c r="F22" i="7" s="1"/>
  <c r="H59" i="4"/>
  <c r="F58" i="7" s="1"/>
  <c r="H75" i="4"/>
  <c r="F74" i="7"/>
  <c r="H45" i="4"/>
  <c r="F44" i="7"/>
  <c r="H21" i="4"/>
  <c r="F20" i="7"/>
  <c r="H25" i="4"/>
  <c r="F24" i="7" s="1"/>
  <c r="H30" i="4"/>
  <c r="F29" i="7"/>
  <c r="E75" i="7"/>
  <c r="H62" i="4"/>
  <c r="F61" i="7" s="1"/>
  <c r="H12" i="4"/>
  <c r="F11" i="7"/>
  <c r="H18" i="4"/>
  <c r="F17" i="7"/>
  <c r="H34" i="4"/>
  <c r="F33" i="7" s="1"/>
  <c r="F39" i="7"/>
  <c r="H36" i="4"/>
  <c r="F35" i="7" s="1"/>
  <c r="H72" i="4"/>
  <c r="F71" i="7"/>
  <c r="J39" i="7"/>
  <c r="J43" i="7"/>
  <c r="AF49" i="4"/>
  <c r="I48" i="7" s="1"/>
  <c r="G30" i="7"/>
  <c r="AF31" i="4"/>
  <c r="I30" i="7" s="1"/>
  <c r="E66" i="7"/>
  <c r="H67" i="4"/>
  <c r="F66" i="7" s="1"/>
  <c r="AG16" i="4"/>
  <c r="AD21" i="4"/>
  <c r="AG57" i="4"/>
  <c r="AD57" i="4"/>
  <c r="E52" i="7"/>
  <c r="H53" i="4"/>
  <c r="F52" i="7" s="1"/>
  <c r="H38" i="4"/>
  <c r="F37" i="7"/>
  <c r="F8" i="7"/>
  <c r="E8" i="7"/>
  <c r="AD27" i="4"/>
  <c r="E70" i="7"/>
  <c r="H71" i="4"/>
  <c r="F70" i="7" s="1"/>
  <c r="AD53" i="4"/>
  <c r="AG53" i="4"/>
  <c r="J52" i="7" s="1"/>
  <c r="AD39" i="4"/>
  <c r="AF39" i="4" s="1"/>
  <c r="I38" i="7" s="1"/>
  <c r="AG39" i="4"/>
  <c r="AD66" i="4"/>
  <c r="AG66" i="4"/>
  <c r="AI66" i="4" s="1"/>
  <c r="L65" i="7" s="1"/>
  <c r="D40" i="7"/>
  <c r="G41" i="4"/>
  <c r="D53" i="7"/>
  <c r="J8" i="7"/>
  <c r="D36" i="7"/>
  <c r="G37" i="4"/>
  <c r="E36" i="7" s="1"/>
  <c r="AG46" i="4"/>
  <c r="AD42" i="4"/>
  <c r="AD38" i="4"/>
  <c r="G37" i="7" s="1"/>
  <c r="AG38" i="4"/>
  <c r="J37" i="7" s="1"/>
  <c r="AG34" i="4"/>
  <c r="J33" i="7" s="1"/>
  <c r="AD34" i="4"/>
  <c r="AD30" i="4"/>
  <c r="AG14" i="4"/>
  <c r="AI14" i="4" s="1"/>
  <c r="AG59" i="4"/>
  <c r="AD59" i="4"/>
  <c r="X11" i="4"/>
  <c r="G47" i="4"/>
  <c r="D68" i="7"/>
  <c r="R72" i="4"/>
  <c r="AD72" i="4" s="1"/>
  <c r="AG56" i="4"/>
  <c r="J55" i="7" s="1"/>
  <c r="W76" i="4"/>
  <c r="D12" i="7"/>
  <c r="G13" i="4"/>
  <c r="D47" i="7"/>
  <c r="G48" i="4"/>
  <c r="D30" i="7"/>
  <c r="G31" i="4"/>
  <c r="AG61" i="4"/>
  <c r="AG23" i="4"/>
  <c r="G70" i="4"/>
  <c r="AD43" i="4"/>
  <c r="AD47" i="4"/>
  <c r="G46" i="7" s="1"/>
  <c r="AG55" i="4"/>
  <c r="AD55" i="4"/>
  <c r="G15" i="4"/>
  <c r="D38" i="7"/>
  <c r="G39" i="4"/>
  <c r="D62" i="7"/>
  <c r="G63" i="4"/>
  <c r="S16" i="4"/>
  <c r="L76" i="4"/>
  <c r="X68" i="4"/>
  <c r="AD68" i="4" s="1"/>
  <c r="E14" i="7"/>
  <c r="H15" i="4"/>
  <c r="F14" i="7" s="1"/>
  <c r="S38" i="4"/>
  <c r="G45" i="7"/>
  <c r="E40" i="7"/>
  <c r="H41" i="4"/>
  <c r="F40" i="7" s="1"/>
  <c r="S53" i="4"/>
  <c r="S27" i="4"/>
  <c r="AF57" i="4"/>
  <c r="I56" i="7"/>
  <c r="G56" i="7"/>
  <c r="AI31" i="4"/>
  <c r="L30" i="7"/>
  <c r="E12" i="7"/>
  <c r="H13" i="4"/>
  <c r="F12" i="7" s="1"/>
  <c r="J13" i="7"/>
  <c r="L13" i="7"/>
  <c r="G29" i="7"/>
  <c r="AI38" i="4"/>
  <c r="L37" i="7" s="1"/>
  <c r="AF42" i="4"/>
  <c r="I41" i="7" s="1"/>
  <c r="J56" i="7"/>
  <c r="AF64" i="4"/>
  <c r="I63" i="7"/>
  <c r="G63" i="7"/>
  <c r="E46" i="7"/>
  <c r="H47" i="4"/>
  <c r="F46" i="7" s="1"/>
  <c r="S40" i="4"/>
  <c r="S36" i="4"/>
  <c r="S58" i="4"/>
  <c r="S54" i="4"/>
  <c r="S9" i="4"/>
  <c r="S15" i="4"/>
  <c r="S60" i="4"/>
  <c r="S57" i="4"/>
  <c r="S32" i="4"/>
  <c r="S62" i="4"/>
  <c r="S20" i="4"/>
  <c r="S66" i="4"/>
  <c r="S29" i="4"/>
  <c r="S70" i="4"/>
  <c r="S47" i="4"/>
  <c r="S25" i="4"/>
  <c r="S24" i="4"/>
  <c r="S75" i="4"/>
  <c r="S61" i="4"/>
  <c r="S69" i="4"/>
  <c r="S12" i="4"/>
  <c r="S49" i="4"/>
  <c r="S18" i="4"/>
  <c r="S31" i="4"/>
  <c r="S13" i="4"/>
  <c r="S19" i="4"/>
  <c r="S64" i="4"/>
  <c r="S67" i="4"/>
  <c r="S22" i="4"/>
  <c r="S76" i="4"/>
  <c r="S41" i="4"/>
  <c r="S26" i="4"/>
  <c r="S48" i="4"/>
  <c r="S39" i="4"/>
  <c r="S74" i="4"/>
  <c r="E38" i="7"/>
  <c r="H39" i="4"/>
  <c r="F38" i="7"/>
  <c r="J54" i="7"/>
  <c r="S72" i="4"/>
  <c r="AG72" i="4"/>
  <c r="S23" i="4"/>
  <c r="AF34" i="4"/>
  <c r="I33" i="7"/>
  <c r="AF38" i="4"/>
  <c r="I37" i="7"/>
  <c r="S46" i="4"/>
  <c r="E53" i="7"/>
  <c r="F53" i="7"/>
  <c r="J65" i="7"/>
  <c r="G52" i="7"/>
  <c r="AF53" i="4"/>
  <c r="I52" i="7"/>
  <c r="G15" i="7"/>
  <c r="AF47" i="4"/>
  <c r="I46" i="7"/>
  <c r="AI61" i="4"/>
  <c r="L60" i="7" s="1"/>
  <c r="J60" i="7"/>
  <c r="E47" i="7"/>
  <c r="H48" i="4"/>
  <c r="F47" i="7" s="1"/>
  <c r="AD11" i="4"/>
  <c r="J58" i="7"/>
  <c r="AI59" i="4"/>
  <c r="L58" i="7" s="1"/>
  <c r="G65" i="7"/>
  <c r="AF66" i="4"/>
  <c r="I65" i="7"/>
  <c r="G38" i="7"/>
  <c r="AF61" i="4"/>
  <c r="I60" i="7" s="1"/>
  <c r="G60" i="7"/>
  <c r="G10" i="7"/>
  <c r="AF11" i="4"/>
  <c r="I10" i="7"/>
  <c r="G71" i="7"/>
  <c r="AF72" i="4"/>
  <c r="I71" i="7"/>
  <c r="AI72" i="4"/>
  <c r="L71" i="7"/>
  <c r="J71" i="7"/>
  <c r="J73" i="7" l="1"/>
  <c r="AF68" i="4"/>
  <c r="I67" i="7" s="1"/>
  <c r="J46" i="7"/>
  <c r="J51" i="7"/>
  <c r="AI52" i="4"/>
  <c r="L51" i="7" s="1"/>
  <c r="AI18" i="4"/>
  <c r="L17" i="7" s="1"/>
  <c r="J17" i="7"/>
  <c r="H70" i="4"/>
  <c r="F69" i="7" s="1"/>
  <c r="E69" i="7"/>
  <c r="G41" i="7"/>
  <c r="G67" i="7"/>
  <c r="J45" i="7"/>
  <c r="AI46" i="4"/>
  <c r="L45" i="7" s="1"/>
  <c r="H63" i="4"/>
  <c r="F62" i="7" s="1"/>
  <c r="E62" i="7"/>
  <c r="E30" i="7"/>
  <c r="H31" i="4"/>
  <c r="F30" i="7" s="1"/>
  <c r="J10" i="7"/>
  <c r="AI11" i="4"/>
  <c r="L10" i="7" s="1"/>
  <c r="J69" i="7"/>
  <c r="G26" i="7"/>
  <c r="AF27" i="4"/>
  <c r="I26" i="7" s="1"/>
  <c r="AG13" i="4"/>
  <c r="AD13" i="4"/>
  <c r="E68" i="7"/>
  <c r="H69" i="4"/>
  <c r="F68" i="7" s="1"/>
  <c r="AI69" i="4"/>
  <c r="L68" i="7" s="1"/>
  <c r="AF30" i="4"/>
  <c r="I29" i="7" s="1"/>
  <c r="AG30" i="4"/>
  <c r="S30" i="4"/>
  <c r="X76" i="4"/>
  <c r="Y60" i="4" s="1"/>
  <c r="AI24" i="4"/>
  <c r="L23" i="7" s="1"/>
  <c r="H49" i="4"/>
  <c r="F48" i="7" s="1"/>
  <c r="E48" i="7"/>
  <c r="AI70" i="4"/>
  <c r="L69" i="7" s="1"/>
  <c r="G54" i="7"/>
  <c r="AF55" i="4"/>
  <c r="I54" i="7" s="1"/>
  <c r="G33" i="7"/>
  <c r="AF43" i="4"/>
  <c r="I42" i="7" s="1"/>
  <c r="G42" i="7"/>
  <c r="AF16" i="4"/>
  <c r="I15" i="7" s="1"/>
  <c r="J9" i="7"/>
  <c r="AI16" i="4"/>
  <c r="L15" i="7" s="1"/>
  <c r="J15" i="7"/>
  <c r="AI55" i="4"/>
  <c r="L54" i="7" s="1"/>
  <c r="AG43" i="4"/>
  <c r="S43" i="4"/>
  <c r="AF59" i="4"/>
  <c r="I58" i="7" s="1"/>
  <c r="G58" i="7"/>
  <c r="G20" i="7"/>
  <c r="AF21" i="4"/>
  <c r="I20" i="7" s="1"/>
  <c r="AI47" i="4"/>
  <c r="L46" i="7" s="1"/>
  <c r="AG36" i="4"/>
  <c r="AI65" i="4"/>
  <c r="L64" i="7" s="1"/>
  <c r="J64" i="7"/>
  <c r="AF75" i="4"/>
  <c r="I74" i="7" s="1"/>
  <c r="G74" i="7"/>
  <c r="J38" i="7"/>
  <c r="AI39" i="4"/>
  <c r="L38" i="7" s="1"/>
  <c r="AF9" i="4"/>
  <c r="I8" i="7" s="1"/>
  <c r="G8" i="7"/>
  <c r="H58" i="4"/>
  <c r="F57" i="7" s="1"/>
  <c r="E57" i="7"/>
  <c r="E45" i="7"/>
  <c r="H46" i="4"/>
  <c r="F45" i="7" s="1"/>
  <c r="AI34" i="4"/>
  <c r="L33" i="7" s="1"/>
  <c r="S10" i="4"/>
  <c r="AI53" i="4"/>
  <c r="L52" i="7" s="1"/>
  <c r="AI75" i="4"/>
  <c r="L74" i="7" s="1"/>
  <c r="AF69" i="4"/>
  <c r="I68" i="7" s="1"/>
  <c r="G68" i="7"/>
  <c r="E41" i="7"/>
  <c r="D55" i="7"/>
  <c r="G56" i="4"/>
  <c r="AD23" i="4"/>
  <c r="S65" i="4"/>
  <c r="H37" i="4"/>
  <c r="F36" i="7" s="1"/>
  <c r="S73" i="4"/>
  <c r="AI27" i="4"/>
  <c r="L26" i="7" s="1"/>
  <c r="H22" i="4"/>
  <c r="F21" i="7" s="1"/>
  <c r="AD18" i="4"/>
  <c r="AI25" i="4"/>
  <c r="L24" i="7" s="1"/>
  <c r="G11" i="7"/>
  <c r="AD45" i="4"/>
  <c r="E39" i="7"/>
  <c r="AD70" i="4"/>
  <c r="AD73" i="4"/>
  <c r="S56" i="4"/>
  <c r="AD56" i="4"/>
  <c r="S33" i="4"/>
  <c r="AG33" i="4"/>
  <c r="AD33" i="4"/>
  <c r="AD22" i="4"/>
  <c r="AG22" i="4"/>
  <c r="S11" i="4"/>
  <c r="AG42" i="4"/>
  <c r="J57" i="7"/>
  <c r="AI40" i="4"/>
  <c r="L39" i="7" s="1"/>
  <c r="G66" i="7"/>
  <c r="AF67" i="4"/>
  <c r="I66" i="7" s="1"/>
  <c r="AD17" i="4"/>
  <c r="S17" i="4"/>
  <c r="AG17" i="4"/>
  <c r="AI73" i="4"/>
  <c r="L72" i="7" s="1"/>
  <c r="S51" i="4"/>
  <c r="AD51" i="4"/>
  <c r="G17" i="4"/>
  <c r="E65" i="7"/>
  <c r="H66" i="4"/>
  <c r="F65" i="7" s="1"/>
  <c r="H19" i="4"/>
  <c r="F18" i="7" s="1"/>
  <c r="E18" i="7"/>
  <c r="S44" i="4"/>
  <c r="AD44" i="4"/>
  <c r="AG32" i="4"/>
  <c r="AD32" i="4"/>
  <c r="AD50" i="4"/>
  <c r="S50" i="4"/>
  <c r="AG50" i="4"/>
  <c r="AD20" i="4"/>
  <c r="AG20" i="4"/>
  <c r="AG60" i="4"/>
  <c r="AD60" i="4"/>
  <c r="AG15" i="4"/>
  <c r="AD15" i="4"/>
  <c r="D32" i="7"/>
  <c r="G33" i="4"/>
  <c r="E10" i="7"/>
  <c r="H11" i="4"/>
  <c r="F10" i="7" s="1"/>
  <c r="AG71" i="4"/>
  <c r="AD71" i="4"/>
  <c r="AD14" i="4"/>
  <c r="AI51" i="4"/>
  <c r="L50" i="7" s="1"/>
  <c r="AI19" i="4"/>
  <c r="L18" i="7" s="1"/>
  <c r="G57" i="7"/>
  <c r="H51" i="4"/>
  <c r="F50" i="7" s="1"/>
  <c r="AG64" i="4"/>
  <c r="AG41" i="4"/>
  <c r="AD41" i="4"/>
  <c r="AD19" i="4"/>
  <c r="AG48" i="4"/>
  <c r="S14" i="4"/>
  <c r="AI23" i="4"/>
  <c r="L22" i="7" s="1"/>
  <c r="J22" i="7"/>
  <c r="AG12" i="4"/>
  <c r="AF52" i="4"/>
  <c r="I51" i="7" s="1"/>
  <c r="AD65" i="4"/>
  <c r="D23" i="7"/>
  <c r="G24" i="4"/>
  <c r="AG68" i="4"/>
  <c r="S68" i="4"/>
  <c r="AD62" i="4"/>
  <c r="AG62" i="4"/>
  <c r="H57" i="4"/>
  <c r="F56" i="7" s="1"/>
  <c r="E56" i="7"/>
  <c r="AG37" i="4"/>
  <c r="AD37" i="4"/>
  <c r="AD35" i="4"/>
  <c r="AG35" i="4"/>
  <c r="S52" i="4"/>
  <c r="AD26" i="4"/>
  <c r="AI67" i="4"/>
  <c r="L66" i="7" s="1"/>
  <c r="AG21" i="4"/>
  <c r="AG63" i="4"/>
  <c r="S63" i="4"/>
  <c r="AD63" i="4"/>
  <c r="AI49" i="4"/>
  <c r="L48" i="7" s="1"/>
  <c r="AD54" i="4"/>
  <c r="AG54" i="4"/>
  <c r="AD28" i="4"/>
  <c r="AG28" i="4"/>
  <c r="J44" i="7"/>
  <c r="AI45" i="4"/>
  <c r="L44" i="7" s="1"/>
  <c r="E67" i="7"/>
  <c r="H68" i="4"/>
  <c r="F67" i="7" s="1"/>
  <c r="H35" i="4"/>
  <c r="F34" i="7" s="1"/>
  <c r="E34" i="7"/>
  <c r="E15" i="7"/>
  <c r="H16" i="4"/>
  <c r="F15" i="7" s="1"/>
  <c r="AI26" i="4"/>
  <c r="L25" i="7" s="1"/>
  <c r="AD36" i="4"/>
  <c r="AD29" i="4"/>
  <c r="AG29" i="4"/>
  <c r="Y59" i="4"/>
  <c r="S28" i="4"/>
  <c r="D31" i="7"/>
  <c r="G32" i="4"/>
  <c r="AD24" i="4"/>
  <c r="D10" i="7"/>
  <c r="D29" i="7"/>
  <c r="G10" i="4"/>
  <c r="D8" i="7"/>
  <c r="E25" i="7"/>
  <c r="G64" i="4"/>
  <c r="D34" i="7"/>
  <c r="G60" i="4"/>
  <c r="D33" i="7"/>
  <c r="G74" i="4"/>
  <c r="J36" i="7" l="1"/>
  <c r="AI37" i="4"/>
  <c r="L36" i="7" s="1"/>
  <c r="AH37" i="4"/>
  <c r="K36" i="7" s="1"/>
  <c r="AI12" i="4"/>
  <c r="L11" i="7" s="1"/>
  <c r="J11" i="7"/>
  <c r="G31" i="7"/>
  <c r="AF32" i="4"/>
  <c r="I31" i="7" s="1"/>
  <c r="AE32" i="4"/>
  <c r="H31" i="7" s="1"/>
  <c r="J16" i="7"/>
  <c r="AI17" i="4"/>
  <c r="L16" i="7" s="1"/>
  <c r="J21" i="7"/>
  <c r="AI22" i="4"/>
  <c r="L21" i="7" s="1"/>
  <c r="AH22" i="4"/>
  <c r="K21" i="7" s="1"/>
  <c r="G22" i="7"/>
  <c r="AF23" i="4"/>
  <c r="I22" i="7" s="1"/>
  <c r="G12" i="7"/>
  <c r="AE13" i="4"/>
  <c r="H12" i="7" s="1"/>
  <c r="AF13" i="4"/>
  <c r="I12" i="7" s="1"/>
  <c r="H74" i="4"/>
  <c r="F73" i="7" s="1"/>
  <c r="E73" i="7"/>
  <c r="G14" i="7"/>
  <c r="AF15" i="4"/>
  <c r="I14" i="7" s="1"/>
  <c r="AE15" i="4"/>
  <c r="H14" i="7" s="1"/>
  <c r="J31" i="7"/>
  <c r="AI32" i="4"/>
  <c r="L31" i="7" s="1"/>
  <c r="AF22" i="4"/>
  <c r="I21" i="7" s="1"/>
  <c r="AE22" i="4"/>
  <c r="H21" i="7" s="1"/>
  <c r="G21" i="7"/>
  <c r="AF18" i="4"/>
  <c r="I17" i="7" s="1"/>
  <c r="G17" i="7"/>
  <c r="AE18" i="4"/>
  <c r="H17" i="7" s="1"/>
  <c r="H56" i="4"/>
  <c r="F55" i="7" s="1"/>
  <c r="E55" i="7"/>
  <c r="AI56" i="4"/>
  <c r="L55" i="7" s="1"/>
  <c r="J12" i="7"/>
  <c r="AI13" i="4"/>
  <c r="L12" i="7" s="1"/>
  <c r="AI63" i="4"/>
  <c r="L62" i="7" s="1"/>
  <c r="J62" i="7"/>
  <c r="J14" i="7"/>
  <c r="AI15" i="4"/>
  <c r="L14" i="7" s="1"/>
  <c r="AF44" i="4"/>
  <c r="I43" i="7" s="1"/>
  <c r="G43" i="7"/>
  <c r="AE44" i="4"/>
  <c r="H43" i="7" s="1"/>
  <c r="G16" i="7"/>
  <c r="AF17" i="4"/>
  <c r="I16" i="7" s="1"/>
  <c r="G32" i="7"/>
  <c r="AF33" i="4"/>
  <c r="I32" i="7" s="1"/>
  <c r="J42" i="7"/>
  <c r="AI43" i="4"/>
  <c r="L42" i="7" s="1"/>
  <c r="Y17" i="4"/>
  <c r="J35" i="7"/>
  <c r="AI36" i="4"/>
  <c r="L35" i="7" s="1"/>
  <c r="AH36" i="4"/>
  <c r="K35" i="7" s="1"/>
  <c r="J59" i="7"/>
  <c r="AI60" i="4"/>
  <c r="L59" i="7" s="1"/>
  <c r="AE26" i="4"/>
  <c r="H25" i="7" s="1"/>
  <c r="G25" i="7"/>
  <c r="AF26" i="4"/>
  <c r="I25" i="7" s="1"/>
  <c r="Y14" i="4"/>
  <c r="G70" i="7"/>
  <c r="AF71" i="4"/>
  <c r="I70" i="7" s="1"/>
  <c r="AE71" i="4"/>
  <c r="H70" i="7" s="1"/>
  <c r="AH30" i="4"/>
  <c r="K29" i="7" s="1"/>
  <c r="AI30" i="4"/>
  <c r="L29" i="7" s="1"/>
  <c r="J29" i="7"/>
  <c r="AI71" i="4"/>
  <c r="L70" i="7" s="1"/>
  <c r="J70" i="7"/>
  <c r="G72" i="7"/>
  <c r="AF73" i="4"/>
  <c r="I72" i="7" s="1"/>
  <c r="Y68" i="4"/>
  <c r="E31" i="7"/>
  <c r="H32" i="4"/>
  <c r="F31" i="7" s="1"/>
  <c r="J61" i="7"/>
  <c r="AH62" i="4"/>
  <c r="K61" i="7" s="1"/>
  <c r="AI62" i="4"/>
  <c r="L61" i="7" s="1"/>
  <c r="Y56" i="4"/>
  <c r="Y44" i="4"/>
  <c r="Y42" i="4"/>
  <c r="Y10" i="4"/>
  <c r="Y32" i="4"/>
  <c r="Y20" i="4"/>
  <c r="Y19" i="4"/>
  <c r="Y73" i="4"/>
  <c r="Y51" i="4"/>
  <c r="Y43" i="4"/>
  <c r="Y46" i="4"/>
  <c r="Y75" i="4"/>
  <c r="Y31" i="4"/>
  <c r="Y15" i="4"/>
  <c r="Y13" i="4"/>
  <c r="Y41" i="4"/>
  <c r="Y12" i="4"/>
  <c r="Y71" i="4"/>
  <c r="Y63" i="4"/>
  <c r="AD76" i="4"/>
  <c r="Y45" i="4"/>
  <c r="Y76" i="4"/>
  <c r="Y16" i="4"/>
  <c r="Y40" i="4"/>
  <c r="Y28" i="4"/>
  <c r="Y33" i="4"/>
  <c r="Y38" i="4"/>
  <c r="Y74" i="4"/>
  <c r="Y65" i="4"/>
  <c r="Y9" i="4"/>
  <c r="Y50" i="4"/>
  <c r="Y21" i="4"/>
  <c r="AG76" i="4"/>
  <c r="Y57" i="4"/>
  <c r="Y66" i="4"/>
  <c r="Y69" i="4"/>
  <c r="Y61" i="4"/>
  <c r="Y72" i="4"/>
  <c r="Y62" i="4"/>
  <c r="Y22" i="4"/>
  <c r="Y26" i="4"/>
  <c r="Y25" i="4"/>
  <c r="Y58" i="4"/>
  <c r="Y49" i="4"/>
  <c r="Y53" i="4"/>
  <c r="Y64" i="4"/>
  <c r="Y55" i="4"/>
  <c r="Y30" i="4"/>
  <c r="Y67" i="4"/>
  <c r="Y47" i="4"/>
  <c r="Y34" i="4"/>
  <c r="Y27" i="4"/>
  <c r="Y37" i="4"/>
  <c r="G61" i="7"/>
  <c r="AE62" i="4"/>
  <c r="H61" i="7" s="1"/>
  <c r="AF62" i="4"/>
  <c r="I61" i="7" s="1"/>
  <c r="G55" i="7"/>
  <c r="AF56" i="4"/>
  <c r="I55" i="7" s="1"/>
  <c r="AE56" i="4"/>
  <c r="H55" i="7" s="1"/>
  <c r="G18" i="7"/>
  <c r="AF19" i="4"/>
  <c r="I18" i="7" s="1"/>
  <c r="J19" i="7"/>
  <c r="AI20" i="4"/>
  <c r="L19" i="7" s="1"/>
  <c r="AI42" i="4"/>
  <c r="L41" i="7" s="1"/>
  <c r="J41" i="7"/>
  <c r="E9" i="7"/>
  <c r="H10" i="4"/>
  <c r="F9" i="7" s="1"/>
  <c r="Y48" i="4"/>
  <c r="G27" i="7"/>
  <c r="AF28" i="4"/>
  <c r="I27" i="7" s="1"/>
  <c r="AF41" i="4"/>
  <c r="I40" i="7" s="1"/>
  <c r="G40" i="7"/>
  <c r="AE41" i="4"/>
  <c r="H40" i="7" s="1"/>
  <c r="Y23" i="4"/>
  <c r="AF20" i="4"/>
  <c r="I19" i="7" s="1"/>
  <c r="G19" i="7"/>
  <c r="AE20" i="4"/>
  <c r="H19" i="7" s="1"/>
  <c r="H17" i="4"/>
  <c r="F16" i="7" s="1"/>
  <c r="E16" i="7"/>
  <c r="Y11" i="4"/>
  <c r="AF70" i="4"/>
  <c r="I69" i="7" s="1"/>
  <c r="G69" i="7"/>
  <c r="AE70" i="4"/>
  <c r="H69" i="7" s="1"/>
  <c r="Y70" i="4"/>
  <c r="AI10" i="4"/>
  <c r="L9" i="7" s="1"/>
  <c r="AI21" i="4"/>
  <c r="L20" i="7" s="1"/>
  <c r="J20" i="7"/>
  <c r="AE60" i="4"/>
  <c r="H59" i="7" s="1"/>
  <c r="G59" i="7"/>
  <c r="AF60" i="4"/>
  <c r="I59" i="7" s="1"/>
  <c r="J28" i="7"/>
  <c r="AI29" i="4"/>
  <c r="L28" i="7" s="1"/>
  <c r="AF14" i="4"/>
  <c r="I13" i="7" s="1"/>
  <c r="G13" i="7"/>
  <c r="AE14" i="4"/>
  <c r="H13" i="7" s="1"/>
  <c r="Y35" i="4"/>
  <c r="J27" i="7"/>
  <c r="AI28" i="4"/>
  <c r="L27" i="7" s="1"/>
  <c r="AH28" i="4"/>
  <c r="K27" i="7" s="1"/>
  <c r="J40" i="7"/>
  <c r="AH41" i="4"/>
  <c r="K40" i="7" s="1"/>
  <c r="AI41" i="4"/>
  <c r="L40" i="7" s="1"/>
  <c r="G50" i="7"/>
  <c r="AF51" i="4"/>
  <c r="I50" i="7" s="1"/>
  <c r="Y36" i="4"/>
  <c r="AE63" i="4"/>
  <c r="H62" i="7" s="1"/>
  <c r="AF63" i="4"/>
  <c r="I62" i="7" s="1"/>
  <c r="G62" i="7"/>
  <c r="J32" i="7"/>
  <c r="AI33" i="4"/>
  <c r="L32" i="7" s="1"/>
  <c r="H64" i="4"/>
  <c r="F63" i="7" s="1"/>
  <c r="E63" i="7"/>
  <c r="J67" i="7"/>
  <c r="AI68" i="4"/>
  <c r="L67" i="7" s="1"/>
  <c r="Y24" i="4"/>
  <c r="G35" i="7"/>
  <c r="AF36" i="4"/>
  <c r="I35" i="7" s="1"/>
  <c r="AE36" i="4"/>
  <c r="H35" i="7" s="1"/>
  <c r="E23" i="7"/>
  <c r="H24" i="4"/>
  <c r="F23" i="7" s="1"/>
  <c r="J53" i="7"/>
  <c r="AI54" i="4"/>
  <c r="L53" i="7" s="1"/>
  <c r="AI35" i="4"/>
  <c r="L34" i="7" s="1"/>
  <c r="J34" i="7"/>
  <c r="G64" i="7"/>
  <c r="AF65" i="4"/>
  <c r="I64" i="7" s="1"/>
  <c r="AE65" i="4"/>
  <c r="H64" i="7" s="1"/>
  <c r="J49" i="7"/>
  <c r="AI50" i="4"/>
  <c r="L49" i="7" s="1"/>
  <c r="AH50" i="4"/>
  <c r="K49" i="7" s="1"/>
  <c r="AF54" i="4"/>
  <c r="I53" i="7" s="1"/>
  <c r="AE54" i="4"/>
  <c r="H53" i="7" s="1"/>
  <c r="G53" i="7"/>
  <c r="G34" i="7"/>
  <c r="AF35" i="4"/>
  <c r="I34" i="7" s="1"/>
  <c r="AE35" i="4"/>
  <c r="H34" i="7" s="1"/>
  <c r="J63" i="7"/>
  <c r="AI64" i="4"/>
  <c r="L63" i="7" s="1"/>
  <c r="Y18" i="4"/>
  <c r="AE45" i="4"/>
  <c r="H44" i="7" s="1"/>
  <c r="G44" i="7"/>
  <c r="AF45" i="4"/>
  <c r="I44" i="7" s="1"/>
  <c r="AI74" i="4"/>
  <c r="L73" i="7" s="1"/>
  <c r="E59" i="7"/>
  <c r="H60" i="4"/>
  <c r="F59" i="7" s="1"/>
  <c r="Y52" i="4"/>
  <c r="Y29" i="4"/>
  <c r="AE29" i="4"/>
  <c r="H28" i="7" s="1"/>
  <c r="AF29" i="4"/>
  <c r="I28" i="7" s="1"/>
  <c r="G28" i="7"/>
  <c r="J47" i="7"/>
  <c r="AI48" i="4"/>
  <c r="L47" i="7" s="1"/>
  <c r="AH48" i="4"/>
  <c r="K47" i="7" s="1"/>
  <c r="AF24" i="4"/>
  <c r="I23" i="7" s="1"/>
  <c r="G23" i="7"/>
  <c r="AF37" i="4"/>
  <c r="I36" i="7" s="1"/>
  <c r="AE37" i="4"/>
  <c r="H36" i="7" s="1"/>
  <c r="G36" i="7"/>
  <c r="E32" i="7"/>
  <c r="H33" i="4"/>
  <c r="F32" i="7" s="1"/>
  <c r="AF50" i="4"/>
  <c r="I49" i="7" s="1"/>
  <c r="AE50" i="4"/>
  <c r="H49" i="7" s="1"/>
  <c r="G49" i="7"/>
  <c r="Y39" i="4"/>
  <c r="Y54" i="4"/>
  <c r="AH38" i="4" l="1"/>
  <c r="K37" i="7" s="1"/>
  <c r="AH76" i="4"/>
  <c r="K75" i="7" s="1"/>
  <c r="AH25" i="4"/>
  <c r="K24" i="7" s="1"/>
  <c r="AH49" i="4"/>
  <c r="K48" i="7" s="1"/>
  <c r="AI76" i="4"/>
  <c r="L75" i="7" s="1"/>
  <c r="AH69" i="4"/>
  <c r="K68" i="7" s="1"/>
  <c r="AH67" i="4"/>
  <c r="K66" i="7" s="1"/>
  <c r="AH27" i="4"/>
  <c r="K26" i="7" s="1"/>
  <c r="AH40" i="4"/>
  <c r="K39" i="7" s="1"/>
  <c r="AH51" i="4"/>
  <c r="K50" i="7" s="1"/>
  <c r="AH18" i="4"/>
  <c r="K17" i="7" s="1"/>
  <c r="AH31" i="4"/>
  <c r="K30" i="7" s="1"/>
  <c r="J75" i="7"/>
  <c r="AH46" i="4"/>
  <c r="K45" i="7" s="1"/>
  <c r="AH45" i="4"/>
  <c r="K44" i="7" s="1"/>
  <c r="AH56" i="4"/>
  <c r="K55" i="7" s="1"/>
  <c r="AH53" i="4"/>
  <c r="K52" i="7" s="1"/>
  <c r="AH65" i="4"/>
  <c r="K64" i="7" s="1"/>
  <c r="AH34" i="4"/>
  <c r="K33" i="7" s="1"/>
  <c r="AH61" i="4"/>
  <c r="K60" i="7" s="1"/>
  <c r="AH66" i="4"/>
  <c r="K65" i="7" s="1"/>
  <c r="AH72" i="4"/>
  <c r="K71" i="7" s="1"/>
  <c r="AH10" i="4"/>
  <c r="K9" i="7" s="1"/>
  <c r="AH9" i="4"/>
  <c r="K8" i="7" s="1"/>
  <c r="AH57" i="4"/>
  <c r="K56" i="7" s="1"/>
  <c r="AH55" i="4"/>
  <c r="K54" i="7" s="1"/>
  <c r="AH58" i="4"/>
  <c r="K57" i="7" s="1"/>
  <c r="AH59" i="4"/>
  <c r="K58" i="7" s="1"/>
  <c r="AH19" i="4"/>
  <c r="K18" i="7" s="1"/>
  <c r="AH70" i="4"/>
  <c r="K69" i="7" s="1"/>
  <c r="AH16" i="4"/>
  <c r="K15" i="7" s="1"/>
  <c r="AH47" i="4"/>
  <c r="K46" i="7" s="1"/>
  <c r="AH74" i="4"/>
  <c r="K73" i="7" s="1"/>
  <c r="AH11" i="4"/>
  <c r="K10" i="7" s="1"/>
  <c r="AH26" i="4"/>
  <c r="K25" i="7" s="1"/>
  <c r="AH44" i="4"/>
  <c r="K43" i="7" s="1"/>
  <c r="AH73" i="4"/>
  <c r="K72" i="7" s="1"/>
  <c r="AH23" i="4"/>
  <c r="K22" i="7" s="1"/>
  <c r="AH14" i="4"/>
  <c r="K13" i="7" s="1"/>
  <c r="AH39" i="4"/>
  <c r="K38" i="7" s="1"/>
  <c r="AH52" i="4"/>
  <c r="K51" i="7" s="1"/>
  <c r="AH24" i="4"/>
  <c r="K23" i="7" s="1"/>
  <c r="AH75" i="4"/>
  <c r="K74" i="7" s="1"/>
  <c r="AH33" i="4"/>
  <c r="K32" i="7" s="1"/>
  <c r="AH21" i="4"/>
  <c r="K20" i="7" s="1"/>
  <c r="AE48" i="4"/>
  <c r="H47" i="7" s="1"/>
  <c r="AE66" i="4"/>
  <c r="H65" i="7" s="1"/>
  <c r="AE67" i="4"/>
  <c r="H66" i="7" s="1"/>
  <c r="AE25" i="4"/>
  <c r="H24" i="7" s="1"/>
  <c r="AE69" i="4"/>
  <c r="H68" i="7" s="1"/>
  <c r="AF76" i="4"/>
  <c r="I75" i="7" s="1"/>
  <c r="AE31" i="4"/>
  <c r="H30" i="7" s="1"/>
  <c r="AE38" i="4"/>
  <c r="H37" i="7" s="1"/>
  <c r="AE75" i="4"/>
  <c r="H74" i="7" s="1"/>
  <c r="AE53" i="4"/>
  <c r="H52" i="7" s="1"/>
  <c r="AE72" i="4"/>
  <c r="H71" i="7" s="1"/>
  <c r="AE9" i="4"/>
  <c r="H8" i="7" s="1"/>
  <c r="AE46" i="4"/>
  <c r="H45" i="7" s="1"/>
  <c r="AE61" i="4"/>
  <c r="H60" i="7" s="1"/>
  <c r="AE49" i="4"/>
  <c r="H48" i="7" s="1"/>
  <c r="G75" i="7"/>
  <c r="AE10" i="4"/>
  <c r="H9" i="7" s="1"/>
  <c r="AE52" i="4"/>
  <c r="H51" i="7" s="1"/>
  <c r="AE76" i="4"/>
  <c r="H75" i="7" s="1"/>
  <c r="AE12" i="4"/>
  <c r="H11" i="7" s="1"/>
  <c r="AE59" i="4"/>
  <c r="H58" i="7" s="1"/>
  <c r="AE47" i="4"/>
  <c r="H46" i="7" s="1"/>
  <c r="AE74" i="4"/>
  <c r="H73" i="7" s="1"/>
  <c r="AE42" i="4"/>
  <c r="H41" i="7" s="1"/>
  <c r="AE30" i="4"/>
  <c r="H29" i="7" s="1"/>
  <c r="AE43" i="4"/>
  <c r="H42" i="7" s="1"/>
  <c r="AE58" i="4"/>
  <c r="H57" i="7" s="1"/>
  <c r="AE11" i="4"/>
  <c r="H10" i="7" s="1"/>
  <c r="AE39" i="4"/>
  <c r="H38" i="7" s="1"/>
  <c r="AE68" i="4"/>
  <c r="H67" i="7" s="1"/>
  <c r="AE55" i="4"/>
  <c r="H54" i="7" s="1"/>
  <c r="AE34" i="4"/>
  <c r="H33" i="7" s="1"/>
  <c r="AE27" i="4"/>
  <c r="H26" i="7" s="1"/>
  <c r="AE57" i="4"/>
  <c r="H56" i="7" s="1"/>
  <c r="AE40" i="4"/>
  <c r="H39" i="7" s="1"/>
  <c r="AE21" i="4"/>
  <c r="H20" i="7" s="1"/>
  <c r="AE16" i="4"/>
  <c r="H15" i="7" s="1"/>
  <c r="AE64" i="4"/>
  <c r="H63" i="7" s="1"/>
  <c r="AH17" i="4"/>
  <c r="K16" i="7" s="1"/>
  <c r="AH43" i="4"/>
  <c r="K42" i="7" s="1"/>
  <c r="AH64" i="4"/>
  <c r="K63" i="7" s="1"/>
  <c r="AH42" i="4"/>
  <c r="K41" i="7" s="1"/>
  <c r="AE73" i="4"/>
  <c r="H72" i="7" s="1"/>
  <c r="AH15" i="4"/>
  <c r="K14" i="7" s="1"/>
  <c r="AH20" i="4"/>
  <c r="K19" i="7" s="1"/>
  <c r="AH63" i="4"/>
  <c r="K62" i="7" s="1"/>
  <c r="AH35" i="4"/>
  <c r="K34" i="7" s="1"/>
  <c r="AE51" i="4"/>
  <c r="H50" i="7" s="1"/>
  <c r="AH29" i="4"/>
  <c r="K28" i="7" s="1"/>
  <c r="AE28" i="4"/>
  <c r="H27" i="7" s="1"/>
  <c r="AE19" i="4"/>
  <c r="H18" i="7" s="1"/>
  <c r="AE33" i="4"/>
  <c r="H32" i="7" s="1"/>
  <c r="AH12" i="4"/>
  <c r="K11" i="7" s="1"/>
  <c r="AH60" i="4"/>
  <c r="K59" i="7" s="1"/>
  <c r="AH32" i="4"/>
  <c r="K31" i="7" s="1"/>
  <c r="AE23" i="4"/>
  <c r="H22" i="7" s="1"/>
  <c r="AH71" i="4"/>
  <c r="K70" i="7" s="1"/>
  <c r="AH68" i="4"/>
  <c r="K67" i="7" s="1"/>
  <c r="AE24" i="4"/>
  <c r="H23" i="7" s="1"/>
  <c r="AH54" i="4"/>
  <c r="K53" i="7" s="1"/>
  <c r="AE17" i="4"/>
  <c r="H16" i="7" s="1"/>
  <c r="AH13" i="4"/>
  <c r="K12" i="7" s="1"/>
</calcChain>
</file>

<file path=xl/comments1.xml><?xml version="1.0" encoding="utf-8"?>
<comments xmlns="http://schemas.openxmlformats.org/spreadsheetml/2006/main">
  <authors>
    <author>Ocain.Steve</author>
    <author>Florida Legislature</author>
  </authors>
  <commentList>
    <comment ref="B3" authorId="0" shapeId="0">
      <text>
        <r>
          <rPr>
            <sz val="8"/>
            <color indexed="81"/>
            <rFont val="Tahoma"/>
            <family val="2"/>
          </rPr>
          <t>Constructed from Sales Tax by County (Form 9) file
DOR webpage
Tax Collections from July 2003
http://dor.myflorida.com/dor/taxes/colls_from_7_2003.html</t>
        </r>
      </text>
    </comment>
    <comment ref="I3" authorId="1" shapeId="0">
      <text>
        <r>
          <rPr>
            <sz val="8"/>
            <color indexed="81"/>
            <rFont val="Tahoma"/>
            <family val="2"/>
          </rPr>
          <t>FY 2014 Half-cent Sales Tax (Form 5)
DOR website
Taxes: Tax Collections and Distributions
http://dor.myflorida.com/dor/taxes/distributions.html</t>
        </r>
      </text>
    </comment>
    <comment ref="T3" authorId="1" shapeId="0">
      <text>
        <r>
          <rPr>
            <sz val="8"/>
            <color indexed="81"/>
            <rFont val="Tahoma"/>
            <family val="2"/>
          </rPr>
          <t>FY 2014 State Revenue Sharing (Form 6)
DOR website
Taxes: Tax Collections and Distributions
http://dor.myflorida.com/dor/taxes/distributions.html</t>
        </r>
      </text>
    </comment>
    <comment ref="Z4" authorId="1" shapeId="0">
      <text>
        <r>
          <rPr>
            <sz val="8"/>
            <color indexed="81"/>
            <rFont val="Tahoma"/>
            <family val="2"/>
          </rPr>
          <t>Assumption: Monies allocated to county governments. However, in some cases, all or a portion of the monies are distributed to municipalities and/or school districts via special act or local ordinance.</t>
        </r>
      </text>
    </comment>
    <comment ref="AB4" authorId="1" shapeId="0">
      <text>
        <r>
          <rPr>
            <sz val="8"/>
            <color indexed="81"/>
            <rFont val="Tahoma"/>
            <family val="2"/>
          </rPr>
          <t>FY 2014 Local Government Tax Distributions by County (Form 4)
DOR webpage
Tax Distributions from July 2003 to Present
http://dor.myflorida.com/dor/taxes/dist_from_7_2003.html</t>
        </r>
      </text>
    </comment>
    <comment ref="D8" authorId="1" shapeId="0">
      <text>
        <r>
          <rPr>
            <sz val="8"/>
            <color indexed="81"/>
            <rFont val="Tahoma"/>
            <family val="2"/>
          </rPr>
          <t>Constructed from Sales Tax by County (Form 9) file
DOR webpage
Tax Collections from July 2003
http://dor.myflorida.com/dor/taxes/colls_from_7_2003.html</t>
        </r>
      </text>
    </comment>
    <comment ref="E8" authorId="1" shapeId="0">
      <text>
        <r>
          <rPr>
            <sz val="8"/>
            <color indexed="81"/>
            <rFont val="Tahoma"/>
            <family val="2"/>
          </rPr>
          <t>FY 2014 Local Gov't Tax Receipts by County (Form 3)
DOR webpage
Tax Collections from July 2003
http://dor.myflorida.com/dor/taxes/coll_from_7_2003.html</t>
        </r>
      </text>
    </comment>
    <comment ref="F8" authorId="1" shapeId="0">
      <text>
        <r>
          <rPr>
            <sz val="8"/>
            <color indexed="81"/>
            <rFont val="Tahoma"/>
            <family val="2"/>
          </rPr>
          <t>County's proportional share of statewide local option sales taxes multiplied by the discretionary pool amount of $129,284,406.</t>
        </r>
      </text>
    </comment>
    <comment ref="U8" authorId="1" shapeId="0">
      <text>
        <r>
          <rPr>
            <sz val="8"/>
            <color indexed="81"/>
            <rFont val="Tahoma"/>
            <family val="2"/>
          </rPr>
          <t>The 2.044 percent of sales and use tax collections represent 97.9% of total County Revenue Sharing program funding in SFY 2013-14.
2013 Local Gov't Financial Information Handbook, p. 34.</t>
        </r>
      </text>
    </comment>
    <comment ref="W8" authorId="1" shapeId="0">
      <text>
        <r>
          <rPr>
            <sz val="8"/>
            <color indexed="81"/>
            <rFont val="Tahoma"/>
            <family val="2"/>
          </rPr>
          <t>The 1.3409 percent of sales and use tax collections represents 74.23% of total Municipal Revenue Sharing program funding in SFY 2013-14.
2013 Local Gov't Financial Information Handbook, p. 80.</t>
        </r>
      </text>
    </comment>
    <comment ref="E76" authorId="1" shapeId="0">
      <text>
        <r>
          <rPr>
            <sz val="8"/>
            <color indexed="81"/>
            <rFont val="Tahoma"/>
            <family val="2"/>
          </rPr>
          <t>Excludes discretionary pool amount totaling $129,284,406.</t>
        </r>
      </text>
    </comment>
  </commentList>
</comments>
</file>

<file path=xl/sharedStrings.xml><?xml version="1.0" encoding="utf-8"?>
<sst xmlns="http://schemas.openxmlformats.org/spreadsheetml/2006/main" count="292" uniqueCount="127">
  <si>
    <t>Total</t>
  </si>
  <si>
    <t>Alachua</t>
  </si>
  <si>
    <t>Lee</t>
  </si>
  <si>
    <t>Madison</t>
  </si>
  <si>
    <t>Okeechobee</t>
  </si>
  <si>
    <t>Palm Beach</t>
  </si>
  <si>
    <t>Seminole</t>
  </si>
  <si>
    <t>Sarasota</t>
  </si>
  <si>
    <t>County</t>
  </si>
  <si>
    <t>Broward</t>
  </si>
  <si>
    <t>Hillsborough</t>
  </si>
  <si>
    <t>Pinellas</t>
  </si>
  <si>
    <t>Orange</t>
  </si>
  <si>
    <t>Duval</t>
  </si>
  <si>
    <t>Polk</t>
  </si>
  <si>
    <t>Brevard</t>
  </si>
  <si>
    <t>Volusia</t>
  </si>
  <si>
    <t>Pasco</t>
  </si>
  <si>
    <t>Escambia</t>
  </si>
  <si>
    <t>Manatee</t>
  </si>
  <si>
    <t>Marion</t>
  </si>
  <si>
    <t>Leon</t>
  </si>
  <si>
    <t>Collier</t>
  </si>
  <si>
    <t>Lake</t>
  </si>
  <si>
    <t>Okaloosa</t>
  </si>
  <si>
    <t>Osceola</t>
  </si>
  <si>
    <t>Bay</t>
  </si>
  <si>
    <t>Clay</t>
  </si>
  <si>
    <t>Charlotte</t>
  </si>
  <si>
    <t>Hernando</t>
  </si>
  <si>
    <t>Martin</t>
  </si>
  <si>
    <t>Citrus</t>
  </si>
  <si>
    <t>Santa Rosa</t>
  </si>
  <si>
    <t>Indian River</t>
  </si>
  <si>
    <t>Monroe</t>
  </si>
  <si>
    <t>Highlands</t>
  </si>
  <si>
    <t>Putnam</t>
  </si>
  <si>
    <t>Columbia</t>
  </si>
  <si>
    <t>Nassau</t>
  </si>
  <si>
    <t>Gadsden</t>
  </si>
  <si>
    <t>Jackson</t>
  </si>
  <si>
    <t>Sumter</t>
  </si>
  <si>
    <t>Flagler</t>
  </si>
  <si>
    <t>Walton</t>
  </si>
  <si>
    <t>Suwannee</t>
  </si>
  <si>
    <t>Levy</t>
  </si>
  <si>
    <t>Hendry</t>
  </si>
  <si>
    <t>Bradford</t>
  </si>
  <si>
    <t>Hardee</t>
  </si>
  <si>
    <t>Washington</t>
  </si>
  <si>
    <t>Baker</t>
  </si>
  <si>
    <t>Wakulla</t>
  </si>
  <si>
    <t>Taylor</t>
  </si>
  <si>
    <t>Holmes</t>
  </si>
  <si>
    <t>Gulf</t>
  </si>
  <si>
    <t>Jefferson</t>
  </si>
  <si>
    <t>Hamilton</t>
  </si>
  <si>
    <t>Calhoun</t>
  </si>
  <si>
    <t>Union</t>
  </si>
  <si>
    <t>Dixie</t>
  </si>
  <si>
    <t>Gilchrist</t>
  </si>
  <si>
    <t>Franklin</t>
  </si>
  <si>
    <t>Glades</t>
  </si>
  <si>
    <t>Liberty</t>
  </si>
  <si>
    <t>Lafayette</t>
  </si>
  <si>
    <t>Miami-Dade</t>
  </si>
  <si>
    <t>Countywide</t>
  </si>
  <si>
    <t>Gross</t>
  </si>
  <si>
    <t>Sales</t>
  </si>
  <si>
    <t>Taxable</t>
  </si>
  <si>
    <t>State Sales</t>
  </si>
  <si>
    <t>&amp; Use Taxes</t>
  </si>
  <si>
    <t>Statewide Total</t>
  </si>
  <si>
    <t>% of</t>
  </si>
  <si>
    <t>Distribution</t>
  </si>
  <si>
    <t>Counties</t>
  </si>
  <si>
    <t>Municipalities</t>
  </si>
  <si>
    <t>Ordinary</t>
  </si>
  <si>
    <t>Distribution:</t>
  </si>
  <si>
    <t>Emergency</t>
  </si>
  <si>
    <t>Supplemental</t>
  </si>
  <si>
    <t>Combined</t>
  </si>
  <si>
    <t>Statewide</t>
  </si>
  <si>
    <t>Sales Tax</t>
  </si>
  <si>
    <t>Portion to</t>
  </si>
  <si>
    <t>Local Gov'ts</t>
  </si>
  <si>
    <t>Local Option</t>
  </si>
  <si>
    <t>Sales Taxes</t>
  </si>
  <si>
    <t>Including</t>
  </si>
  <si>
    <t>Excluding</t>
  </si>
  <si>
    <t>Ratio</t>
  </si>
  <si>
    <t>Collections</t>
  </si>
  <si>
    <t>Distributions/</t>
  </si>
  <si>
    <t>State and Local Sales Tax Collections</t>
  </si>
  <si>
    <t>Distributions</t>
  </si>
  <si>
    <t>Distributions of Sales Tax Revenues to Local Governments</t>
  </si>
  <si>
    <t>Notes:</t>
  </si>
  <si>
    <t>Allocation of</t>
  </si>
  <si>
    <t>Discretionary</t>
  </si>
  <si>
    <t>Pool Dollars</t>
  </si>
  <si>
    <t>Gross and Taxable Sales</t>
  </si>
  <si>
    <t>Excluding Local Option Sales Taxes</t>
  </si>
  <si>
    <t>Including Local Option Sales Taxes</t>
  </si>
  <si>
    <t>Distribution per</t>
  </si>
  <si>
    <t>4)  For purposes of this table, local option sales tax distributions are reported as countywide and, in some counties, reflect the sum total of multiple local option sales tax levies.  Some levies authorize distributions to municipalities and/or school districts.</t>
  </si>
  <si>
    <t>County Comparison of Florida State and Local Option Sales Tax Collections to Distributions of Sales Tax Revenues to Local Governments</t>
  </si>
  <si>
    <t>Distribution to</t>
  </si>
  <si>
    <t>3)  With regard to the distribution of sales and use tax revenues to counties totaling $29,915,500, the monies are allocated equally to counties for purposes of this table.  However, in some cases, all or a portion of the monies are distributed to municipalities and/or school districts pursuant to special act or local ordinance.</t>
  </si>
  <si>
    <t>Constrained</t>
  </si>
  <si>
    <t>Fiscally</t>
  </si>
  <si>
    <t>Tax Receipts</t>
  </si>
  <si>
    <t>Local Government Half-cent Sales Tax Program Distributions</t>
  </si>
  <si>
    <t>State Revenue Sharing Program Distributions</t>
  </si>
  <si>
    <t>Local Option Sales Tax</t>
  </si>
  <si>
    <t>4)  These calculations were made using data obtained from the Florida Department of Revenue.</t>
  </si>
  <si>
    <t>St. Johns</t>
  </si>
  <si>
    <t>St. Lucie</t>
  </si>
  <si>
    <t>5)  These calculations were made using data obtained from the Florida Department of Revenue.</t>
  </si>
  <si>
    <t>DeSoto</t>
  </si>
  <si>
    <t>s. 409.915 Adj.</t>
  </si>
  <si>
    <t>3)  The dollar figures reported in the "Distributions of Sales Tax Revenues to Local Governments" columns reflect countywide totals.  The majority of those dollars account for distributions to county and municipal governments; however, it should be noted that some local option sales tax monies are distributed directly to school districts.</t>
  </si>
  <si>
    <t>2)  The "Distributions of Sales Tax Revenues to Local Governments" include the following: Local Government Half-cent Sales Tax Program; County and Municipal Revenue Sharing Programs (only those portions derived from the state sales tax); Sales Tax Distribution pursuant to s. 212.20(6)(d)7.a., F.S.; and the Local Option Sales Taxes.</t>
  </si>
  <si>
    <t>State Fiscal Year Ended June 30, 2014</t>
  </si>
  <si>
    <t>1)  Pursuant to law, 2.044 percent of state sales and use tax collections are transferred into the Revenue Sharing Trust Fund for Counties [s. 212.20(6)(d)5., F.S.].  In state fiscal year ended June 30, 2014, this revenue source was estimated to account for 97.9 percent of total county revenue sharing proceeds.</t>
  </si>
  <si>
    <t>2)  Pursuant to law, 1.3409 percent of state sales and use tax collections are transferred into the Revenue Sharing Trust Fund for Municipalities [s. 212.20(5)(d)6., F.S.].  In state fiscal year ended June 30, 2014, this revenue source was estimated to account for 74.23 percent of total municipal revenue sharing proceeds.</t>
  </si>
  <si>
    <t>s. 212.20(6)(d)6.a., F.S.</t>
  </si>
  <si>
    <t>1)  The term "Discretionary Pool" consists of local option sales tax monies collected by dealers located in non-tax counties selling into taxing counties.  For purposes of this exercise, the discretionary pool monies are allocated on the basis of each levying county's proportional share of statewide local option sales taxes multiplied by the total discretionary pool amount of $129,284,406.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</si>
</sst>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1" formatCode="_(* #,##0_);_(* \(#,##0\);_(* &quot;-&quot;_);_(@_)"/>
    <numFmt numFmtId="166" formatCode="0.0%"/>
  </numFmts>
  <fonts count="8" x14ac:knownFonts="1">
    <font>
      <sz val="10"/>
      <name val="Arial"/>
    </font>
    <font>
      <sz val="10"/>
      <name val="Arial"/>
      <family val="2"/>
    </font>
    <font>
      <b/>
      <sz val="10"/>
      <name val="Arial"/>
      <family val="2"/>
    </font>
    <font>
      <sz val="10"/>
      <name val="Arial"/>
      <family val="2"/>
    </font>
    <font>
      <b/>
      <sz val="12"/>
      <name val="Arial"/>
      <family val="2"/>
    </font>
    <font>
      <b/>
      <sz val="14"/>
      <name val="Arial"/>
      <family val="2"/>
    </font>
    <font>
      <sz val="8"/>
      <color indexed="81"/>
      <name val="Tahoma"/>
      <family val="2"/>
    </font>
    <font>
      <b/>
      <sz val="18"/>
      <name val="Arial"/>
      <family val="2"/>
    </font>
  </fonts>
  <fills count="3">
    <fill>
      <patternFill patternType="none"/>
    </fill>
    <fill>
      <patternFill patternType="gray125"/>
    </fill>
    <fill>
      <patternFill patternType="solid">
        <fgColor indexed="22"/>
        <bgColor indexed="64"/>
      </patternFill>
    </fill>
  </fills>
  <borders count="41">
    <border>
      <left/>
      <right/>
      <top/>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10">
    <xf numFmtId="0" fontId="0" fillId="0" borderId="0" xfId="0"/>
    <xf numFmtId="0" fontId="3" fillId="0" borderId="1" xfId="0" applyFont="1" applyBorder="1"/>
    <xf numFmtId="42" fontId="3" fillId="0" borderId="2" xfId="0" applyNumberFormat="1" applyFont="1" applyBorder="1"/>
    <xf numFmtId="0" fontId="2" fillId="2" borderId="1" xfId="0" applyFont="1" applyFill="1" applyBorder="1" applyAlignment="1">
      <alignment horizontal="right"/>
    </xf>
    <xf numFmtId="0" fontId="3" fillId="0" borderId="3" xfId="0" applyFont="1" applyBorder="1"/>
    <xf numFmtId="166" fontId="3" fillId="0" borderId="4" xfId="1" applyNumberFormat="1" applyFont="1" applyFill="1" applyBorder="1"/>
    <xf numFmtId="0" fontId="3" fillId="0" borderId="5" xfId="0" applyFont="1" applyBorder="1"/>
    <xf numFmtId="166" fontId="3" fillId="0" borderId="6" xfId="1" applyNumberFormat="1" applyFont="1" applyFill="1" applyBorder="1"/>
    <xf numFmtId="0" fontId="3" fillId="0" borderId="7" xfId="0" applyFont="1" applyBorder="1"/>
    <xf numFmtId="41" fontId="3" fillId="0" borderId="0" xfId="0" applyNumberFormat="1" applyFont="1" applyBorder="1"/>
    <xf numFmtId="42" fontId="3" fillId="0" borderId="0" xfId="0" applyNumberFormat="1" applyFont="1" applyBorder="1"/>
    <xf numFmtId="0" fontId="3" fillId="0" borderId="0" xfId="0" applyFont="1" applyBorder="1"/>
    <xf numFmtId="0" fontId="3" fillId="0" borderId="8" xfId="0" applyFont="1" applyBorder="1"/>
    <xf numFmtId="42" fontId="3" fillId="0" borderId="3" xfId="0" applyNumberFormat="1" applyFont="1" applyBorder="1"/>
    <xf numFmtId="166" fontId="3" fillId="0" borderId="4" xfId="0" applyNumberFormat="1" applyFont="1" applyBorder="1"/>
    <xf numFmtId="166" fontId="3" fillId="0" borderId="6" xfId="0" applyNumberFormat="1" applyFont="1" applyBorder="1"/>
    <xf numFmtId="42" fontId="3" fillId="0" borderId="9" xfId="0" applyNumberFormat="1" applyFont="1" applyBorder="1"/>
    <xf numFmtId="42" fontId="3" fillId="0" borderId="10" xfId="0" applyNumberFormat="1" applyFont="1" applyBorder="1"/>
    <xf numFmtId="0" fontId="2" fillId="2" borderId="11" xfId="0" applyFont="1" applyFill="1" applyBorder="1"/>
    <xf numFmtId="42" fontId="2" fillId="2" borderId="11" xfId="0" applyNumberFormat="1" applyFont="1" applyFill="1" applyBorder="1"/>
    <xf numFmtId="42" fontId="2" fillId="2" borderId="12" xfId="0" applyNumberFormat="1" applyFont="1" applyFill="1" applyBorder="1"/>
    <xf numFmtId="9" fontId="2" fillId="2" borderId="13" xfId="0" applyNumberFormat="1" applyFont="1" applyFill="1" applyBorder="1"/>
    <xf numFmtId="42" fontId="2" fillId="2" borderId="14" xfId="0" applyNumberFormat="1" applyFont="1" applyFill="1" applyBorder="1"/>
    <xf numFmtId="166" fontId="2" fillId="2" borderId="13" xfId="1" applyNumberFormat="1" applyFont="1" applyFill="1" applyBorder="1"/>
    <xf numFmtId="0" fontId="2" fillId="2" borderId="15" xfId="0" applyFont="1" applyFill="1" applyBorder="1" applyAlignment="1">
      <alignment horizontal="centerContinuous"/>
    </xf>
    <xf numFmtId="0" fontId="2" fillId="2" borderId="7" xfId="0" applyFont="1" applyFill="1" applyBorder="1" applyAlignment="1">
      <alignment horizontal="centerContinuous"/>
    </xf>
    <xf numFmtId="0" fontId="2" fillId="2" borderId="16" xfId="0" applyFont="1" applyFill="1" applyBorder="1" applyAlignment="1">
      <alignment horizontal="left"/>
    </xf>
    <xf numFmtId="0" fontId="2" fillId="2" borderId="1" xfId="0" applyFont="1" applyFill="1" applyBorder="1" applyAlignment="1">
      <alignment horizontal="left"/>
    </xf>
    <xf numFmtId="0" fontId="2" fillId="2" borderId="17" xfId="0" applyFont="1" applyFill="1" applyBorder="1" applyAlignment="1">
      <alignment horizontal="left"/>
    </xf>
    <xf numFmtId="0" fontId="2" fillId="2" borderId="7" xfId="0" applyFont="1" applyFill="1" applyBorder="1"/>
    <xf numFmtId="0" fontId="2" fillId="2" borderId="7" xfId="0" applyFont="1" applyFill="1" applyBorder="1" applyAlignment="1">
      <alignment horizontal="right"/>
    </xf>
    <xf numFmtId="0" fontId="2" fillId="2" borderId="10" xfId="0" applyFont="1" applyFill="1" applyBorder="1" applyAlignment="1">
      <alignment horizontal="right"/>
    </xf>
    <xf numFmtId="0" fontId="2" fillId="2" borderId="8" xfId="0" applyFont="1" applyFill="1" applyBorder="1" applyAlignment="1">
      <alignment horizontal="right"/>
    </xf>
    <xf numFmtId="0" fontId="2" fillId="2" borderId="18" xfId="0" applyFont="1" applyFill="1" applyBorder="1" applyAlignment="1">
      <alignment horizontal="right"/>
    </xf>
    <xf numFmtId="0" fontId="2" fillId="2" borderId="16" xfId="0" applyFont="1" applyFill="1" applyBorder="1"/>
    <xf numFmtId="0" fontId="2" fillId="2" borderId="16" xfId="0" applyFont="1" applyFill="1" applyBorder="1" applyAlignment="1">
      <alignment horizontal="right"/>
    </xf>
    <xf numFmtId="0" fontId="2" fillId="2" borderId="19" xfId="0" applyFont="1" applyFill="1" applyBorder="1" applyAlignment="1">
      <alignment horizontal="right"/>
    </xf>
    <xf numFmtId="0" fontId="2" fillId="2" borderId="17" xfId="0" applyFont="1" applyFill="1" applyBorder="1" applyAlignment="1">
      <alignment horizontal="right"/>
    </xf>
    <xf numFmtId="166" fontId="3" fillId="0" borderId="4" xfId="0" applyNumberFormat="1" applyFont="1" applyFill="1" applyBorder="1"/>
    <xf numFmtId="166" fontId="3" fillId="0" borderId="6" xfId="0" applyNumberFormat="1" applyFont="1" applyFill="1" applyBorder="1"/>
    <xf numFmtId="166" fontId="2" fillId="2" borderId="13" xfId="0" applyNumberFormat="1" applyFont="1" applyFill="1" applyBorder="1"/>
    <xf numFmtId="166" fontId="3" fillId="0" borderId="9" xfId="0" applyNumberFormat="1" applyFont="1" applyBorder="1"/>
    <xf numFmtId="166" fontId="3" fillId="0" borderId="20" xfId="0" applyNumberFormat="1" applyFont="1" applyBorder="1"/>
    <xf numFmtId="9" fontId="2" fillId="2" borderId="12" xfId="0" applyNumberFormat="1" applyFont="1" applyFill="1" applyBorder="1"/>
    <xf numFmtId="0" fontId="2" fillId="2" borderId="0" xfId="0" applyFont="1" applyFill="1" applyBorder="1" applyAlignment="1">
      <alignment horizontal="right"/>
    </xf>
    <xf numFmtId="166" fontId="3" fillId="0" borderId="4" xfId="1" applyNumberFormat="1" applyFont="1" applyBorder="1"/>
    <xf numFmtId="166" fontId="3" fillId="0" borderId="6" xfId="1" applyNumberFormat="1" applyFont="1" applyBorder="1"/>
    <xf numFmtId="0" fontId="3" fillId="0" borderId="17" xfId="0" applyFont="1" applyBorder="1"/>
    <xf numFmtId="42" fontId="3" fillId="0" borderId="21" xfId="0" applyNumberFormat="1" applyFont="1" applyBorder="1"/>
    <xf numFmtId="166" fontId="3" fillId="0" borderId="21" xfId="0" applyNumberFormat="1" applyFont="1" applyBorder="1"/>
    <xf numFmtId="166" fontId="3" fillId="0" borderId="22" xfId="0" applyNumberFormat="1" applyFont="1" applyBorder="1"/>
    <xf numFmtId="42" fontId="2" fillId="2" borderId="23" xfId="0" applyNumberFormat="1" applyFont="1" applyFill="1" applyBorder="1"/>
    <xf numFmtId="9" fontId="2" fillId="2" borderId="23" xfId="0" applyNumberFormat="1" applyFont="1" applyFill="1" applyBorder="1"/>
    <xf numFmtId="0" fontId="4" fillId="2" borderId="11" xfId="0" applyFont="1" applyFill="1" applyBorder="1" applyAlignment="1">
      <alignment horizontal="left"/>
    </xf>
    <xf numFmtId="0" fontId="4" fillId="2" borderId="13" xfId="0" applyFont="1" applyFill="1" applyBorder="1" applyAlignment="1">
      <alignment horizontal="left"/>
    </xf>
    <xf numFmtId="0" fontId="4" fillId="2" borderId="14" xfId="0" applyFont="1" applyFill="1" applyBorder="1" applyAlignment="1">
      <alignment horizontal="left"/>
    </xf>
    <xf numFmtId="0" fontId="2" fillId="2" borderId="14" xfId="0" applyFont="1" applyFill="1" applyBorder="1" applyAlignment="1">
      <alignment horizontal="left"/>
    </xf>
    <xf numFmtId="0" fontId="2" fillId="2" borderId="13" xfId="0" applyFont="1" applyFill="1" applyBorder="1" applyAlignment="1">
      <alignment horizontal="left"/>
    </xf>
    <xf numFmtId="0" fontId="3" fillId="2" borderId="7" xfId="0" applyFont="1" applyFill="1" applyBorder="1"/>
    <xf numFmtId="0" fontId="2" fillId="2" borderId="24" xfId="0" applyFont="1" applyFill="1" applyBorder="1" applyAlignment="1">
      <alignment horizontal="right"/>
    </xf>
    <xf numFmtId="0" fontId="2" fillId="2" borderId="25" xfId="0" applyFont="1" applyFill="1" applyBorder="1" applyAlignment="1">
      <alignment horizontal="right"/>
    </xf>
    <xf numFmtId="0" fontId="2" fillId="2" borderId="26" xfId="0" applyFont="1" applyFill="1" applyBorder="1" applyAlignment="1">
      <alignment horizontal="right"/>
    </xf>
    <xf numFmtId="15" fontId="2" fillId="2" borderId="7" xfId="0" applyNumberFormat="1" applyFont="1" applyFill="1" applyBorder="1" applyAlignment="1">
      <alignment horizontal="right"/>
    </xf>
    <xf numFmtId="0" fontId="2" fillId="2" borderId="27" xfId="0" applyFont="1" applyFill="1" applyBorder="1" applyAlignment="1">
      <alignment horizontal="right"/>
    </xf>
    <xf numFmtId="0" fontId="2" fillId="2" borderId="28" xfId="0" applyFont="1" applyFill="1" applyBorder="1" applyAlignment="1">
      <alignment horizontal="right"/>
    </xf>
    <xf numFmtId="42" fontId="3" fillId="0" borderId="5" xfId="0" applyNumberFormat="1" applyFont="1" applyBorder="1"/>
    <xf numFmtId="42" fontId="3" fillId="0" borderId="22" xfId="0" applyNumberFormat="1" applyFont="1" applyBorder="1"/>
    <xf numFmtId="42" fontId="3" fillId="0" borderId="20" xfId="0" applyNumberFormat="1" applyFont="1" applyBorder="1"/>
    <xf numFmtId="42" fontId="3" fillId="0" borderId="29" xfId="0" applyNumberFormat="1" applyFont="1" applyBorder="1"/>
    <xf numFmtId="0" fontId="1" fillId="0" borderId="7" xfId="0" applyFont="1" applyBorder="1"/>
    <xf numFmtId="0" fontId="1" fillId="0" borderId="16" xfId="0" applyFont="1" applyBorder="1"/>
    <xf numFmtId="0" fontId="1" fillId="0" borderId="5" xfId="0" applyFont="1" applyBorder="1"/>
    <xf numFmtId="0" fontId="2" fillId="2" borderId="30" xfId="0" applyFont="1" applyFill="1" applyBorder="1" applyAlignment="1">
      <alignment horizontal="right"/>
    </xf>
    <xf numFmtId="0" fontId="2" fillId="2" borderId="31" xfId="0" applyFont="1" applyFill="1" applyBorder="1" applyAlignment="1">
      <alignment horizontal="right"/>
    </xf>
    <xf numFmtId="0" fontId="2" fillId="2" borderId="32" xfId="0" applyFont="1" applyFill="1" applyBorder="1" applyAlignment="1">
      <alignment horizontal="right"/>
    </xf>
    <xf numFmtId="42" fontId="3" fillId="0" borderId="33" xfId="0" applyNumberFormat="1" applyFont="1" applyBorder="1"/>
    <xf numFmtId="42" fontId="3" fillId="0" borderId="34" xfId="0" applyNumberFormat="1" applyFont="1" applyBorder="1"/>
    <xf numFmtId="42" fontId="2" fillId="2" borderId="35" xfId="0" applyNumberFormat="1" applyFont="1" applyFill="1" applyBorder="1"/>
    <xf numFmtId="0" fontId="4" fillId="2" borderId="3" xfId="0" applyFont="1" applyFill="1" applyBorder="1" applyAlignment="1">
      <alignment horizontal="center"/>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0" borderId="15" xfId="0" applyFont="1" applyBorder="1" applyAlignment="1">
      <alignment horizontal="center"/>
    </xf>
    <xf numFmtId="0" fontId="4" fillId="0" borderId="36" xfId="0" applyFont="1" applyBorder="1" applyAlignment="1">
      <alignment horizontal="center"/>
    </xf>
    <xf numFmtId="0" fontId="4" fillId="0" borderId="37" xfId="0" applyFont="1" applyBorder="1" applyAlignment="1">
      <alignment horizontal="center"/>
    </xf>
    <xf numFmtId="0" fontId="4" fillId="0" borderId="7"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2" fillId="2" borderId="38" xfId="0" applyFont="1" applyFill="1" applyBorder="1" applyAlignment="1">
      <alignment horizontal="center"/>
    </xf>
    <xf numFmtId="0" fontId="2" fillId="2" borderId="39" xfId="0" applyFont="1" applyFill="1" applyBorder="1" applyAlignment="1">
      <alignment horizontal="center"/>
    </xf>
    <xf numFmtId="0" fontId="2" fillId="2" borderId="40" xfId="0" applyFont="1" applyFill="1" applyBorder="1" applyAlignment="1">
      <alignment horizontal="center"/>
    </xf>
    <xf numFmtId="0" fontId="2" fillId="2" borderId="1" xfId="0" applyFont="1" applyFill="1" applyBorder="1" applyAlignment="1">
      <alignment horizontal="center"/>
    </xf>
    <xf numFmtId="0" fontId="2" fillId="2" borderId="17" xfId="0" applyFont="1" applyFill="1" applyBorder="1" applyAlignment="1">
      <alignment horizontal="center"/>
    </xf>
    <xf numFmtId="0" fontId="4" fillId="2" borderId="15" xfId="0" applyFont="1" applyFill="1" applyBorder="1" applyAlignment="1">
      <alignment horizontal="center"/>
    </xf>
    <xf numFmtId="0" fontId="4" fillId="2" borderId="36" xfId="0" applyFont="1" applyFill="1" applyBorder="1" applyAlignment="1">
      <alignment horizontal="center"/>
    </xf>
    <xf numFmtId="0" fontId="4" fillId="2" borderId="37" xfId="0" applyFont="1" applyFill="1" applyBorder="1" applyAlignment="1">
      <alignment horizontal="center"/>
    </xf>
    <xf numFmtId="0" fontId="1" fillId="0" borderId="16" xfId="0" applyFont="1" applyBorder="1" applyAlignment="1">
      <alignment wrapText="1"/>
    </xf>
    <xf numFmtId="0" fontId="0" fillId="0" borderId="1" xfId="0" applyBorder="1" applyAlignment="1">
      <alignment wrapText="1"/>
    </xf>
    <xf numFmtId="0" fontId="0" fillId="0" borderId="17" xfId="0" applyBorder="1" applyAlignment="1">
      <alignment wrapText="1"/>
    </xf>
    <xf numFmtId="0" fontId="1" fillId="0" borderId="7" xfId="0" applyFont="1" applyBorder="1" applyAlignment="1">
      <alignment wrapText="1"/>
    </xf>
    <xf numFmtId="0" fontId="0" fillId="0" borderId="0" xfId="0" applyAlignment="1">
      <alignment wrapText="1"/>
    </xf>
    <xf numFmtId="0" fontId="0" fillId="0" borderId="8" xfId="0" applyBorder="1" applyAlignment="1">
      <alignment wrapText="1"/>
    </xf>
    <xf numFmtId="0" fontId="3" fillId="0" borderId="7" xfId="0" applyFont="1" applyBorder="1" applyAlignment="1">
      <alignment wrapText="1"/>
    </xf>
    <xf numFmtId="0" fontId="4" fillId="2" borderId="11" xfId="0" applyFont="1" applyFill="1" applyBorder="1" applyAlignment="1">
      <alignment horizontal="center"/>
    </xf>
    <xf numFmtId="0" fontId="4" fillId="2" borderId="13" xfId="0" applyFont="1" applyFill="1" applyBorder="1" applyAlignment="1">
      <alignment horizontal="center"/>
    </xf>
    <xf numFmtId="0" fontId="7" fillId="0" borderId="15" xfId="0" applyFont="1" applyBorder="1" applyAlignment="1">
      <alignment horizontal="center"/>
    </xf>
    <xf numFmtId="0" fontId="7" fillId="0" borderId="36" xfId="0" applyFont="1" applyBorder="1" applyAlignment="1">
      <alignment horizontal="center"/>
    </xf>
    <xf numFmtId="0" fontId="7" fillId="0" borderId="37" xfId="0" applyFont="1" applyBorder="1" applyAlignment="1">
      <alignment horizontal="center"/>
    </xf>
    <xf numFmtId="0" fontId="5" fillId="0" borderId="16" xfId="0" applyFont="1" applyBorder="1" applyAlignment="1">
      <alignment horizontal="center"/>
    </xf>
    <xf numFmtId="0" fontId="5" fillId="0" borderId="1" xfId="0" applyFont="1" applyBorder="1" applyAlignment="1">
      <alignment horizontal="center"/>
    </xf>
    <xf numFmtId="0" fontId="5" fillId="0" borderId="17" xfId="0" applyFont="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1"/>
  <sheetViews>
    <sheetView tabSelected="1" workbookViewId="0">
      <selection sqref="A1:L1"/>
    </sheetView>
  </sheetViews>
  <sheetFormatPr defaultRowHeight="12.75" x14ac:dyDescent="0.2"/>
  <cols>
    <col min="1" max="1" width="15.7109375" customWidth="1"/>
    <col min="2" max="2" width="16.7109375" customWidth="1"/>
    <col min="3" max="4" width="15.7109375" customWidth="1"/>
    <col min="5" max="5" width="16.7109375" customWidth="1"/>
    <col min="6" max="6" width="10.7109375" customWidth="1"/>
    <col min="7" max="7" width="15.7109375" customWidth="1"/>
    <col min="8" max="8" width="10.7109375" customWidth="1"/>
    <col min="9" max="9" width="13.7109375" customWidth="1"/>
    <col min="10" max="10" width="15.7109375" customWidth="1"/>
    <col min="11" max="11" width="10.7109375" customWidth="1"/>
    <col min="12" max="12" width="13.7109375" customWidth="1"/>
  </cols>
  <sheetData>
    <row r="1" spans="1:12" ht="18" customHeight="1" x14ac:dyDescent="0.25">
      <c r="A1" s="81" t="s">
        <v>105</v>
      </c>
      <c r="B1" s="82"/>
      <c r="C1" s="82"/>
      <c r="D1" s="82"/>
      <c r="E1" s="82"/>
      <c r="F1" s="82"/>
      <c r="G1" s="82"/>
      <c r="H1" s="82"/>
      <c r="I1" s="82"/>
      <c r="J1" s="82"/>
      <c r="K1" s="82"/>
      <c r="L1" s="83"/>
    </row>
    <row r="2" spans="1:12" ht="16.5" thickBot="1" x14ac:dyDescent="0.3">
      <c r="A2" s="84" t="s">
        <v>122</v>
      </c>
      <c r="B2" s="85"/>
      <c r="C2" s="85"/>
      <c r="D2" s="85"/>
      <c r="E2" s="85"/>
      <c r="F2" s="85"/>
      <c r="G2" s="85"/>
      <c r="H2" s="85"/>
      <c r="I2" s="85"/>
      <c r="J2" s="85"/>
      <c r="K2" s="85"/>
      <c r="L2" s="86"/>
    </row>
    <row r="3" spans="1:12" ht="15.75" x14ac:dyDescent="0.25">
      <c r="A3" s="24"/>
      <c r="B3" s="92" t="s">
        <v>93</v>
      </c>
      <c r="C3" s="93"/>
      <c r="D3" s="93"/>
      <c r="E3" s="93"/>
      <c r="F3" s="94"/>
      <c r="G3" s="78" t="s">
        <v>95</v>
      </c>
      <c r="H3" s="79"/>
      <c r="I3" s="79"/>
      <c r="J3" s="79"/>
      <c r="K3" s="79"/>
      <c r="L3" s="80"/>
    </row>
    <row r="4" spans="1:12" ht="13.5" thickBot="1" x14ac:dyDescent="0.25">
      <c r="A4" s="25"/>
      <c r="B4" s="26"/>
      <c r="C4" s="27"/>
      <c r="D4" s="27"/>
      <c r="E4" s="27"/>
      <c r="F4" s="28"/>
      <c r="G4" s="87" t="s">
        <v>101</v>
      </c>
      <c r="H4" s="88"/>
      <c r="I4" s="89"/>
      <c r="J4" s="90" t="s">
        <v>102</v>
      </c>
      <c r="K4" s="90"/>
      <c r="L4" s="91"/>
    </row>
    <row r="5" spans="1:12" x14ac:dyDescent="0.2">
      <c r="A5" s="29"/>
      <c r="B5" s="30"/>
      <c r="C5" s="31"/>
      <c r="D5" s="31" t="s">
        <v>97</v>
      </c>
      <c r="E5" s="31"/>
      <c r="F5" s="32" t="s">
        <v>73</v>
      </c>
      <c r="G5" s="30"/>
      <c r="H5" s="31" t="s">
        <v>73</v>
      </c>
      <c r="I5" s="32" t="s">
        <v>92</v>
      </c>
      <c r="J5" s="44"/>
      <c r="K5" s="31" t="s">
        <v>73</v>
      </c>
      <c r="L5" s="32" t="s">
        <v>92</v>
      </c>
    </row>
    <row r="6" spans="1:12" x14ac:dyDescent="0.2">
      <c r="A6" s="29"/>
      <c r="B6" s="30" t="s">
        <v>70</v>
      </c>
      <c r="C6" s="33" t="s">
        <v>86</v>
      </c>
      <c r="D6" s="33" t="s">
        <v>98</v>
      </c>
      <c r="E6" s="33" t="s">
        <v>0</v>
      </c>
      <c r="F6" s="32" t="s">
        <v>82</v>
      </c>
      <c r="G6" s="30" t="s">
        <v>0</v>
      </c>
      <c r="H6" s="33" t="s">
        <v>82</v>
      </c>
      <c r="I6" s="32" t="s">
        <v>91</v>
      </c>
      <c r="J6" s="44" t="s">
        <v>0</v>
      </c>
      <c r="K6" s="33" t="s">
        <v>82</v>
      </c>
      <c r="L6" s="32" t="s">
        <v>91</v>
      </c>
    </row>
    <row r="7" spans="1:12" ht="13.5" thickBot="1" x14ac:dyDescent="0.25">
      <c r="A7" s="34" t="s">
        <v>8</v>
      </c>
      <c r="B7" s="35" t="s">
        <v>71</v>
      </c>
      <c r="C7" s="36" t="s">
        <v>87</v>
      </c>
      <c r="D7" s="36" t="s">
        <v>99</v>
      </c>
      <c r="E7" s="36" t="s">
        <v>91</v>
      </c>
      <c r="F7" s="37" t="s">
        <v>0</v>
      </c>
      <c r="G7" s="35" t="s">
        <v>94</v>
      </c>
      <c r="H7" s="36" t="s">
        <v>0</v>
      </c>
      <c r="I7" s="37" t="s">
        <v>90</v>
      </c>
      <c r="J7" s="3" t="s">
        <v>94</v>
      </c>
      <c r="K7" s="36" t="s">
        <v>0</v>
      </c>
      <c r="L7" s="37" t="s">
        <v>90</v>
      </c>
    </row>
    <row r="8" spans="1:12" x14ac:dyDescent="0.2">
      <c r="A8" s="4" t="s">
        <v>1</v>
      </c>
      <c r="B8" s="13">
        <f>'Data Worksheet'!D9</f>
        <v>205428509.97000003</v>
      </c>
      <c r="C8" s="16">
        <f>'Data Worksheet'!E9</f>
        <v>1605109.3000000003</v>
      </c>
      <c r="D8" s="17">
        <f>'Data Worksheet'!F9</f>
        <v>122807.87846013394</v>
      </c>
      <c r="E8" s="16">
        <f>'Data Worksheet'!G9</f>
        <v>207156427.14846018</v>
      </c>
      <c r="F8" s="14">
        <f>'Data Worksheet'!H9</f>
        <v>9.8056154948568935E-3</v>
      </c>
      <c r="G8" s="13">
        <f>'Data Worksheet'!AD9</f>
        <v>22101891.211116999</v>
      </c>
      <c r="H8" s="41">
        <f>'Data Worksheet'!AE9</f>
        <v>9.1511149818860483E-3</v>
      </c>
      <c r="I8" s="38">
        <f>'Data Worksheet'!AF9</f>
        <v>0.10758921054504397</v>
      </c>
      <c r="J8" s="2">
        <f>'Data Worksheet'!AG9</f>
        <v>22101891.211116999</v>
      </c>
      <c r="K8" s="41">
        <f>'Data Worksheet'!AH9</f>
        <v>5.171625828023445E-3</v>
      </c>
      <c r="L8" s="5">
        <f>'Data Worksheet'!AI9</f>
        <v>0.10669179573790157</v>
      </c>
    </row>
    <row r="9" spans="1:12" x14ac:dyDescent="0.2">
      <c r="A9" s="6" t="s">
        <v>50</v>
      </c>
      <c r="B9" s="65">
        <f>'Data Worksheet'!D10</f>
        <v>9994008.4299999978</v>
      </c>
      <c r="C9" s="67">
        <f>'Data Worksheet'!E10</f>
        <v>1447387.2300000002</v>
      </c>
      <c r="D9" s="67">
        <f>'Data Worksheet'!F10</f>
        <v>110740.4679709911</v>
      </c>
      <c r="E9" s="67">
        <f>'Data Worksheet'!G10</f>
        <v>11552136.12797099</v>
      </c>
      <c r="F9" s="15">
        <f>'Data Worksheet'!H10</f>
        <v>5.4681289195023875E-4</v>
      </c>
      <c r="G9" s="65">
        <f>'Data Worksheet'!AD10</f>
        <v>3038130.5005820002</v>
      </c>
      <c r="H9" s="42">
        <f>'Data Worksheet'!AE10</f>
        <v>1.2579141429678502E-3</v>
      </c>
      <c r="I9" s="39">
        <f>'Data Worksheet'!AF10</f>
        <v>0.30399519090479704</v>
      </c>
      <c r="J9" s="68">
        <f>'Data Worksheet'!AG10</f>
        <v>4904942.9405819997</v>
      </c>
      <c r="K9" s="42">
        <f>'Data Worksheet'!AH10</f>
        <v>1.1477085537248532E-3</v>
      </c>
      <c r="L9" s="7">
        <f>'Data Worksheet'!AI10</f>
        <v>0.42459185783880654</v>
      </c>
    </row>
    <row r="10" spans="1:12" x14ac:dyDescent="0.2">
      <c r="A10" s="6" t="s">
        <v>26</v>
      </c>
      <c r="B10" s="65">
        <f>'Data Worksheet'!D11</f>
        <v>209154557.10000002</v>
      </c>
      <c r="C10" s="67">
        <f>'Data Worksheet'!E11</f>
        <v>16344552.779999997</v>
      </c>
      <c r="D10" s="67">
        <f>'Data Worksheet'!F11</f>
        <v>1250531.5689663524</v>
      </c>
      <c r="E10" s="67">
        <f>'Data Worksheet'!G11</f>
        <v>226749641.44896638</v>
      </c>
      <c r="F10" s="15">
        <f>'Data Worksheet'!H11</f>
        <v>1.0733047621311791E-2</v>
      </c>
      <c r="G10" s="65">
        <f>'Data Worksheet'!AD11</f>
        <v>25092974.122129001</v>
      </c>
      <c r="H10" s="42">
        <f>'Data Worksheet'!AE11</f>
        <v>1.0389549438809698E-2</v>
      </c>
      <c r="I10" s="39">
        <f>'Data Worksheet'!AF11</f>
        <v>0.11997335592421093</v>
      </c>
      <c r="J10" s="68">
        <f>'Data Worksheet'!AG11</f>
        <v>42943778.042128995</v>
      </c>
      <c r="K10" s="42">
        <f>'Data Worksheet'!AH11</f>
        <v>1.0048422985806396E-2</v>
      </c>
      <c r="L10" s="7">
        <f>'Data Worksheet'!AI11</f>
        <v>0.18938851575557694</v>
      </c>
    </row>
    <row r="11" spans="1:12" x14ac:dyDescent="0.2">
      <c r="A11" s="6" t="s">
        <v>47</v>
      </c>
      <c r="B11" s="65">
        <f>'Data Worksheet'!D12</f>
        <v>12832810.119999999</v>
      </c>
      <c r="C11" s="67">
        <f>'Data Worksheet'!E12</f>
        <v>1959066.68</v>
      </c>
      <c r="D11" s="67">
        <f>'Data Worksheet'!F12</f>
        <v>149889.37060718422</v>
      </c>
      <c r="E11" s="67">
        <f>'Data Worksheet'!G12</f>
        <v>14941766.170607183</v>
      </c>
      <c r="F11" s="15">
        <f>'Data Worksheet'!H12</f>
        <v>7.0725883768035151E-4</v>
      </c>
      <c r="G11" s="65">
        <f>'Data Worksheet'!AD12</f>
        <v>3582657.1745369998</v>
      </c>
      <c r="H11" s="42">
        <f>'Data Worksheet'!AE12</f>
        <v>1.4833711482742456E-3</v>
      </c>
      <c r="I11" s="39">
        <f>'Data Worksheet'!AF12</f>
        <v>0.27917947363324658</v>
      </c>
      <c r="J11" s="68">
        <f>'Data Worksheet'!AG12</f>
        <v>5988632.8245369997</v>
      </c>
      <c r="K11" s="42">
        <f>'Data Worksheet'!AH12</f>
        <v>1.4012813606804155E-3</v>
      </c>
      <c r="L11" s="7">
        <f>'Data Worksheet'!AI12</f>
        <v>0.40079818919383087</v>
      </c>
    </row>
    <row r="12" spans="1:12" x14ac:dyDescent="0.2">
      <c r="A12" s="6" t="s">
        <v>15</v>
      </c>
      <c r="B12" s="65">
        <f>'Data Worksheet'!D13</f>
        <v>422800594.01999998</v>
      </c>
      <c r="C12" s="67">
        <f>'Data Worksheet'!E13</f>
        <v>1559624.7400000002</v>
      </c>
      <c r="D12" s="67">
        <f>'Data Worksheet'!F13</f>
        <v>119327.82740299242</v>
      </c>
      <c r="E12" s="67">
        <f>'Data Worksheet'!G13</f>
        <v>424479546.587403</v>
      </c>
      <c r="F12" s="15">
        <f>'Data Worksheet'!H13</f>
        <v>2.0092464793691082E-2</v>
      </c>
      <c r="G12" s="65">
        <f>'Data Worksheet'!AD13</f>
        <v>49068099.665165991</v>
      </c>
      <c r="H12" s="42">
        <f>'Data Worksheet'!AE13</f>
        <v>2.031626242702355E-2</v>
      </c>
      <c r="I12" s="39">
        <f>'Data Worksheet'!AF13</f>
        <v>0.1160549449531873</v>
      </c>
      <c r="J12" s="68">
        <f>'Data Worksheet'!AG13</f>
        <v>49068099.665165991</v>
      </c>
      <c r="K12" s="42">
        <f>'Data Worksheet'!AH13</f>
        <v>1.148145419486825E-2</v>
      </c>
      <c r="L12" s="7">
        <f>'Data Worksheet'!AI13</f>
        <v>0.1155959104735393</v>
      </c>
    </row>
    <row r="13" spans="1:12" x14ac:dyDescent="0.2">
      <c r="A13" s="6" t="s">
        <v>9</v>
      </c>
      <c r="B13" s="65">
        <f>'Data Worksheet'!D14</f>
        <v>1981714567.8899999</v>
      </c>
      <c r="C13" s="67">
        <f>'Data Worksheet'!E14</f>
        <v>16970719.999999996</v>
      </c>
      <c r="D13" s="67">
        <f>'Data Worksheet'!F14</f>
        <v>1298439.9997813005</v>
      </c>
      <c r="E13" s="67">
        <f>'Data Worksheet'!G14</f>
        <v>1999983727.8897812</v>
      </c>
      <c r="F13" s="15">
        <f>'Data Worksheet'!H14</f>
        <v>9.4667936214227491E-2</v>
      </c>
      <c r="G13" s="65">
        <f>'Data Worksheet'!AD14</f>
        <v>241061300.58193502</v>
      </c>
      <c r="H13" s="42">
        <f>'Data Worksheet'!AE14</f>
        <v>9.9809543818526206E-2</v>
      </c>
      <c r="I13" s="39">
        <f>'Data Worksheet'!AF14</f>
        <v>0.12164279583340872</v>
      </c>
      <c r="J13" s="68">
        <f>'Data Worksheet'!AG14</f>
        <v>241061300.58193502</v>
      </c>
      <c r="K13" s="42">
        <f>'Data Worksheet'!AH14</f>
        <v>5.6405980661030176E-2</v>
      </c>
      <c r="L13" s="7">
        <f>'Data Worksheet'!AI14</f>
        <v>0.12053163094295928</v>
      </c>
    </row>
    <row r="14" spans="1:12" x14ac:dyDescent="0.2">
      <c r="A14" s="6" t="s">
        <v>57</v>
      </c>
      <c r="B14" s="65">
        <f>'Data Worksheet'!D15</f>
        <v>3825033.6699999995</v>
      </c>
      <c r="C14" s="67">
        <f>'Data Worksheet'!E15</f>
        <v>857560.65</v>
      </c>
      <c r="D14" s="67">
        <f>'Data Worksheet'!F15</f>
        <v>65612.481391387759</v>
      </c>
      <c r="E14" s="67">
        <f>'Data Worksheet'!G15</f>
        <v>4748206.8013913874</v>
      </c>
      <c r="F14" s="15">
        <f>'Data Worksheet'!H15</f>
        <v>2.2475329790825829E-4</v>
      </c>
      <c r="G14" s="65">
        <f>'Data Worksheet'!AD15</f>
        <v>2087218.7020699999</v>
      </c>
      <c r="H14" s="42">
        <f>'Data Worksheet'!AE15</f>
        <v>8.6419655913328613E-4</v>
      </c>
      <c r="I14" s="39">
        <f>'Data Worksheet'!AF15</f>
        <v>0.54567328869290721</v>
      </c>
      <c r="J14" s="68">
        <f>'Data Worksheet'!AG15</f>
        <v>3262320.8820699998</v>
      </c>
      <c r="K14" s="42">
        <f>'Data Worksheet'!AH15</f>
        <v>7.6335109841311978E-4</v>
      </c>
      <c r="L14" s="7">
        <f>'Data Worksheet'!AI15</f>
        <v>0.68706377344685743</v>
      </c>
    </row>
    <row r="15" spans="1:12" x14ac:dyDescent="0.2">
      <c r="A15" s="6" t="s">
        <v>28</v>
      </c>
      <c r="B15" s="65">
        <f>'Data Worksheet'!D16</f>
        <v>136378567.49000004</v>
      </c>
      <c r="C15" s="67">
        <f>'Data Worksheet'!E16</f>
        <v>19349548.140000001</v>
      </c>
      <c r="D15" s="67">
        <f>'Data Worksheet'!F16</f>
        <v>1480445.5722956874</v>
      </c>
      <c r="E15" s="67">
        <f>'Data Worksheet'!G16</f>
        <v>157208561.20229575</v>
      </c>
      <c r="F15" s="15">
        <f>'Data Worksheet'!H16</f>
        <v>7.4413655654750367E-3</v>
      </c>
      <c r="G15" s="65">
        <f>'Data Worksheet'!AD16</f>
        <v>16861660.480357997</v>
      </c>
      <c r="H15" s="42">
        <f>'Data Worksheet'!AE16</f>
        <v>6.9814384826791349E-3</v>
      </c>
      <c r="I15" s="39">
        <f>'Data Worksheet'!AF16</f>
        <v>0.12363863905224241</v>
      </c>
      <c r="J15" s="68">
        <f>'Data Worksheet'!AG16</f>
        <v>39063572.180357993</v>
      </c>
      <c r="K15" s="42">
        <f>'Data Worksheet'!AH16</f>
        <v>9.1404928606825583E-3</v>
      </c>
      <c r="L15" s="7">
        <f>'Data Worksheet'!AI16</f>
        <v>0.24848247373812576</v>
      </c>
    </row>
    <row r="16" spans="1:12" x14ac:dyDescent="0.2">
      <c r="A16" s="6" t="s">
        <v>31</v>
      </c>
      <c r="B16" s="65">
        <f>'Data Worksheet'!D17</f>
        <v>78925720.640000001</v>
      </c>
      <c r="C16" s="67">
        <f>'Data Worksheet'!E17</f>
        <v>266625.68000000005</v>
      </c>
      <c r="D16" s="67">
        <f>'Data Worksheet'!F17</f>
        <v>20399.691225881357</v>
      </c>
      <c r="E16" s="67">
        <f>'Data Worksheet'!G17</f>
        <v>79212746.011225894</v>
      </c>
      <c r="F16" s="15">
        <f>'Data Worksheet'!H17</f>
        <v>3.7494840993815325E-3</v>
      </c>
      <c r="G16" s="65">
        <f>'Data Worksheet'!AD17</f>
        <v>9201662.3010290004</v>
      </c>
      <c r="H16" s="42">
        <f>'Data Worksheet'!AE17</f>
        <v>3.8098762199520802E-3</v>
      </c>
      <c r="I16" s="39">
        <f>'Data Worksheet'!AF17</f>
        <v>0.11658635773501631</v>
      </c>
      <c r="J16" s="68">
        <f>'Data Worksheet'!AG17</f>
        <v>9201662.3010290004</v>
      </c>
      <c r="K16" s="42">
        <f>'Data Worksheet'!AH17</f>
        <v>2.1530987535046424E-3</v>
      </c>
      <c r="L16" s="7">
        <f>'Data Worksheet'!AI17</f>
        <v>0.11616391003191527</v>
      </c>
    </row>
    <row r="17" spans="1:12" x14ac:dyDescent="0.2">
      <c r="A17" s="6" t="s">
        <v>27</v>
      </c>
      <c r="B17" s="65">
        <f>'Data Worksheet'!D18</f>
        <v>105811410.11</v>
      </c>
      <c r="C17" s="67">
        <f>'Data Worksheet'!E18</f>
        <v>15680672.970000001</v>
      </c>
      <c r="D17" s="67">
        <f>'Data Worksheet'!F18</f>
        <v>1199737.7251959522</v>
      </c>
      <c r="E17" s="67">
        <f>'Data Worksheet'!G18</f>
        <v>122691820.80519596</v>
      </c>
      <c r="F17" s="15">
        <f>'Data Worksheet'!H18</f>
        <v>5.8075379834459434E-3</v>
      </c>
      <c r="G17" s="65">
        <f>'Data Worksheet'!AD18</f>
        <v>13135547.627956998</v>
      </c>
      <c r="H17" s="42">
        <f>'Data Worksheet'!AE18</f>
        <v>5.4386706343488526E-3</v>
      </c>
      <c r="I17" s="39">
        <f>'Data Worksheet'!AF18</f>
        <v>0.12414112631427436</v>
      </c>
      <c r="J17" s="68">
        <f>'Data Worksheet'!AG18</f>
        <v>32314050.167956997</v>
      </c>
      <c r="K17" s="42">
        <f>'Data Worksheet'!AH18</f>
        <v>7.5611708907785333E-3</v>
      </c>
      <c r="L17" s="7">
        <f>'Data Worksheet'!AI18</f>
        <v>0.26337574873278358</v>
      </c>
    </row>
    <row r="18" spans="1:12" x14ac:dyDescent="0.2">
      <c r="A18" s="6" t="s">
        <v>22</v>
      </c>
      <c r="B18" s="65">
        <f>'Data Worksheet'!D19</f>
        <v>440805473.8300001</v>
      </c>
      <c r="C18" s="67">
        <f>'Data Worksheet'!E19</f>
        <v>873599.99999999988</v>
      </c>
      <c r="D18" s="67">
        <f>'Data Worksheet'!F19</f>
        <v>66839.661711992434</v>
      </c>
      <c r="E18" s="67">
        <f>'Data Worksheet'!G19</f>
        <v>441745913.49171209</v>
      </c>
      <c r="F18" s="15">
        <f>'Data Worksheet'!H19</f>
        <v>2.0909757103600646E-2</v>
      </c>
      <c r="G18" s="65">
        <f>'Data Worksheet'!AD19</f>
        <v>49026426.746243</v>
      </c>
      <c r="H18" s="42">
        <f>'Data Worksheet'!AE19</f>
        <v>2.0299008081273114E-2</v>
      </c>
      <c r="I18" s="39">
        <f>'Data Worksheet'!AF19</f>
        <v>0.11122009515959505</v>
      </c>
      <c r="J18" s="68">
        <f>'Data Worksheet'!AG19</f>
        <v>49026426.746243</v>
      </c>
      <c r="K18" s="42">
        <f>'Data Worksheet'!AH19</f>
        <v>1.1471703140455185E-2</v>
      </c>
      <c r="L18" s="7">
        <f>'Data Worksheet'!AI19</f>
        <v>0.11098331699035133</v>
      </c>
    </row>
    <row r="19" spans="1:12" x14ac:dyDescent="0.2">
      <c r="A19" s="6" t="s">
        <v>37</v>
      </c>
      <c r="B19" s="65">
        <f>'Data Worksheet'!D20</f>
        <v>50061115.350000001</v>
      </c>
      <c r="C19" s="67">
        <f>'Data Worksheet'!E20</f>
        <v>6376878.3399999999</v>
      </c>
      <c r="D19" s="67">
        <f>'Data Worksheet'!F20</f>
        <v>487898.79924923525</v>
      </c>
      <c r="E19" s="67">
        <f>'Data Worksheet'!G20</f>
        <v>56925892.489249229</v>
      </c>
      <c r="F19" s="15">
        <f>'Data Worksheet'!H20</f>
        <v>2.6945503025648655E-3</v>
      </c>
      <c r="G19" s="65">
        <f>'Data Worksheet'!AD20</f>
        <v>6202538.5230259998</v>
      </c>
      <c r="H19" s="42">
        <f>'Data Worksheet'!AE20</f>
        <v>2.5681125050167146E-3</v>
      </c>
      <c r="I19" s="39">
        <f>'Data Worksheet'!AF20</f>
        <v>0.12389932744528832</v>
      </c>
      <c r="J19" s="68">
        <f>'Data Worksheet'!AG20</f>
        <v>13675347.343026001</v>
      </c>
      <c r="K19" s="42">
        <f>'Data Worksheet'!AH20</f>
        <v>3.1998971875679041E-3</v>
      </c>
      <c r="L19" s="7">
        <f>'Data Worksheet'!AI20</f>
        <v>0.24023070601148092</v>
      </c>
    </row>
    <row r="20" spans="1:12" x14ac:dyDescent="0.2">
      <c r="A20" s="71" t="s">
        <v>118</v>
      </c>
      <c r="B20" s="65">
        <f>'Data Worksheet'!D21</f>
        <v>13478095.450000001</v>
      </c>
      <c r="C20" s="67">
        <f>'Data Worksheet'!E21</f>
        <v>1735460.41</v>
      </c>
      <c r="D20" s="67">
        <f>'Data Worksheet'!F21</f>
        <v>132781.12032847494</v>
      </c>
      <c r="E20" s="67">
        <f>'Data Worksheet'!G21</f>
        <v>15346336.980328476</v>
      </c>
      <c r="F20" s="15">
        <f>'Data Worksheet'!H21</f>
        <v>7.2640893529101781E-4</v>
      </c>
      <c r="G20" s="65">
        <f>'Data Worksheet'!AD21</f>
        <v>3622212.5530409999</v>
      </c>
      <c r="H20" s="42">
        <f>'Data Worksheet'!AE21</f>
        <v>1.4997487429960971E-3</v>
      </c>
      <c r="I20" s="39">
        <f>'Data Worksheet'!AF21</f>
        <v>0.26874810068517502</v>
      </c>
      <c r="J20" s="68">
        <f>'Data Worksheet'!AG21</f>
        <v>5912891.6630410003</v>
      </c>
      <c r="K20" s="42">
        <f>'Data Worksheet'!AH21</f>
        <v>1.3835586715541482E-3</v>
      </c>
      <c r="L20" s="7">
        <f>'Data Worksheet'!AI21</f>
        <v>0.3852966131670621</v>
      </c>
    </row>
    <row r="21" spans="1:12" x14ac:dyDescent="0.2">
      <c r="A21" s="6" t="s">
        <v>59</v>
      </c>
      <c r="B21" s="65">
        <f>'Data Worksheet'!D22</f>
        <v>4419492.6399999997</v>
      </c>
      <c r="C21" s="67">
        <f>'Data Worksheet'!E22</f>
        <v>623371.96</v>
      </c>
      <c r="D21" s="67">
        <f>'Data Worksheet'!F22</f>
        <v>47694.563790226282</v>
      </c>
      <c r="E21" s="67">
        <f>'Data Worksheet'!G22</f>
        <v>5090559.163790226</v>
      </c>
      <c r="F21" s="15">
        <f>'Data Worksheet'!H22</f>
        <v>2.4095832555643797E-4</v>
      </c>
      <c r="G21" s="65">
        <f>'Data Worksheet'!AD22</f>
        <v>2494502.9402339999</v>
      </c>
      <c r="H21" s="42">
        <f>'Data Worksheet'!AE22</f>
        <v>1.0328294086097117E-3</v>
      </c>
      <c r="I21" s="39">
        <f>'Data Worksheet'!AF22</f>
        <v>0.56443197068747697</v>
      </c>
      <c r="J21" s="68">
        <f>'Data Worksheet'!AG22</f>
        <v>3331288.1302339998</v>
      </c>
      <c r="K21" s="42">
        <f>'Data Worksheet'!AH22</f>
        <v>7.7948875823986082E-4</v>
      </c>
      <c r="L21" s="7">
        <f>'Data Worksheet'!AI22</f>
        <v>0.6544051494244213</v>
      </c>
    </row>
    <row r="22" spans="1:12" x14ac:dyDescent="0.2">
      <c r="A22" s="6" t="s">
        <v>13</v>
      </c>
      <c r="B22" s="65">
        <f>'Data Worksheet'!D23</f>
        <v>931135080.50999987</v>
      </c>
      <c r="C22" s="67">
        <f>'Data Worksheet'!E23</f>
        <v>128449172.66000001</v>
      </c>
      <c r="D22" s="67">
        <f>'Data Worksheet'!F23</f>
        <v>9827723.4979163334</v>
      </c>
      <c r="E22" s="67">
        <f>'Data Worksheet'!G23</f>
        <v>1069411976.6679162</v>
      </c>
      <c r="F22" s="15">
        <f>'Data Worksheet'!H23</f>
        <v>5.0619924243457889E-2</v>
      </c>
      <c r="G22" s="65">
        <f>'Data Worksheet'!AD23</f>
        <v>121109252.98391101</v>
      </c>
      <c r="H22" s="42">
        <f>'Data Worksheet'!AE23</f>
        <v>5.014433782339138E-2</v>
      </c>
      <c r="I22" s="39">
        <f>'Data Worksheet'!AF23</f>
        <v>0.13006625517489603</v>
      </c>
      <c r="J22" s="68">
        <f>'Data Worksheet'!AG23</f>
        <v>266226313.933911</v>
      </c>
      <c r="K22" s="42">
        <f>'Data Worksheet'!AH23</f>
        <v>6.2294347035224115E-2</v>
      </c>
      <c r="L22" s="7">
        <f>'Data Worksheet'!AI23</f>
        <v>0.24894644883576247</v>
      </c>
    </row>
    <row r="23" spans="1:12" x14ac:dyDescent="0.2">
      <c r="A23" s="6" t="s">
        <v>18</v>
      </c>
      <c r="B23" s="65">
        <f>'Data Worksheet'!D24</f>
        <v>283466585.85000002</v>
      </c>
      <c r="C23" s="67">
        <f>'Data Worksheet'!E24</f>
        <v>57555160.789999992</v>
      </c>
      <c r="D23" s="67">
        <f>'Data Worksheet'!F24</f>
        <v>4403579.9873888865</v>
      </c>
      <c r="E23" s="67">
        <f>'Data Worksheet'!G24</f>
        <v>345425326.62738889</v>
      </c>
      <c r="F23" s="15">
        <f>'Data Worksheet'!H24</f>
        <v>1.6350484422412499E-2</v>
      </c>
      <c r="G23" s="65">
        <f>'Data Worksheet'!AD24</f>
        <v>33757375.501386002</v>
      </c>
      <c r="H23" s="42">
        <f>'Data Worksheet'!AE24</f>
        <v>1.3976976981250566E-2</v>
      </c>
      <c r="I23" s="39">
        <f>'Data Worksheet'!AF24</f>
        <v>0.11908767095127448</v>
      </c>
      <c r="J23" s="68">
        <f>'Data Worksheet'!AG24</f>
        <v>99327180.371386006</v>
      </c>
      <c r="K23" s="42">
        <f>'Data Worksheet'!AH24</f>
        <v>2.3241586275432689E-2</v>
      </c>
      <c r="L23" s="7">
        <f>'Data Worksheet'!AI24</f>
        <v>0.28755036968823788</v>
      </c>
    </row>
    <row r="24" spans="1:12" x14ac:dyDescent="0.2">
      <c r="A24" s="6" t="s">
        <v>42</v>
      </c>
      <c r="B24" s="65">
        <f>'Data Worksheet'!D25</f>
        <v>50404656.990000002</v>
      </c>
      <c r="C24" s="67">
        <f>'Data Worksheet'!E25</f>
        <v>7511949.6399999997</v>
      </c>
      <c r="D24" s="67">
        <f>'Data Worksheet'!F25</f>
        <v>574743.78747152397</v>
      </c>
      <c r="E24" s="67">
        <f>'Data Worksheet'!G25</f>
        <v>58491350.417471528</v>
      </c>
      <c r="F24" s="15">
        <f>'Data Worksheet'!H25</f>
        <v>2.7686502410935519E-3</v>
      </c>
      <c r="G24" s="65">
        <f>'Data Worksheet'!AD25</f>
        <v>7370454.2118429998</v>
      </c>
      <c r="H24" s="42">
        <f>'Data Worksheet'!AE25</f>
        <v>3.0516788503318708E-3</v>
      </c>
      <c r="I24" s="39">
        <f>'Data Worksheet'!AF25</f>
        <v>0.14622565953192096</v>
      </c>
      <c r="J24" s="68">
        <f>'Data Worksheet'!AG25</f>
        <v>16684841.751843002</v>
      </c>
      <c r="K24" s="42">
        <f>'Data Worksheet'!AH25</f>
        <v>3.9040893702758546E-3</v>
      </c>
      <c r="L24" s="7">
        <f>'Data Worksheet'!AI25</f>
        <v>0.28525314653804257</v>
      </c>
    </row>
    <row r="25" spans="1:12" x14ac:dyDescent="0.2">
      <c r="A25" s="6" t="s">
        <v>61</v>
      </c>
      <c r="B25" s="65">
        <f>'Data Worksheet'!D26</f>
        <v>9288902.2499999981</v>
      </c>
      <c r="C25" s="67">
        <f>'Data Worksheet'!E26</f>
        <v>1481918.5899999999</v>
      </c>
      <c r="D25" s="67">
        <f>'Data Worksheet'!F26</f>
        <v>113382.48310475369</v>
      </c>
      <c r="E25" s="67">
        <f>'Data Worksheet'!G26</f>
        <v>10884203.323104752</v>
      </c>
      <c r="F25" s="15">
        <f>'Data Worksheet'!H26</f>
        <v>5.1519672463612562E-4</v>
      </c>
      <c r="G25" s="65">
        <f>'Data Worksheet'!AD26</f>
        <v>1616916.32314</v>
      </c>
      <c r="H25" s="42">
        <f>'Data Worksheet'!AE26</f>
        <v>6.6947154195112692E-4</v>
      </c>
      <c r="I25" s="39">
        <f>'Data Worksheet'!AF26</f>
        <v>0.17406968871267864</v>
      </c>
      <c r="J25" s="68">
        <f>'Data Worksheet'!AG26</f>
        <v>3274862.6531400001</v>
      </c>
      <c r="K25" s="42">
        <f>'Data Worksheet'!AH26</f>
        <v>7.6628574986783993E-4</v>
      </c>
      <c r="L25" s="7">
        <f>'Data Worksheet'!AI26</f>
        <v>0.30088216435540049</v>
      </c>
    </row>
    <row r="26" spans="1:12" x14ac:dyDescent="0.2">
      <c r="A26" s="6" t="s">
        <v>39</v>
      </c>
      <c r="B26" s="65">
        <f>'Data Worksheet'!D27</f>
        <v>17846694</v>
      </c>
      <c r="C26" s="67">
        <f>'Data Worksheet'!E27</f>
        <v>3394236.6700000004</v>
      </c>
      <c r="D26" s="67">
        <f>'Data Worksheet'!F27</f>
        <v>259695.09019372685</v>
      </c>
      <c r="E26" s="67">
        <f>'Data Worksheet'!G27</f>
        <v>21500625.760193728</v>
      </c>
      <c r="F26" s="15">
        <f>'Data Worksheet'!H27</f>
        <v>1.0177182142274749E-3</v>
      </c>
      <c r="G26" s="65">
        <f>'Data Worksheet'!AD27</f>
        <v>5623955.8168170005</v>
      </c>
      <c r="H26" s="42">
        <f>'Data Worksheet'!AE27</f>
        <v>2.3285548662393516E-3</v>
      </c>
      <c r="I26" s="39">
        <f>'Data Worksheet'!AF27</f>
        <v>0.31512591726047418</v>
      </c>
      <c r="J26" s="68">
        <f>'Data Worksheet'!AG27</f>
        <v>10199377.206817001</v>
      </c>
      <c r="K26" s="42">
        <f>'Data Worksheet'!AH27</f>
        <v>2.386554258578429E-3</v>
      </c>
      <c r="L26" s="7">
        <f>'Data Worksheet'!AI27</f>
        <v>0.47437583075838352</v>
      </c>
    </row>
    <row r="27" spans="1:12" x14ac:dyDescent="0.2">
      <c r="A27" s="6" t="s">
        <v>60</v>
      </c>
      <c r="B27" s="65">
        <f>'Data Worksheet'!D28</f>
        <v>3515460.1600000006</v>
      </c>
      <c r="C27" s="67">
        <f>'Data Worksheet'!E28</f>
        <v>518994.15</v>
      </c>
      <c r="D27" s="67">
        <f>'Data Worksheet'!F28</f>
        <v>39708.554735008089</v>
      </c>
      <c r="E27" s="67">
        <f>'Data Worksheet'!G28</f>
        <v>4074162.8647350087</v>
      </c>
      <c r="F27" s="15">
        <f>'Data Worksheet'!H28</f>
        <v>1.9284786412340432E-4</v>
      </c>
      <c r="G27" s="65">
        <f>'Data Worksheet'!AD28</f>
        <v>2427273.1864860002</v>
      </c>
      <c r="H27" s="42">
        <f>'Data Worksheet'!AE28</f>
        <v>1.0049934555288107E-3</v>
      </c>
      <c r="I27" s="39">
        <f>'Data Worksheet'!AF28</f>
        <v>0.69045674705811477</v>
      </c>
      <c r="J27" s="68">
        <f>'Data Worksheet'!AG28</f>
        <v>3210891.6364860004</v>
      </c>
      <c r="K27" s="42">
        <f>'Data Worksheet'!AH28</f>
        <v>7.5131715922495694E-4</v>
      </c>
      <c r="L27" s="7">
        <f>'Data Worksheet'!AI28</f>
        <v>0.7881107709951215</v>
      </c>
    </row>
    <row r="28" spans="1:12" x14ac:dyDescent="0.2">
      <c r="A28" s="6" t="s">
        <v>62</v>
      </c>
      <c r="B28" s="65">
        <f>'Data Worksheet'!D29</f>
        <v>2446096.2400000002</v>
      </c>
      <c r="C28" s="67">
        <f>'Data Worksheet'!E29</f>
        <v>281180.88</v>
      </c>
      <c r="D28" s="67">
        <f>'Data Worksheet'!F29</f>
        <v>21513.318336859364</v>
      </c>
      <c r="E28" s="67">
        <f>'Data Worksheet'!G29</f>
        <v>2748790.4383368595</v>
      </c>
      <c r="F28" s="15">
        <f>'Data Worksheet'!H29</f>
        <v>1.3011221754154843E-4</v>
      </c>
      <c r="G28" s="65">
        <f>'Data Worksheet'!AD29</f>
        <v>2105037.3466210002</v>
      </c>
      <c r="H28" s="42">
        <f>'Data Worksheet'!AE29</f>
        <v>8.71574229376525E-4</v>
      </c>
      <c r="I28" s="39">
        <f>'Data Worksheet'!AF29</f>
        <v>0.86057012483736128</v>
      </c>
      <c r="J28" s="68">
        <f>'Data Worksheet'!AG29</f>
        <v>2589901.4666210003</v>
      </c>
      <c r="K28" s="42">
        <f>'Data Worksheet'!AH29</f>
        <v>6.0601154846314398E-4</v>
      </c>
      <c r="L28" s="7">
        <f>'Data Worksheet'!AI29</f>
        <v>0.94219676789475659</v>
      </c>
    </row>
    <row r="29" spans="1:12" x14ac:dyDescent="0.2">
      <c r="A29" s="6" t="s">
        <v>54</v>
      </c>
      <c r="B29" s="65">
        <f>'Data Worksheet'!D30</f>
        <v>7699335.830000001</v>
      </c>
      <c r="C29" s="67">
        <f>'Data Worksheet'!E30</f>
        <v>1187658.4000000001</v>
      </c>
      <c r="D29" s="67">
        <f>'Data Worksheet'!F30</f>
        <v>90868.458888972309</v>
      </c>
      <c r="E29" s="67">
        <f>'Data Worksheet'!G30</f>
        <v>8977862.6888889726</v>
      </c>
      <c r="F29" s="15">
        <f>'Data Worksheet'!H30</f>
        <v>4.2496132369466603E-4</v>
      </c>
      <c r="G29" s="65">
        <f>'Data Worksheet'!AD30</f>
        <v>1915210.8176430003</v>
      </c>
      <c r="H29" s="42">
        <f>'Data Worksheet'!AE30</f>
        <v>7.9297804153463354E-4</v>
      </c>
      <c r="I29" s="39">
        <f>'Data Worksheet'!AF30</f>
        <v>0.24875013376874613</v>
      </c>
      <c r="J29" s="68">
        <f>'Data Worksheet'!AG30</f>
        <v>3314095.307643</v>
      </c>
      <c r="K29" s="42">
        <f>'Data Worksheet'!AH30</f>
        <v>7.7546580633412006E-4</v>
      </c>
      <c r="L29" s="7">
        <f>'Data Worksheet'!AI30</f>
        <v>0.36914078801233319</v>
      </c>
    </row>
    <row r="30" spans="1:12" x14ac:dyDescent="0.2">
      <c r="A30" s="6" t="s">
        <v>56</v>
      </c>
      <c r="B30" s="65">
        <f>'Data Worksheet'!D31</f>
        <v>4499465.75</v>
      </c>
      <c r="C30" s="67">
        <f>'Data Worksheet'!E31</f>
        <v>569357.46000000008</v>
      </c>
      <c r="D30" s="67">
        <f>'Data Worksheet'!F31</f>
        <v>43561.881890566932</v>
      </c>
      <c r="E30" s="67">
        <f>'Data Worksheet'!G31</f>
        <v>5112385.091890567</v>
      </c>
      <c r="F30" s="15">
        <f>'Data Worksheet'!H31</f>
        <v>2.4199144174653792E-4</v>
      </c>
      <c r="G30" s="65">
        <f>'Data Worksheet'!AD31</f>
        <v>2037020.9960309998</v>
      </c>
      <c r="H30" s="42">
        <f>'Data Worksheet'!AE31</f>
        <v>8.4341259203282596E-4</v>
      </c>
      <c r="I30" s="39">
        <f>'Data Worksheet'!AF31</f>
        <v>0.45272508097900288</v>
      </c>
      <c r="J30" s="68">
        <f>'Data Worksheet'!AG31</f>
        <v>2809470.3060309999</v>
      </c>
      <c r="K30" s="42">
        <f>'Data Worksheet'!AH31</f>
        <v>6.5738850394968305E-4</v>
      </c>
      <c r="L30" s="7">
        <f>'Data Worksheet'!AI31</f>
        <v>0.54954199566998074</v>
      </c>
    </row>
    <row r="31" spans="1:12" x14ac:dyDescent="0.2">
      <c r="A31" s="6" t="s">
        <v>48</v>
      </c>
      <c r="B31" s="65">
        <f>'Data Worksheet'!D32</f>
        <v>9981265.8800000008</v>
      </c>
      <c r="C31" s="67">
        <f>'Data Worksheet'!E32</f>
        <v>1400262.98</v>
      </c>
      <c r="D31" s="67">
        <f>'Data Worksheet'!F32</f>
        <v>107134.96324522256</v>
      </c>
      <c r="E31" s="67">
        <f>'Data Worksheet'!G32</f>
        <v>11488663.823245224</v>
      </c>
      <c r="F31" s="15">
        <f>'Data Worksheet'!H32</f>
        <v>5.4380847145853368E-4</v>
      </c>
      <c r="G31" s="65">
        <f>'Data Worksheet'!AD32</f>
        <v>3445155.2367270002</v>
      </c>
      <c r="H31" s="42">
        <f>'Data Worksheet'!AE32</f>
        <v>1.4264395476654007E-3</v>
      </c>
      <c r="I31" s="39">
        <f>'Data Worksheet'!AF32</f>
        <v>0.34516215459506422</v>
      </c>
      <c r="J31" s="68">
        <f>'Data Worksheet'!AG32</f>
        <v>5256599.3167270003</v>
      </c>
      <c r="K31" s="42">
        <f>'Data Worksheet'!AH32</f>
        <v>1.2299926976512272E-3</v>
      </c>
      <c r="L31" s="7">
        <f>'Data Worksheet'!AI32</f>
        <v>0.45754662140006452</v>
      </c>
    </row>
    <row r="32" spans="1:12" x14ac:dyDescent="0.2">
      <c r="A32" s="6" t="s">
        <v>46</v>
      </c>
      <c r="B32" s="65">
        <f>'Data Worksheet'!D33</f>
        <v>18881696.510000005</v>
      </c>
      <c r="C32" s="67">
        <f>'Data Worksheet'!E33</f>
        <v>2370807.5100000002</v>
      </c>
      <c r="D32" s="67">
        <f>'Data Worksheet'!F33</f>
        <v>181391.90928645968</v>
      </c>
      <c r="E32" s="67">
        <f>'Data Worksheet'!G33</f>
        <v>21433895.929286465</v>
      </c>
      <c r="F32" s="15">
        <f>'Data Worksheet'!H33</f>
        <v>1.0145596008408649E-3</v>
      </c>
      <c r="G32" s="65">
        <f>'Data Worksheet'!AD33</f>
        <v>4760399.302139</v>
      </c>
      <c r="H32" s="42">
        <f>'Data Worksheet'!AE33</f>
        <v>1.9710060536200819E-3</v>
      </c>
      <c r="I32" s="39">
        <f>'Data Worksheet'!AF33</f>
        <v>0.25211713892434545</v>
      </c>
      <c r="J32" s="68">
        <f>'Data Worksheet'!AG33</f>
        <v>7764932.4021390006</v>
      </c>
      <c r="K32" s="42">
        <f>'Data Worksheet'!AH33</f>
        <v>1.8169180447128214E-3</v>
      </c>
      <c r="L32" s="7">
        <f>'Data Worksheet'!AI33</f>
        <v>0.36227349557712885</v>
      </c>
    </row>
    <row r="33" spans="1:12" x14ac:dyDescent="0.2">
      <c r="A33" s="6" t="s">
        <v>29</v>
      </c>
      <c r="B33" s="65">
        <f>'Data Worksheet'!D34</f>
        <v>90149675.370000005</v>
      </c>
      <c r="C33" s="67">
        <f>'Data Worksheet'!E34</f>
        <v>7071548.6799999997</v>
      </c>
      <c r="D33" s="67">
        <f>'Data Worksheet'!F34</f>
        <v>541048.44499895454</v>
      </c>
      <c r="E33" s="67">
        <f>'Data Worksheet'!G34</f>
        <v>97762272.494998962</v>
      </c>
      <c r="F33" s="15">
        <f>'Data Worksheet'!H34</f>
        <v>4.627513938065664E-3</v>
      </c>
      <c r="G33" s="65">
        <f>'Data Worksheet'!AD34</f>
        <v>12909601.088994</v>
      </c>
      <c r="H33" s="42">
        <f>'Data Worksheet'!AE34</f>
        <v>5.3451192392189387E-3</v>
      </c>
      <c r="I33" s="39">
        <f>'Data Worksheet'!AF34</f>
        <v>0.14320185886426448</v>
      </c>
      <c r="J33" s="68">
        <f>'Data Worksheet'!AG34</f>
        <v>21577139.708994001</v>
      </c>
      <c r="K33" s="42">
        <f>'Data Worksheet'!AH34</f>
        <v>5.0488391218655405E-3</v>
      </c>
      <c r="L33" s="7">
        <f>'Data Worksheet'!AI34</f>
        <v>0.2207102920004011</v>
      </c>
    </row>
    <row r="34" spans="1:12" x14ac:dyDescent="0.2">
      <c r="A34" s="6" t="s">
        <v>35</v>
      </c>
      <c r="B34" s="65">
        <f>'Data Worksheet'!D35</f>
        <v>56519566.600000001</v>
      </c>
      <c r="C34" s="67">
        <f>'Data Worksheet'!E35</f>
        <v>8083424.9100000001</v>
      </c>
      <c r="D34" s="67">
        <f>'Data Worksheet'!F35</f>
        <v>618467.70427963941</v>
      </c>
      <c r="E34" s="67">
        <f>'Data Worksheet'!G35</f>
        <v>65221459.214279644</v>
      </c>
      <c r="F34" s="15">
        <f>'Data Worksheet'!H35</f>
        <v>3.0872155881042922E-3</v>
      </c>
      <c r="G34" s="65">
        <f>'Data Worksheet'!AD35</f>
        <v>8497153.4694940001</v>
      </c>
      <c r="H34" s="42">
        <f>'Data Worksheet'!AE35</f>
        <v>3.5181798550777388E-3</v>
      </c>
      <c r="I34" s="39">
        <f>'Data Worksheet'!AF35</f>
        <v>0.15034003232243467</v>
      </c>
      <c r="J34" s="68">
        <f>'Data Worksheet'!AG35</f>
        <v>18282753.299493998</v>
      </c>
      <c r="K34" s="42">
        <f>'Data Worksheet'!AH35</f>
        <v>4.2779850044454872E-3</v>
      </c>
      <c r="L34" s="7">
        <f>'Data Worksheet'!AI35</f>
        <v>0.28031806585969721</v>
      </c>
    </row>
    <row r="35" spans="1:12" x14ac:dyDescent="0.2">
      <c r="A35" s="6" t="s">
        <v>10</v>
      </c>
      <c r="B35" s="65">
        <f>'Data Worksheet'!D36</f>
        <v>1324814685.01</v>
      </c>
      <c r="C35" s="67">
        <f>'Data Worksheet'!E36</f>
        <v>182674073.01999998</v>
      </c>
      <c r="D35" s="67">
        <f>'Data Worksheet'!F36</f>
        <v>13976503.255733293</v>
      </c>
      <c r="E35" s="67">
        <f>'Data Worksheet'!G36</f>
        <v>1521465261.2857332</v>
      </c>
      <c r="F35" s="15">
        <f>'Data Worksheet'!H36</f>
        <v>7.2017574092732045E-2</v>
      </c>
      <c r="G35" s="65">
        <f>'Data Worksheet'!AD36</f>
        <v>157981268.355187</v>
      </c>
      <c r="H35" s="42">
        <f>'Data Worksheet'!AE36</f>
        <v>6.5410907052847092E-2</v>
      </c>
      <c r="I35" s="39">
        <f>'Data Worksheet'!AF36</f>
        <v>0.1192478239732031</v>
      </c>
      <c r="J35" s="68">
        <f>'Data Worksheet'!AG36</f>
        <v>364336107.40518701</v>
      </c>
      <c r="K35" s="42">
        <f>'Data Worksheet'!AH36</f>
        <v>8.5251076712858531E-2</v>
      </c>
      <c r="L35" s="7">
        <f>'Data Worksheet'!AI36</f>
        <v>0.23946396718732851</v>
      </c>
    </row>
    <row r="36" spans="1:12" x14ac:dyDescent="0.2">
      <c r="A36" s="6" t="s">
        <v>53</v>
      </c>
      <c r="B36" s="65">
        <f>'Data Worksheet'!D37</f>
        <v>4507480.1100000013</v>
      </c>
      <c r="C36" s="67">
        <f>'Data Worksheet'!E37</f>
        <v>729078.29</v>
      </c>
      <c r="D36" s="67">
        <f>'Data Worksheet'!F37</f>
        <v>55782.218710116671</v>
      </c>
      <c r="E36" s="67">
        <f>'Data Worksheet'!G37</f>
        <v>5292340.6187101183</v>
      </c>
      <c r="F36" s="15">
        <f>'Data Worksheet'!H37</f>
        <v>2.5050952021726927E-4</v>
      </c>
      <c r="G36" s="65">
        <f>'Data Worksheet'!AD37</f>
        <v>2995774.8615019997</v>
      </c>
      <c r="H36" s="42">
        <f>'Data Worksheet'!AE37</f>
        <v>1.2403771222826072E-3</v>
      </c>
      <c r="I36" s="39">
        <f>'Data Worksheet'!AF37</f>
        <v>0.66462297966790118</v>
      </c>
      <c r="J36" s="68">
        <f>'Data Worksheet'!AG37</f>
        <v>4030449.4015019997</v>
      </c>
      <c r="K36" s="42">
        <f>'Data Worksheet'!AH37</f>
        <v>9.4308564023992192E-4</v>
      </c>
      <c r="L36" s="7">
        <f>'Data Worksheet'!AI37</f>
        <v>0.76156273601382929</v>
      </c>
    </row>
    <row r="37" spans="1:12" x14ac:dyDescent="0.2">
      <c r="A37" s="6" t="s">
        <v>33</v>
      </c>
      <c r="B37" s="65">
        <f>'Data Worksheet'!D38</f>
        <v>124525819.03</v>
      </c>
      <c r="C37" s="67">
        <f>'Data Worksheet'!E38</f>
        <v>17956185.259999998</v>
      </c>
      <c r="D37" s="67">
        <f>'Data Worksheet'!F38</f>
        <v>1373838.5398537831</v>
      </c>
      <c r="E37" s="67">
        <f>'Data Worksheet'!G38</f>
        <v>143855842.82985377</v>
      </c>
      <c r="F37" s="15">
        <f>'Data Worksheet'!H38</f>
        <v>6.8093232775597104E-3</v>
      </c>
      <c r="G37" s="65">
        <f>'Data Worksheet'!AD38</f>
        <v>14653710.027015999</v>
      </c>
      <c r="H37" s="42">
        <f>'Data Worksheet'!AE38</f>
        <v>6.0672538873501585E-3</v>
      </c>
      <c r="I37" s="39">
        <f>'Data Worksheet'!AF38</f>
        <v>0.11767607827165318</v>
      </c>
      <c r="J37" s="68">
        <f>'Data Worksheet'!AG38</f>
        <v>35228210.197016001</v>
      </c>
      <c r="K37" s="42">
        <f>'Data Worksheet'!AH38</f>
        <v>8.2430557634040301E-3</v>
      </c>
      <c r="L37" s="7">
        <f>'Data Worksheet'!AI38</f>
        <v>0.2448855013743331</v>
      </c>
    </row>
    <row r="38" spans="1:12" x14ac:dyDescent="0.2">
      <c r="A38" s="6" t="s">
        <v>40</v>
      </c>
      <c r="B38" s="65">
        <f>'Data Worksheet'!D39</f>
        <v>26783058.210000001</v>
      </c>
      <c r="C38" s="67">
        <f>'Data Worksheet'!E39</f>
        <v>5469102.959999999</v>
      </c>
      <c r="D38" s="67">
        <f>'Data Worksheet'!F39</f>
        <v>418444.35864750051</v>
      </c>
      <c r="E38" s="67">
        <f>'Data Worksheet'!G39</f>
        <v>32670605.528647501</v>
      </c>
      <c r="F38" s="15">
        <f>'Data Worksheet'!H39</f>
        <v>1.5464419820702844E-3</v>
      </c>
      <c r="G38" s="65">
        <f>'Data Worksheet'!AD39</f>
        <v>5667172.1034660004</v>
      </c>
      <c r="H38" s="42">
        <f>'Data Worksheet'!AE39</f>
        <v>2.3464482313110347E-3</v>
      </c>
      <c r="I38" s="39">
        <f>'Data Worksheet'!AF39</f>
        <v>0.21159540703048041</v>
      </c>
      <c r="J38" s="68">
        <f>'Data Worksheet'!AG39</f>
        <v>12222348.743466001</v>
      </c>
      <c r="K38" s="42">
        <f>'Data Worksheet'!AH39</f>
        <v>2.8599097623385758E-3</v>
      </c>
      <c r="L38" s="7">
        <f>'Data Worksheet'!AI39</f>
        <v>0.37410842393933375</v>
      </c>
    </row>
    <row r="39" spans="1:12" x14ac:dyDescent="0.2">
      <c r="A39" s="6" t="s">
        <v>55</v>
      </c>
      <c r="B39" s="65">
        <f>'Data Worksheet'!D40</f>
        <v>13513340.329999998</v>
      </c>
      <c r="C39" s="67">
        <f>'Data Worksheet'!E40</f>
        <v>690672.77999999991</v>
      </c>
      <c r="D39" s="67">
        <f>'Data Worksheet'!F40</f>
        <v>52843.790028481424</v>
      </c>
      <c r="E39" s="67">
        <f>'Data Worksheet'!G40</f>
        <v>14256856.900028478</v>
      </c>
      <c r="F39" s="15">
        <f>'Data Worksheet'!H40</f>
        <v>6.7483910034174294E-4</v>
      </c>
      <c r="G39" s="65">
        <f>'Data Worksheet'!AD40</f>
        <v>2351892.2244919995</v>
      </c>
      <c r="H39" s="42">
        <f>'Data Worksheet'!AE40</f>
        <v>9.7378255850361355E-4</v>
      </c>
      <c r="I39" s="39">
        <f>'Data Worksheet'!AF40</f>
        <v>0.17404225506485116</v>
      </c>
      <c r="J39" s="68">
        <f>'Data Worksheet'!AG40</f>
        <v>3245491.1044919994</v>
      </c>
      <c r="K39" s="42">
        <f>'Data Worksheet'!AH40</f>
        <v>7.5941309548066039E-4</v>
      </c>
      <c r="L39" s="7">
        <f>'Data Worksheet'!AI40</f>
        <v>0.22764422251341504</v>
      </c>
    </row>
    <row r="40" spans="1:12" x14ac:dyDescent="0.2">
      <c r="A40" s="6" t="s">
        <v>64</v>
      </c>
      <c r="B40" s="65">
        <f>'Data Worksheet'!D41</f>
        <v>1590574.14</v>
      </c>
      <c r="C40" s="67">
        <f>'Data Worksheet'!E41</f>
        <v>237732.66999999998</v>
      </c>
      <c r="D40" s="67">
        <f>'Data Worksheet'!F41</f>
        <v>18189.069643645529</v>
      </c>
      <c r="E40" s="67">
        <f>'Data Worksheet'!G41</f>
        <v>1846495.8796436454</v>
      </c>
      <c r="F40" s="15">
        <f>'Data Worksheet'!H41</f>
        <v>8.740268819005708E-5</v>
      </c>
      <c r="G40" s="65">
        <f>'Data Worksheet'!AD41</f>
        <v>1672230.783605</v>
      </c>
      <c r="H40" s="42">
        <f>'Data Worksheet'!AE41</f>
        <v>6.9237406115371886E-4</v>
      </c>
      <c r="I40" s="39">
        <f>'Data Worksheet'!AF41</f>
        <v>1.0513378418216959</v>
      </c>
      <c r="J40" s="68">
        <f>'Data Worksheet'!AG41</f>
        <v>2011878.6636049999</v>
      </c>
      <c r="K40" s="42">
        <f>'Data Worksheet'!AH41</f>
        <v>4.7075988023665018E-4</v>
      </c>
      <c r="L40" s="7">
        <f>'Data Worksheet'!AI41</f>
        <v>1.089565747632901</v>
      </c>
    </row>
    <row r="41" spans="1:12" x14ac:dyDescent="0.2">
      <c r="A41" s="6" t="s">
        <v>23</v>
      </c>
      <c r="B41" s="65">
        <f>'Data Worksheet'!D42</f>
        <v>227124199.28999996</v>
      </c>
      <c r="C41" s="67">
        <f>'Data Worksheet'!E42</f>
        <v>31173837.929999996</v>
      </c>
      <c r="D41" s="67">
        <f>'Data Worksheet'!F42</f>
        <v>2385129.0997088808</v>
      </c>
      <c r="E41" s="67">
        <f>'Data Worksheet'!G42</f>
        <v>260683166.31970885</v>
      </c>
      <c r="F41" s="15">
        <f>'Data Worksheet'!H42</f>
        <v>1.2339269073611719E-2</v>
      </c>
      <c r="G41" s="65">
        <f>'Data Worksheet'!AD42</f>
        <v>28667682.525531001</v>
      </c>
      <c r="H41" s="42">
        <f>'Data Worksheet'!AE42</f>
        <v>1.1869629460640225E-2</v>
      </c>
      <c r="I41" s="39">
        <f>'Data Worksheet'!AF42</f>
        <v>0.1262202909912172</v>
      </c>
      <c r="J41" s="68">
        <f>'Data Worksheet'!AG42</f>
        <v>65143248.855531007</v>
      </c>
      <c r="K41" s="42">
        <f>'Data Worksheet'!AH42</f>
        <v>1.5242881483968566E-2</v>
      </c>
      <c r="L41" s="7">
        <f>'Data Worksheet'!AI42</f>
        <v>0.24989434406223826</v>
      </c>
    </row>
    <row r="42" spans="1:12" x14ac:dyDescent="0.2">
      <c r="A42" s="6" t="s">
        <v>2</v>
      </c>
      <c r="B42" s="65">
        <f>'Data Worksheet'!D43</f>
        <v>707127789.1400001</v>
      </c>
      <c r="C42" s="67">
        <f>'Data Worksheet'!E43</f>
        <v>2494004.48</v>
      </c>
      <c r="D42" s="67">
        <f>'Data Worksheet'!F43</f>
        <v>190817.783598207</v>
      </c>
      <c r="E42" s="67">
        <f>'Data Worksheet'!G43</f>
        <v>709812611.40359831</v>
      </c>
      <c r="F42" s="15">
        <f>'Data Worksheet'!H43</f>
        <v>3.3598520869622436E-2</v>
      </c>
      <c r="G42" s="65">
        <f>'Data Worksheet'!AD43</f>
        <v>82287854.731788993</v>
      </c>
      <c r="H42" s="42">
        <f>'Data Worksheet'!AE43</f>
        <v>3.4070641877224229E-2</v>
      </c>
      <c r="I42" s="39">
        <f>'Data Worksheet'!AF43</f>
        <v>0.11636914288415456</v>
      </c>
      <c r="J42" s="68">
        <f>'Data Worksheet'!AG43</f>
        <v>82287854.731788993</v>
      </c>
      <c r="K42" s="42">
        <f>'Data Worksheet'!AH43</f>
        <v>1.9254551151238513E-2</v>
      </c>
      <c r="L42" s="7">
        <f>'Data Worksheet'!AI43</f>
        <v>0.11592898380471328</v>
      </c>
    </row>
    <row r="43" spans="1:12" x14ac:dyDescent="0.2">
      <c r="A43" s="6" t="s">
        <v>21</v>
      </c>
      <c r="B43" s="65">
        <f>'Data Worksheet'!D44</f>
        <v>229627229.40000001</v>
      </c>
      <c r="C43" s="67">
        <f>'Data Worksheet'!E44</f>
        <v>49540167.650000006</v>
      </c>
      <c r="D43" s="67">
        <f>'Data Worksheet'!F44</f>
        <v>3790348.039012582</v>
      </c>
      <c r="E43" s="67">
        <f>'Data Worksheet'!G44</f>
        <v>282957745.08901262</v>
      </c>
      <c r="F43" s="15">
        <f>'Data Worksheet'!H44</f>
        <v>1.3393621852949655E-2</v>
      </c>
      <c r="G43" s="65">
        <f>'Data Worksheet'!AD44</f>
        <v>29628372.715279996</v>
      </c>
      <c r="H43" s="42">
        <f>'Data Worksheet'!AE44</f>
        <v>1.2267395710794467E-2</v>
      </c>
      <c r="I43" s="39">
        <f>'Data Worksheet'!AF44</f>
        <v>0.12902813308638036</v>
      </c>
      <c r="J43" s="68">
        <f>'Data Worksheet'!AG44</f>
        <v>86660099.085280001</v>
      </c>
      <c r="K43" s="42">
        <f>'Data Worksheet'!AH44</f>
        <v>2.0277613458846398E-2</v>
      </c>
      <c r="L43" s="7">
        <f>'Data Worksheet'!AI44</f>
        <v>0.30626516004366144</v>
      </c>
    </row>
    <row r="44" spans="1:12" x14ac:dyDescent="0.2">
      <c r="A44" s="6" t="s">
        <v>45</v>
      </c>
      <c r="B44" s="65">
        <f>'Data Worksheet'!D45</f>
        <v>18214726.770000003</v>
      </c>
      <c r="C44" s="67">
        <f>'Data Worksheet'!E45</f>
        <v>2597047.1600000006</v>
      </c>
      <c r="D44" s="67">
        <f>'Data Worksheet'!F45</f>
        <v>198701.64105367532</v>
      </c>
      <c r="E44" s="67">
        <f>'Data Worksheet'!G45</f>
        <v>21010475.57105368</v>
      </c>
      <c r="F44" s="15">
        <f>'Data Worksheet'!H45</f>
        <v>9.9451727204287986E-4</v>
      </c>
      <c r="G44" s="65">
        <f>'Data Worksheet'!AD45</f>
        <v>4047029.3230009996</v>
      </c>
      <c r="H44" s="42">
        <f>'Data Worksheet'!AE45</f>
        <v>1.675640799970027E-3</v>
      </c>
      <c r="I44" s="39">
        <f>'Data Worksheet'!AF45</f>
        <v>0.22218446502675696</v>
      </c>
      <c r="J44" s="68">
        <f>'Data Worksheet'!AG45</f>
        <v>7295838.5230009994</v>
      </c>
      <c r="K44" s="42">
        <f>'Data Worksheet'!AH45</f>
        <v>1.7071546765944606E-3</v>
      </c>
      <c r="L44" s="7">
        <f>'Data Worksheet'!AI45</f>
        <v>0.34724766216394176</v>
      </c>
    </row>
    <row r="45" spans="1:12" x14ac:dyDescent="0.2">
      <c r="A45" s="6" t="s">
        <v>63</v>
      </c>
      <c r="B45" s="65">
        <f>'Data Worksheet'!D46</f>
        <v>1655338.5000000002</v>
      </c>
      <c r="C45" s="67">
        <f>'Data Worksheet'!E46</f>
        <v>315159.73000000004</v>
      </c>
      <c r="D45" s="67">
        <f>'Data Worksheet'!F46</f>
        <v>24113.06059803443</v>
      </c>
      <c r="E45" s="67">
        <f>'Data Worksheet'!G46</f>
        <v>1994611.2905980346</v>
      </c>
      <c r="F45" s="15">
        <f>'Data Worksheet'!H46</f>
        <v>9.4413635369796806E-5</v>
      </c>
      <c r="G45" s="65">
        <f>'Data Worksheet'!AD46</f>
        <v>1601042.4171129998</v>
      </c>
      <c r="H45" s="42">
        <f>'Data Worksheet'!AE46</f>
        <v>6.6289907546501618E-4</v>
      </c>
      <c r="I45" s="39">
        <f>'Data Worksheet'!AF46</f>
        <v>0.96719940792351511</v>
      </c>
      <c r="J45" s="68">
        <f>'Data Worksheet'!AG46</f>
        <v>2095076.9471129999</v>
      </c>
      <c r="K45" s="42">
        <f>'Data Worksheet'!AH46</f>
        <v>4.9022746279450702E-4</v>
      </c>
      <c r="L45" s="7">
        <f>'Data Worksheet'!AI46</f>
        <v>1.0503685389672306</v>
      </c>
    </row>
    <row r="46" spans="1:12" x14ac:dyDescent="0.2">
      <c r="A46" s="6" t="s">
        <v>3</v>
      </c>
      <c r="B46" s="65">
        <f>'Data Worksheet'!D47</f>
        <v>5846323.3799999999</v>
      </c>
      <c r="C46" s="67">
        <f>'Data Worksheet'!E47</f>
        <v>1214507.3199999998</v>
      </c>
      <c r="D46" s="67">
        <f>'Data Worksheet'!F47</f>
        <v>92922.685915222683</v>
      </c>
      <c r="E46" s="67">
        <f>'Data Worksheet'!G47</f>
        <v>7153753.3859152216</v>
      </c>
      <c r="F46" s="15">
        <f>'Data Worksheet'!H47</f>
        <v>3.386182896321336E-4</v>
      </c>
      <c r="G46" s="65">
        <f>'Data Worksheet'!AD47</f>
        <v>2736685.77666</v>
      </c>
      <c r="H46" s="42">
        <f>'Data Worksheet'!AE47</f>
        <v>1.1331033155620217E-3</v>
      </c>
      <c r="I46" s="39">
        <f>'Data Worksheet'!AF47</f>
        <v>0.46810372926377536</v>
      </c>
      <c r="J46" s="68">
        <f>'Data Worksheet'!AG47</f>
        <v>4412788.6566599999</v>
      </c>
      <c r="K46" s="42">
        <f>'Data Worksheet'!AH47</f>
        <v>1.0325492770009151E-3</v>
      </c>
      <c r="L46" s="7">
        <f>'Data Worksheet'!AI47</f>
        <v>0.61684942415658151</v>
      </c>
    </row>
    <row r="47" spans="1:12" x14ac:dyDescent="0.2">
      <c r="A47" s="6" t="s">
        <v>19</v>
      </c>
      <c r="B47" s="65">
        <f>'Data Worksheet'!D48</f>
        <v>295709164.99999994</v>
      </c>
      <c r="C47" s="67">
        <f>'Data Worksheet'!E48</f>
        <v>23185791.060000002</v>
      </c>
      <c r="D47" s="67">
        <f>'Data Worksheet'!F48</f>
        <v>1773958.8266659097</v>
      </c>
      <c r="E47" s="67">
        <f>'Data Worksheet'!G48</f>
        <v>320668914.88666588</v>
      </c>
      <c r="F47" s="15">
        <f>'Data Worksheet'!H48</f>
        <v>1.5178655684567352E-2</v>
      </c>
      <c r="G47" s="65">
        <f>'Data Worksheet'!AD48</f>
        <v>36076640.401583999</v>
      </c>
      <c r="H47" s="42">
        <f>'Data Worksheet'!AE48</f>
        <v>1.4937250451626213E-2</v>
      </c>
      <c r="I47" s="39">
        <f>'Data Worksheet'!AF48</f>
        <v>0.12200041348594659</v>
      </c>
      <c r="J47" s="68">
        <f>'Data Worksheet'!AG48</f>
        <v>62269608.801583998</v>
      </c>
      <c r="K47" s="42">
        <f>'Data Worksheet'!AH48</f>
        <v>1.4570477888209307E-2</v>
      </c>
      <c r="L47" s="7">
        <f>'Data Worksheet'!AI48</f>
        <v>0.19418660777765742</v>
      </c>
    </row>
    <row r="48" spans="1:12" x14ac:dyDescent="0.2">
      <c r="A48" s="6" t="s">
        <v>20</v>
      </c>
      <c r="B48" s="65">
        <f>'Data Worksheet'!D49</f>
        <v>243379830.96999997</v>
      </c>
      <c r="C48" s="67">
        <f>'Data Worksheet'!E49</f>
        <v>2163503.84</v>
      </c>
      <c r="D48" s="67">
        <f>'Data Worksheet'!F49</f>
        <v>165530.98074427267</v>
      </c>
      <c r="E48" s="67">
        <f>'Data Worksheet'!G49</f>
        <v>245708865.79074425</v>
      </c>
      <c r="F48" s="15">
        <f>'Data Worksheet'!H49</f>
        <v>1.1630470243121025E-2</v>
      </c>
      <c r="G48" s="65">
        <f>'Data Worksheet'!AD49</f>
        <v>30770935.863862995</v>
      </c>
      <c r="H48" s="42">
        <f>'Data Worksheet'!AE49</f>
        <v>1.2740465035354786E-2</v>
      </c>
      <c r="I48" s="39">
        <f>'Data Worksheet'!AF49</f>
        <v>0.12643174145213351</v>
      </c>
      <c r="J48" s="68">
        <f>'Data Worksheet'!AG49</f>
        <v>30770935.863862995</v>
      </c>
      <c r="K48" s="42">
        <f>'Data Worksheet'!AH49</f>
        <v>7.2000972742985595E-3</v>
      </c>
      <c r="L48" s="7">
        <f>'Data Worksheet'!AI49</f>
        <v>0.12523331530930099</v>
      </c>
    </row>
    <row r="49" spans="1:12" x14ac:dyDescent="0.2">
      <c r="A49" s="6" t="s">
        <v>30</v>
      </c>
      <c r="B49" s="65">
        <f>'Data Worksheet'!D50</f>
        <v>166927362.87</v>
      </c>
      <c r="C49" s="67">
        <f>'Data Worksheet'!E50</f>
        <v>1119420.3399999999</v>
      </c>
      <c r="D49" s="67">
        <f>'Data Worksheet'!F50</f>
        <v>85647.523854308092</v>
      </c>
      <c r="E49" s="67">
        <f>'Data Worksheet'!G50</f>
        <v>168132430.73385432</v>
      </c>
      <c r="F49" s="15">
        <f>'Data Worksheet'!H50</f>
        <v>7.958439864433094E-3</v>
      </c>
      <c r="G49" s="65">
        <f>'Data Worksheet'!AD50</f>
        <v>19424912.721599005</v>
      </c>
      <c r="H49" s="42">
        <f>'Data Worksheet'!AE50</f>
        <v>8.0427330010131668E-3</v>
      </c>
      <c r="I49" s="39">
        <f>'Data Worksheet'!AF50</f>
        <v>0.11636745700419873</v>
      </c>
      <c r="J49" s="68">
        <f>'Data Worksheet'!AG50</f>
        <v>19424912.721599005</v>
      </c>
      <c r="K49" s="42">
        <f>'Data Worksheet'!AH50</f>
        <v>4.545239110017571E-3</v>
      </c>
      <c r="L49" s="7">
        <f>'Data Worksheet'!AI50</f>
        <v>0.11553340802136931</v>
      </c>
    </row>
    <row r="50" spans="1:12" x14ac:dyDescent="0.2">
      <c r="A50" s="6" t="s">
        <v>65</v>
      </c>
      <c r="B50" s="65">
        <f>'Data Worksheet'!D51</f>
        <v>2738566581.3799996</v>
      </c>
      <c r="C50" s="67">
        <f>'Data Worksheet'!E51</f>
        <v>400738662.49999994</v>
      </c>
      <c r="D50" s="67">
        <f>'Data Worksheet'!F51</f>
        <v>30660756.223004017</v>
      </c>
      <c r="E50" s="67">
        <f>'Data Worksheet'!G51</f>
        <v>3169966000.1030035</v>
      </c>
      <c r="F50" s="15">
        <f>'Data Worksheet'!H51</f>
        <v>0.15004829035066986</v>
      </c>
      <c r="G50" s="65">
        <f>'Data Worksheet'!AD51</f>
        <v>355527440.94113195</v>
      </c>
      <c r="H50" s="42">
        <f>'Data Worksheet'!AE51</f>
        <v>0.14720335288011643</v>
      </c>
      <c r="I50" s="39">
        <f>'Data Worksheet'!AF51</f>
        <v>0.12982245652102312</v>
      </c>
      <c r="J50" s="68">
        <f>'Data Worksheet'!AG51</f>
        <v>800571304.12113202</v>
      </c>
      <c r="K50" s="42">
        <f>'Data Worksheet'!AH51</f>
        <v>0.18732583533325681</v>
      </c>
      <c r="L50" s="7">
        <f>'Data Worksheet'!AI51</f>
        <v>0.2525488614373525</v>
      </c>
    </row>
    <row r="51" spans="1:12" x14ac:dyDescent="0.2">
      <c r="A51" s="6" t="s">
        <v>34</v>
      </c>
      <c r="B51" s="65">
        <f>'Data Worksheet'!D52</f>
        <v>186363018.67000005</v>
      </c>
      <c r="C51" s="67">
        <f>'Data Worksheet'!E52</f>
        <v>43842140.949999996</v>
      </c>
      <c r="D51" s="67">
        <f>'Data Worksheet'!F52</f>
        <v>3354388.5872567426</v>
      </c>
      <c r="E51" s="67">
        <f>'Data Worksheet'!G52</f>
        <v>233559548.20725676</v>
      </c>
      <c r="F51" s="15">
        <f>'Data Worksheet'!H52</f>
        <v>1.105539015321773E-2</v>
      </c>
      <c r="G51" s="65">
        <f>'Data Worksheet'!AD52</f>
        <v>19503754.569156997</v>
      </c>
      <c r="H51" s="42">
        <f>'Data Worksheet'!AE52</f>
        <v>8.0753768506048526E-3</v>
      </c>
      <c r="I51" s="39">
        <f>'Data Worksheet'!AF52</f>
        <v>0.10465463968306407</v>
      </c>
      <c r="J51" s="68">
        <f>'Data Worksheet'!AG52</f>
        <v>65172237.389156997</v>
      </c>
      <c r="K51" s="42">
        <f>'Data Worksheet'!AH52</f>
        <v>1.5249664516596166E-2</v>
      </c>
      <c r="L51" s="7">
        <f>'Data Worksheet'!AI52</f>
        <v>0.27903906258340705</v>
      </c>
    </row>
    <row r="52" spans="1:12" x14ac:dyDescent="0.2">
      <c r="A52" s="6" t="s">
        <v>38</v>
      </c>
      <c r="B52" s="65">
        <f>'Data Worksheet'!D53</f>
        <v>53006520.900000013</v>
      </c>
      <c r="C52" s="67">
        <f>'Data Worksheet'!E53</f>
        <v>8166241.5700000012</v>
      </c>
      <c r="D52" s="67">
        <f>'Data Worksheet'!F53</f>
        <v>624804.05677336326</v>
      </c>
      <c r="E52" s="67">
        <f>'Data Worksheet'!G53</f>
        <v>61797566.526773378</v>
      </c>
      <c r="F52" s="15">
        <f>'Data Worksheet'!H53</f>
        <v>2.9251478422395788E-3</v>
      </c>
      <c r="G52" s="65">
        <f>'Data Worksheet'!AD53</f>
        <v>7058929.4191640001</v>
      </c>
      <c r="H52" s="42">
        <f>'Data Worksheet'!AE53</f>
        <v>2.9226944493915647E-3</v>
      </c>
      <c r="I52" s="39">
        <f>'Data Worksheet'!AF53</f>
        <v>0.13317096272892714</v>
      </c>
      <c r="J52" s="68">
        <f>'Data Worksheet'!AG53</f>
        <v>16526666.529163998</v>
      </c>
      <c r="K52" s="42">
        <f>'Data Worksheet'!AH53</f>
        <v>3.8670779191223607E-3</v>
      </c>
      <c r="L52" s="7">
        <f>'Data Worksheet'!AI53</f>
        <v>0.26743231907042703</v>
      </c>
    </row>
    <row r="53" spans="1:12" x14ac:dyDescent="0.2">
      <c r="A53" s="6" t="s">
        <v>24</v>
      </c>
      <c r="B53" s="65">
        <f>'Data Worksheet'!D54</f>
        <v>215940388.17000002</v>
      </c>
      <c r="C53" s="67">
        <f>'Data Worksheet'!E54</f>
        <v>1733724.06</v>
      </c>
      <c r="D53" s="67">
        <f>'Data Worksheet'!F54</f>
        <v>132648.27114508025</v>
      </c>
      <c r="E53" s="67">
        <f>'Data Worksheet'!G54</f>
        <v>217806760.50114509</v>
      </c>
      <c r="F53" s="15">
        <f>'Data Worksheet'!H54</f>
        <v>1.0309742135705144E-2</v>
      </c>
      <c r="G53" s="65">
        <f>'Data Worksheet'!AD54</f>
        <v>25785932.523038</v>
      </c>
      <c r="H53" s="42">
        <f>'Data Worksheet'!AE54</f>
        <v>1.0676463438331717E-2</v>
      </c>
      <c r="I53" s="39">
        <f>'Data Worksheet'!AF54</f>
        <v>0.119412272718237</v>
      </c>
      <c r="J53" s="68">
        <f>'Data Worksheet'!AG54</f>
        <v>25785932.523038</v>
      </c>
      <c r="K53" s="42">
        <f>'Data Worksheet'!AH54</f>
        <v>6.0336553719320153E-3</v>
      </c>
      <c r="L53" s="7">
        <f>'Data Worksheet'!AI54</f>
        <v>0.11838903651892124</v>
      </c>
    </row>
    <row r="54" spans="1:12" x14ac:dyDescent="0.2">
      <c r="A54" s="6" t="s">
        <v>4</v>
      </c>
      <c r="B54" s="65">
        <f>'Data Worksheet'!D55</f>
        <v>24946109.590000004</v>
      </c>
      <c r="C54" s="67">
        <f>'Data Worksheet'!E55</f>
        <v>3781972.8899999997</v>
      </c>
      <c r="D54" s="67">
        <f>'Data Worksheet'!F55</f>
        <v>289361.0217164908</v>
      </c>
      <c r="E54" s="67">
        <f>'Data Worksheet'!G55</f>
        <v>29017443.501716495</v>
      </c>
      <c r="F54" s="15">
        <f>'Data Worksheet'!H55</f>
        <v>1.3735219203102611E-3</v>
      </c>
      <c r="G54" s="65">
        <f>'Data Worksheet'!AD55</f>
        <v>4947762.4812780004</v>
      </c>
      <c r="H54" s="42">
        <f>'Data Worksheet'!AE55</f>
        <v>2.0485823107509781E-3</v>
      </c>
      <c r="I54" s="39">
        <f>'Data Worksheet'!AF55</f>
        <v>0.19833803998285088</v>
      </c>
      <c r="J54" s="68">
        <f>'Data Worksheet'!AG55</f>
        <v>9301641.2212780006</v>
      </c>
      <c r="K54" s="42">
        <f>'Data Worksheet'!AH55</f>
        <v>2.1764928405209405E-3</v>
      </c>
      <c r="L54" s="7">
        <f>'Data Worksheet'!AI55</f>
        <v>0.32055343609879944</v>
      </c>
    </row>
    <row r="55" spans="1:12" x14ac:dyDescent="0.2">
      <c r="A55" s="6" t="s">
        <v>12</v>
      </c>
      <c r="B55" s="65">
        <f>'Data Worksheet'!D56</f>
        <v>2350248152.9800005</v>
      </c>
      <c r="C55" s="67">
        <f>'Data Worksheet'!E56</f>
        <v>182597809.58000001</v>
      </c>
      <c r="D55" s="67">
        <f>'Data Worksheet'!F56</f>
        <v>13970668.294045344</v>
      </c>
      <c r="E55" s="67">
        <f>'Data Worksheet'!G56</f>
        <v>2546816630.8540459</v>
      </c>
      <c r="F55" s="15">
        <f>'Data Worksheet'!H56</f>
        <v>0.12055191799656065</v>
      </c>
      <c r="G55" s="65">
        <f>'Data Worksheet'!AD56</f>
        <v>253023691.318414</v>
      </c>
      <c r="H55" s="42">
        <f>'Data Worksheet'!AE56</f>
        <v>0.1047624780286406</v>
      </c>
      <c r="I55" s="39">
        <f>'Data Worksheet'!AF56</f>
        <v>0.10765828748661806</v>
      </c>
      <c r="J55" s="68">
        <f>'Data Worksheet'!AG56</f>
        <v>446032271.85841399</v>
      </c>
      <c r="K55" s="42">
        <f>'Data Worksheet'!AH56</f>
        <v>0.10436717814060631</v>
      </c>
      <c r="L55" s="7">
        <f>'Data Worksheet'!AI56</f>
        <v>0.17513324927081309</v>
      </c>
    </row>
    <row r="56" spans="1:12" x14ac:dyDescent="0.2">
      <c r="A56" s="6" t="s">
        <v>25</v>
      </c>
      <c r="B56" s="65">
        <f>'Data Worksheet'!D57</f>
        <v>258652673.03999999</v>
      </c>
      <c r="C56" s="67">
        <f>'Data Worksheet'!E57</f>
        <v>40214895.169999994</v>
      </c>
      <c r="D56" s="67">
        <f>'Data Worksheet'!F57</f>
        <v>3076865.8298374983</v>
      </c>
      <c r="E56" s="67">
        <f>'Data Worksheet'!G57</f>
        <v>301944434.03983748</v>
      </c>
      <c r="F56" s="15">
        <f>'Data Worksheet'!H57</f>
        <v>1.4292344494264626E-2</v>
      </c>
      <c r="G56" s="65">
        <f>'Data Worksheet'!AD57</f>
        <v>31620216.168227002</v>
      </c>
      <c r="H56" s="42">
        <f>'Data Worksheet'!AE57</f>
        <v>1.3092102894886781E-2</v>
      </c>
      <c r="I56" s="39">
        <f>'Data Worksheet'!AF57</f>
        <v>0.12224971733942612</v>
      </c>
      <c r="J56" s="68">
        <f>'Data Worksheet'!AG57</f>
        <v>76372905.208226994</v>
      </c>
      <c r="K56" s="42">
        <f>'Data Worksheet'!AH57</f>
        <v>1.7870510960500366E-2</v>
      </c>
      <c r="L56" s="7">
        <f>'Data Worksheet'!AI57</f>
        <v>0.25293695328773846</v>
      </c>
    </row>
    <row r="57" spans="1:12" x14ac:dyDescent="0.2">
      <c r="A57" s="6" t="s">
        <v>5</v>
      </c>
      <c r="B57" s="65">
        <f>'Data Worksheet'!D58</f>
        <v>1465376626.9899998</v>
      </c>
      <c r="C57" s="67">
        <f>'Data Worksheet'!E58</f>
        <v>6041977.7599999998</v>
      </c>
      <c r="D57" s="67">
        <f>'Data Worksheet'!F58</f>
        <v>462275.3543381202</v>
      </c>
      <c r="E57" s="67">
        <f>'Data Worksheet'!G58</f>
        <v>1471880880.1043379</v>
      </c>
      <c r="F57" s="15">
        <f>'Data Worksheet'!H58</f>
        <v>6.9670529479596593E-2</v>
      </c>
      <c r="G57" s="65">
        <f>'Data Worksheet'!AD58</f>
        <v>174092732.06710398</v>
      </c>
      <c r="H57" s="42">
        <f>'Data Worksheet'!AE58</f>
        <v>7.2081732438146126E-2</v>
      </c>
      <c r="I57" s="39">
        <f>'Data Worksheet'!AF58</f>
        <v>0.11880408685424737</v>
      </c>
      <c r="J57" s="68">
        <f>'Data Worksheet'!AG58</f>
        <v>174092732.06710398</v>
      </c>
      <c r="K57" s="42">
        <f>'Data Worksheet'!AH58</f>
        <v>4.0735992274567819E-2</v>
      </c>
      <c r="L57" s="7">
        <f>'Data Worksheet'!AI58</f>
        <v>0.11827909066579015</v>
      </c>
    </row>
    <row r="58" spans="1:12" x14ac:dyDescent="0.2">
      <c r="A58" s="6" t="s">
        <v>17</v>
      </c>
      <c r="B58" s="65">
        <f>'Data Worksheet'!D59</f>
        <v>292912243.00999999</v>
      </c>
      <c r="C58" s="67">
        <f>'Data Worksheet'!E59</f>
        <v>40210656.509999998</v>
      </c>
      <c r="D58" s="67">
        <f>'Data Worksheet'!F59</f>
        <v>3076541.5274101724</v>
      </c>
      <c r="E58" s="67">
        <f>'Data Worksheet'!G59</f>
        <v>336199441.04741013</v>
      </c>
      <c r="F58" s="15">
        <f>'Data Worksheet'!H59</f>
        <v>1.5913783095583844E-2</v>
      </c>
      <c r="G58" s="65">
        <f>'Data Worksheet'!AD59</f>
        <v>31846374.851690002</v>
      </c>
      <c r="H58" s="42">
        <f>'Data Worksheet'!AE59</f>
        <v>1.3185742126785674E-2</v>
      </c>
      <c r="I58" s="39">
        <f>'Data Worksheet'!AF59</f>
        <v>0.10872326306484488</v>
      </c>
      <c r="J58" s="68">
        <f>'Data Worksheet'!AG59</f>
        <v>80606271.831689999</v>
      </c>
      <c r="K58" s="42">
        <f>'Data Worksheet'!AH59</f>
        <v>1.8861077241017644E-2</v>
      </c>
      <c r="L58" s="7">
        <f>'Data Worksheet'!AI59</f>
        <v>0.23975730471343371</v>
      </c>
    </row>
    <row r="59" spans="1:12" x14ac:dyDescent="0.2">
      <c r="A59" s="6" t="s">
        <v>11</v>
      </c>
      <c r="B59" s="65">
        <f>'Data Worksheet'!D60</f>
        <v>853020634.26999998</v>
      </c>
      <c r="C59" s="67">
        <f>'Data Worksheet'!E60</f>
        <v>120920081.16</v>
      </c>
      <c r="D59" s="67">
        <f>'Data Worksheet'!F60</f>
        <v>9251668.1764206402</v>
      </c>
      <c r="E59" s="67">
        <f>'Data Worksheet'!G60</f>
        <v>983192383.60642064</v>
      </c>
      <c r="F59" s="15">
        <f>'Data Worksheet'!H60</f>
        <v>4.6538775570826224E-2</v>
      </c>
      <c r="G59" s="65">
        <f>'Data Worksheet'!AD60</f>
        <v>86683046.048702002</v>
      </c>
      <c r="H59" s="42">
        <f>'Data Worksheet'!AE60</f>
        <v>3.5890436424408839E-2</v>
      </c>
      <c r="I59" s="39">
        <f>'Data Worksheet'!AF60</f>
        <v>0.10161893225816726</v>
      </c>
      <c r="J59" s="68">
        <f>'Data Worksheet'!AG60</f>
        <v>224402458.37870201</v>
      </c>
      <c r="K59" s="42">
        <f>'Data Worksheet'!AH60</f>
        <v>5.2507974930196037E-2</v>
      </c>
      <c r="L59" s="7">
        <f>'Data Worksheet'!AI60</f>
        <v>0.22823860530283768</v>
      </c>
    </row>
    <row r="60" spans="1:12" x14ac:dyDescent="0.2">
      <c r="A60" s="6" t="s">
        <v>14</v>
      </c>
      <c r="B60" s="65">
        <f>'Data Worksheet'!D61</f>
        <v>453783444.32999992</v>
      </c>
      <c r="C60" s="67">
        <f>'Data Worksheet'!E61</f>
        <v>60299916.640000008</v>
      </c>
      <c r="D60" s="67">
        <f>'Data Worksheet'!F61</f>
        <v>4613582.9092020877</v>
      </c>
      <c r="E60" s="67">
        <f>'Data Worksheet'!G61</f>
        <v>518696943.87920201</v>
      </c>
      <c r="F60" s="15">
        <f>'Data Worksheet'!H61</f>
        <v>2.4552184356760501E-2</v>
      </c>
      <c r="G60" s="65">
        <f>'Data Worksheet'!AD61</f>
        <v>58478553.914610997</v>
      </c>
      <c r="H60" s="42">
        <f>'Data Worksheet'!AE61</f>
        <v>2.4212587318222633E-2</v>
      </c>
      <c r="I60" s="39">
        <f>'Data Worksheet'!AF61</f>
        <v>0.12886885726065467</v>
      </c>
      <c r="J60" s="68">
        <f>'Data Worksheet'!AG61</f>
        <v>129460425.86461101</v>
      </c>
      <c r="K60" s="42">
        <f>'Data Worksheet'!AH61</f>
        <v>3.0292470255738814E-2</v>
      </c>
      <c r="L60" s="7">
        <f>'Data Worksheet'!AI61</f>
        <v>0.24958779378264606</v>
      </c>
    </row>
    <row r="61" spans="1:12" x14ac:dyDescent="0.2">
      <c r="A61" s="6" t="s">
        <v>36</v>
      </c>
      <c r="B61" s="65">
        <f>'Data Worksheet'!D62</f>
        <v>33535762.760000002</v>
      </c>
      <c r="C61" s="67">
        <f>'Data Worksheet'!E62</f>
        <v>4657197.8199999994</v>
      </c>
      <c r="D61" s="67">
        <f>'Data Worksheet'!F62</f>
        <v>356325.00780062797</v>
      </c>
      <c r="E61" s="67">
        <f>'Data Worksheet'!G62</f>
        <v>38549285.587800629</v>
      </c>
      <c r="F61" s="15">
        <f>'Data Worksheet'!H62</f>
        <v>1.8247055004694849E-3</v>
      </c>
      <c r="G61" s="65">
        <f>'Data Worksheet'!AD62</f>
        <v>5895404.06006</v>
      </c>
      <c r="H61" s="42">
        <f>'Data Worksheet'!AE62</f>
        <v>2.4409458857145632E-3</v>
      </c>
      <c r="I61" s="39">
        <f>'Data Worksheet'!AF62</f>
        <v>0.17579454215044071</v>
      </c>
      <c r="J61" s="68">
        <f>'Data Worksheet'!AG62</f>
        <v>11734322.020059999</v>
      </c>
      <c r="K61" s="42">
        <f>'Data Worksheet'!AH62</f>
        <v>2.7457162943034671E-3</v>
      </c>
      <c r="L61" s="7">
        <f>'Data Worksheet'!AI62</f>
        <v>0.30439791143038619</v>
      </c>
    </row>
    <row r="62" spans="1:12" x14ac:dyDescent="0.2">
      <c r="A62" s="71" t="s">
        <v>115</v>
      </c>
      <c r="B62" s="65">
        <f>'Data Worksheet'!D63</f>
        <v>171899551.54999998</v>
      </c>
      <c r="C62" s="67">
        <f>'Data Worksheet'!E63</f>
        <v>1269360.6399999999</v>
      </c>
      <c r="D62" s="67">
        <f>'Data Worksheet'!F63</f>
        <v>97119.54643786425</v>
      </c>
      <c r="E62" s="67">
        <f>'Data Worksheet'!G63</f>
        <v>173266031.73643783</v>
      </c>
      <c r="F62" s="15">
        <f>'Data Worksheet'!H63</f>
        <v>8.2014355475902977E-3</v>
      </c>
      <c r="G62" s="65">
        <f>'Data Worksheet'!AD63</f>
        <v>21269602.093794003</v>
      </c>
      <c r="H62" s="42">
        <f>'Data Worksheet'!AE63</f>
        <v>8.8065121902948813E-3</v>
      </c>
      <c r="I62" s="39">
        <f>'Data Worksheet'!AF63</f>
        <v>0.12373273753193806</v>
      </c>
      <c r="J62" s="68">
        <f>'Data Worksheet'!AG63</f>
        <v>21269602.093794003</v>
      </c>
      <c r="K62" s="42">
        <f>'Data Worksheet'!AH63</f>
        <v>4.9768783354032014E-3</v>
      </c>
      <c r="L62" s="7">
        <f>'Data Worksheet'!AI63</f>
        <v>0.1227569067094933</v>
      </c>
    </row>
    <row r="63" spans="1:12" x14ac:dyDescent="0.2">
      <c r="A63" s="71" t="s">
        <v>116</v>
      </c>
      <c r="B63" s="65">
        <f>'Data Worksheet'!D64</f>
        <v>161900500.37</v>
      </c>
      <c r="C63" s="67">
        <f>'Data Worksheet'!E64</f>
        <v>11420896.260000002</v>
      </c>
      <c r="D63" s="67">
        <f>'Data Worksheet'!F64</f>
        <v>873819.64568012801</v>
      </c>
      <c r="E63" s="67">
        <f>'Data Worksheet'!G64</f>
        <v>174195216.27568012</v>
      </c>
      <c r="F63" s="15">
        <f>'Data Worksheet'!H64</f>
        <v>8.2454178967792321E-3</v>
      </c>
      <c r="G63" s="65">
        <f>'Data Worksheet'!AD64</f>
        <v>21813930.060929999</v>
      </c>
      <c r="H63" s="42">
        <f>'Data Worksheet'!AE64</f>
        <v>9.031886922598889E-3</v>
      </c>
      <c r="I63" s="39">
        <f>'Data Worksheet'!AF64</f>
        <v>0.13473664387125081</v>
      </c>
      <c r="J63" s="68">
        <f>'Data Worksheet'!AG64</f>
        <v>35725560.100930005</v>
      </c>
      <c r="K63" s="42">
        <f>'Data Worksheet'!AH64</f>
        <v>8.3594307642615544E-3</v>
      </c>
      <c r="L63" s="7">
        <f>'Data Worksheet'!AI64</f>
        <v>0.20508921464520005</v>
      </c>
    </row>
    <row r="64" spans="1:12" x14ac:dyDescent="0.2">
      <c r="A64" s="6" t="s">
        <v>32</v>
      </c>
      <c r="B64" s="65">
        <f>'Data Worksheet'!D65</f>
        <v>74718157.809999987</v>
      </c>
      <c r="C64" s="67">
        <f>'Data Worksheet'!E65</f>
        <v>5916702.8200000012</v>
      </c>
      <c r="D64" s="67">
        <f>'Data Worksheet'!F65</f>
        <v>452690.49329119938</v>
      </c>
      <c r="E64" s="67">
        <f>'Data Worksheet'!G65</f>
        <v>81087551.123291194</v>
      </c>
      <c r="F64" s="15">
        <f>'Data Worksheet'!H65</f>
        <v>3.8382267867784806E-3</v>
      </c>
      <c r="G64" s="65">
        <f>'Data Worksheet'!AD65</f>
        <v>10969990.63806</v>
      </c>
      <c r="H64" s="42">
        <f>'Data Worksheet'!AE65</f>
        <v>4.5420387205872548E-3</v>
      </c>
      <c r="I64" s="39">
        <f>'Data Worksheet'!AF65</f>
        <v>0.14681826960931602</v>
      </c>
      <c r="J64" s="68">
        <f>'Data Worksheet'!AG65</f>
        <v>18189632.988060001</v>
      </c>
      <c r="K64" s="42">
        <f>'Data Worksheet'!AH65</f>
        <v>4.2561957646412747E-3</v>
      </c>
      <c r="L64" s="7">
        <f>'Data Worksheet'!AI65</f>
        <v>0.22432090667534416</v>
      </c>
    </row>
    <row r="65" spans="1:12" x14ac:dyDescent="0.2">
      <c r="A65" s="6" t="s">
        <v>7</v>
      </c>
      <c r="B65" s="65">
        <f>'Data Worksheet'!D66</f>
        <v>406049765.76999992</v>
      </c>
      <c r="C65" s="67">
        <f>'Data Worksheet'!E66</f>
        <v>55800054.440000013</v>
      </c>
      <c r="D65" s="67">
        <f>'Data Worksheet'!F66</f>
        <v>4269295.7443685476</v>
      </c>
      <c r="E65" s="67">
        <f>'Data Worksheet'!G66</f>
        <v>466119115.95436847</v>
      </c>
      <c r="F65" s="15">
        <f>'Data Worksheet'!H66</f>
        <v>2.2063446878119834E-2</v>
      </c>
      <c r="G65" s="65">
        <f>'Data Worksheet'!AD66</f>
        <v>48320862.283177994</v>
      </c>
      <c r="H65" s="42">
        <f>'Data Worksheet'!AE66</f>
        <v>2.0006874640430147E-2</v>
      </c>
      <c r="I65" s="39">
        <f>'Data Worksheet'!AF66</f>
        <v>0.11900231537271354</v>
      </c>
      <c r="J65" s="68">
        <f>'Data Worksheet'!AG66</f>
        <v>111486754.64317799</v>
      </c>
      <c r="K65" s="42">
        <f>'Data Worksheet'!AH66</f>
        <v>2.6086807426921231E-2</v>
      </c>
      <c r="L65" s="7">
        <f>'Data Worksheet'!AI66</f>
        <v>0.23918082487329734</v>
      </c>
    </row>
    <row r="66" spans="1:12" x14ac:dyDescent="0.2">
      <c r="A66" s="6" t="s">
        <v>6</v>
      </c>
      <c r="B66" s="65">
        <f>'Data Worksheet'!D67</f>
        <v>394310937.76999998</v>
      </c>
      <c r="C66" s="67">
        <f>'Data Worksheet'!E67</f>
        <v>4793966.7699999996</v>
      </c>
      <c r="D66" s="67">
        <f>'Data Worksheet'!F67</f>
        <v>366789.28246947459</v>
      </c>
      <c r="E66" s="67">
        <f>'Data Worksheet'!G67</f>
        <v>399471693.82246941</v>
      </c>
      <c r="F66" s="15">
        <f>'Data Worksheet'!H67</f>
        <v>1.8908734257591445E-2</v>
      </c>
      <c r="G66" s="65">
        <f>'Data Worksheet'!AD67</f>
        <v>49119583.633902997</v>
      </c>
      <c r="H66" s="42">
        <f>'Data Worksheet'!AE67</f>
        <v>2.0337578961121733E-2</v>
      </c>
      <c r="I66" s="39">
        <f>'Data Worksheet'!AF67</f>
        <v>0.12457068503271967</v>
      </c>
      <c r="J66" s="68">
        <f>'Data Worksheet'!AG67</f>
        <v>49119583.633902997</v>
      </c>
      <c r="K66" s="42">
        <f>'Data Worksheet'!AH67</f>
        <v>1.1493500938737642E-2</v>
      </c>
      <c r="L66" s="7">
        <f>'Data Worksheet'!AI67</f>
        <v>0.12296136220288088</v>
      </c>
    </row>
    <row r="67" spans="1:12" x14ac:dyDescent="0.2">
      <c r="A67" s="6" t="s">
        <v>41</v>
      </c>
      <c r="B67" s="65">
        <f>'Data Worksheet'!D68</f>
        <v>65951019.219999999</v>
      </c>
      <c r="C67" s="67">
        <f>'Data Worksheet'!E68</f>
        <v>9795944.1400000006</v>
      </c>
      <c r="D67" s="67">
        <f>'Data Worksheet'!F68</f>
        <v>749493.58112085029</v>
      </c>
      <c r="E67" s="67">
        <f>'Data Worksheet'!G68</f>
        <v>76496456.941120848</v>
      </c>
      <c r="F67" s="15">
        <f>'Data Worksheet'!H68</f>
        <v>3.6209103130840675E-3</v>
      </c>
      <c r="G67" s="65">
        <f>'Data Worksheet'!AD68</f>
        <v>8219199.9839679999</v>
      </c>
      <c r="H67" s="42">
        <f>'Data Worksheet'!AE68</f>
        <v>3.4030953909760862E-3</v>
      </c>
      <c r="I67" s="39">
        <f>'Data Worksheet'!AF68</f>
        <v>0.12462582202938091</v>
      </c>
      <c r="J67" s="68">
        <f>'Data Worksheet'!AG68</f>
        <v>19366202.833967999</v>
      </c>
      <c r="K67" s="42">
        <f>'Data Worksheet'!AH68</f>
        <v>4.5315015719791909E-3</v>
      </c>
      <c r="L67" s="7">
        <f>'Data Worksheet'!AI68</f>
        <v>0.25316470341723307</v>
      </c>
    </row>
    <row r="68" spans="1:12" x14ac:dyDescent="0.2">
      <c r="A68" s="6" t="s">
        <v>44</v>
      </c>
      <c r="B68" s="65">
        <f>'Data Worksheet'!D69</f>
        <v>18977267.120000005</v>
      </c>
      <c r="C68" s="67">
        <f>'Data Worksheet'!E69</f>
        <v>2856547.16</v>
      </c>
      <c r="D68" s="67">
        <f>'Data Worksheet'!F69</f>
        <v>218556.14221468949</v>
      </c>
      <c r="E68" s="67">
        <f>'Data Worksheet'!G69</f>
        <v>22052370.422214694</v>
      </c>
      <c r="F68" s="15">
        <f>'Data Worksheet'!H69</f>
        <v>1.0438346909479395E-3</v>
      </c>
      <c r="G68" s="65">
        <f>'Data Worksheet'!AD69</f>
        <v>4977788.6625199998</v>
      </c>
      <c r="H68" s="42">
        <f>'Data Worksheet'!AE69</f>
        <v>2.0610144159671274E-3</v>
      </c>
      <c r="I68" s="39">
        <f>'Data Worksheet'!AF69</f>
        <v>0.26230271361222207</v>
      </c>
      <c r="J68" s="68">
        <f>'Data Worksheet'!AG69</f>
        <v>8486072.7425199989</v>
      </c>
      <c r="K68" s="42">
        <f>'Data Worksheet'!AH69</f>
        <v>1.9856578133742521E-3</v>
      </c>
      <c r="L68" s="7">
        <f>'Data Worksheet'!AI69</f>
        <v>0.38481453830339535</v>
      </c>
    </row>
    <row r="69" spans="1:12" x14ac:dyDescent="0.2">
      <c r="A69" s="6" t="s">
        <v>52</v>
      </c>
      <c r="B69" s="65">
        <f>'Data Worksheet'!D70</f>
        <v>14360397.08</v>
      </c>
      <c r="C69" s="67">
        <f>'Data Worksheet'!E70</f>
        <v>1918789.1</v>
      </c>
      <c r="D69" s="67">
        <f>'Data Worksheet'!F70</f>
        <v>146807.70872328119</v>
      </c>
      <c r="E69" s="67">
        <f>'Data Worksheet'!G70</f>
        <v>16425993.88872328</v>
      </c>
      <c r="F69" s="15">
        <f>'Data Worksheet'!H70</f>
        <v>7.775137967515717E-4</v>
      </c>
      <c r="G69" s="65">
        <f>'Data Worksheet'!AD70</f>
        <v>2984042.5293980003</v>
      </c>
      <c r="H69" s="42">
        <f>'Data Worksheet'!AE70</f>
        <v>1.2355194420477426E-3</v>
      </c>
      <c r="I69" s="39">
        <f>'Data Worksheet'!AF70</f>
        <v>0.2077966586003345</v>
      </c>
      <c r="J69" s="68">
        <f>'Data Worksheet'!AG70</f>
        <v>5235299.9793980001</v>
      </c>
      <c r="K69" s="42">
        <f>'Data Worksheet'!AH70</f>
        <v>1.2250088615623482E-3</v>
      </c>
      <c r="L69" s="7">
        <f>'Data Worksheet'!AI70</f>
        <v>0.3187204387670034</v>
      </c>
    </row>
    <row r="70" spans="1:12" x14ac:dyDescent="0.2">
      <c r="A70" s="6" t="s">
        <v>58</v>
      </c>
      <c r="B70" s="65">
        <f>'Data Worksheet'!D71</f>
        <v>2608843.5000000005</v>
      </c>
      <c r="C70" s="67">
        <f>'Data Worksheet'!E71</f>
        <v>395637.49</v>
      </c>
      <c r="D70" s="67">
        <f>'Data Worksheet'!F71</f>
        <v>30270.462445263041</v>
      </c>
      <c r="E70" s="67">
        <f>'Data Worksheet'!G71</f>
        <v>3034751.452445263</v>
      </c>
      <c r="F70" s="15">
        <f>'Data Worksheet'!H71</f>
        <v>1.4364799719108269E-4</v>
      </c>
      <c r="G70" s="65">
        <f>'Data Worksheet'!AD71</f>
        <v>2138518.6360365339</v>
      </c>
      <c r="H70" s="42">
        <f>'Data Worksheet'!AE71</f>
        <v>8.8543689507588567E-4</v>
      </c>
      <c r="I70" s="39">
        <f>'Data Worksheet'!AF71</f>
        <v>0.81971901957190363</v>
      </c>
      <c r="J70" s="68">
        <f>'Data Worksheet'!AG71</f>
        <v>2720902.9760365337</v>
      </c>
      <c r="K70" s="42">
        <f>'Data Worksheet'!AH71</f>
        <v>6.3666461715903276E-4</v>
      </c>
      <c r="L70" s="7">
        <f>'Data Worksheet'!AI71</f>
        <v>0.89658181853547025</v>
      </c>
    </row>
    <row r="71" spans="1:12" x14ac:dyDescent="0.2">
      <c r="A71" s="6" t="s">
        <v>16</v>
      </c>
      <c r="B71" s="65">
        <f>'Data Worksheet'!D72</f>
        <v>396031417.87</v>
      </c>
      <c r="C71" s="67">
        <f>'Data Worksheet'!E72</f>
        <v>28887569.620000005</v>
      </c>
      <c r="D71" s="67">
        <f>'Data Worksheet'!F72</f>
        <v>2210205.3354881299</v>
      </c>
      <c r="E71" s="67">
        <f>'Data Worksheet'!G72</f>
        <v>427129192.82548815</v>
      </c>
      <c r="F71" s="15">
        <f>'Data Worksheet'!H72</f>
        <v>2.0217884084638003E-2</v>
      </c>
      <c r="G71" s="65">
        <f>'Data Worksheet'!AD72</f>
        <v>52200662.659825012</v>
      </c>
      <c r="H71" s="42">
        <f>'Data Worksheet'!AE72</f>
        <v>2.1613275604688051E-2</v>
      </c>
      <c r="I71" s="39">
        <f>'Data Worksheet'!AF72</f>
        <v>0.13180939770026082</v>
      </c>
      <c r="J71" s="68">
        <f>'Data Worksheet'!AG72</f>
        <v>87056110.289825007</v>
      </c>
      <c r="K71" s="42">
        <f>'Data Worksheet'!AH72</f>
        <v>2.037027619770657E-2</v>
      </c>
      <c r="L71" s="7">
        <f>'Data Worksheet'!AI72</f>
        <v>0.20381681175651567</v>
      </c>
    </row>
    <row r="72" spans="1:12" x14ac:dyDescent="0.2">
      <c r="A72" s="6" t="s">
        <v>51</v>
      </c>
      <c r="B72" s="65">
        <f>'Data Worksheet'!D73</f>
        <v>9704055.8199999984</v>
      </c>
      <c r="C72" s="67">
        <f>'Data Worksheet'!E73</f>
        <v>1484544.39</v>
      </c>
      <c r="D72" s="67">
        <f>'Data Worksheet'!F73</f>
        <v>113583.38464289854</v>
      </c>
      <c r="E72" s="67">
        <f>'Data Worksheet'!G73</f>
        <v>11302183.594642898</v>
      </c>
      <c r="F72" s="15">
        <f>'Data Worksheet'!H73</f>
        <v>5.3498155044894805E-4</v>
      </c>
      <c r="G72" s="65">
        <f>'Data Worksheet'!AD73</f>
        <v>3434675.5932709994</v>
      </c>
      <c r="H72" s="42">
        <f>'Data Worksheet'!AE73</f>
        <v>1.4221005333557657E-3</v>
      </c>
      <c r="I72" s="39">
        <f>'Data Worksheet'!AF73</f>
        <v>0.35394227496014136</v>
      </c>
      <c r="J72" s="68">
        <f>'Data Worksheet'!AG73</f>
        <v>5416541.9232709995</v>
      </c>
      <c r="K72" s="42">
        <f>'Data Worksheet'!AH73</f>
        <v>1.2674176992994249E-3</v>
      </c>
      <c r="L72" s="7">
        <f>'Data Worksheet'!AI73</f>
        <v>0.47924738418144053</v>
      </c>
    </row>
    <row r="73" spans="1:12" x14ac:dyDescent="0.2">
      <c r="A73" s="6" t="s">
        <v>43</v>
      </c>
      <c r="B73" s="65">
        <f>'Data Worksheet'!D74</f>
        <v>102759185.26000001</v>
      </c>
      <c r="C73" s="67">
        <f>'Data Worksheet'!E74</f>
        <v>23615048.659999996</v>
      </c>
      <c r="D73" s="67">
        <f>'Data Worksheet'!F74</f>
        <v>1806801.5839590661</v>
      </c>
      <c r="E73" s="67">
        <f>'Data Worksheet'!G74</f>
        <v>128181035.50395907</v>
      </c>
      <c r="F73" s="15">
        <f>'Data Worksheet'!H74</f>
        <v>6.0673664109087014E-3</v>
      </c>
      <c r="G73" s="65">
        <f>'Data Worksheet'!AD74</f>
        <v>11322515.982100001</v>
      </c>
      <c r="H73" s="42">
        <f>'Data Worksheet'!AE74</f>
        <v>4.6879990787540866E-3</v>
      </c>
      <c r="I73" s="39">
        <f>'Data Worksheet'!AF74</f>
        <v>0.11018495284340676</v>
      </c>
      <c r="J73" s="68">
        <f>'Data Worksheet'!AG74</f>
        <v>34786813.872100003</v>
      </c>
      <c r="K73" s="42">
        <f>'Data Worksheet'!AH74</f>
        <v>8.1397733513911604E-3</v>
      </c>
      <c r="L73" s="7">
        <f>'Data Worksheet'!AI74</f>
        <v>0.27138814829613039</v>
      </c>
    </row>
    <row r="74" spans="1:12" x14ac:dyDescent="0.2">
      <c r="A74" s="6" t="s">
        <v>49</v>
      </c>
      <c r="B74" s="65">
        <f>'Data Worksheet'!D75</f>
        <v>8828280.8599999994</v>
      </c>
      <c r="C74" s="67">
        <f>'Data Worksheet'!E75</f>
        <v>1311578.8399999999</v>
      </c>
      <c r="D74" s="67">
        <f>'Data Worksheet'!F75</f>
        <v>100349.68632578691</v>
      </c>
      <c r="E74" s="67">
        <f>'Data Worksheet'!G75</f>
        <v>10240209.386325786</v>
      </c>
      <c r="F74" s="15">
        <f>'Data Worksheet'!H75</f>
        <v>4.8471368815979071E-4</v>
      </c>
      <c r="G74" s="65">
        <f>'Data Worksheet'!AD75</f>
        <v>2895251.0248360001</v>
      </c>
      <c r="H74" s="42">
        <f>'Data Worksheet'!AE75</f>
        <v>1.1987560148866846E-3</v>
      </c>
      <c r="I74" s="39">
        <f>'Data Worksheet'!AF75</f>
        <v>0.3279518482419464</v>
      </c>
      <c r="J74" s="68">
        <f>'Data Worksheet'!AG75</f>
        <v>4588060.7948359996</v>
      </c>
      <c r="K74" s="42">
        <f>'Data Worksheet'!AH75</f>
        <v>1.0735612387405497E-3</v>
      </c>
      <c r="L74" s="7">
        <f>'Data Worksheet'!AI75</f>
        <v>0.44804365045139061</v>
      </c>
    </row>
    <row r="75" spans="1:12" x14ac:dyDescent="0.2">
      <c r="A75" s="18" t="s">
        <v>72</v>
      </c>
      <c r="B75" s="19">
        <f>'Data Worksheet'!D76</f>
        <v>19307262896.890003</v>
      </c>
      <c r="C75" s="20">
        <f>'Data Worksheet'!E76</f>
        <v>1689758053.6300004</v>
      </c>
      <c r="D75" s="20">
        <f>'Data Worksheet'!F76</f>
        <v>129284405.54000001</v>
      </c>
      <c r="E75" s="20">
        <f>'Data Worksheet'!G76</f>
        <v>21126305356.060005</v>
      </c>
      <c r="F75" s="21">
        <f>'Data Worksheet'!H76</f>
        <v>1</v>
      </c>
      <c r="G75" s="19">
        <f>'Data Worksheet'!AD76</f>
        <v>2415212928.1367407</v>
      </c>
      <c r="H75" s="43">
        <f>'Data Worksheet'!AE76</f>
        <v>1</v>
      </c>
      <c r="I75" s="40">
        <f>'Data Worksheet'!AF76</f>
        <v>0.12509349155471339</v>
      </c>
      <c r="J75" s="22">
        <f>'Data Worksheet'!AG76</f>
        <v>4273683353.3767405</v>
      </c>
      <c r="K75" s="43">
        <f>'Data Worksheet'!AH76</f>
        <v>1</v>
      </c>
      <c r="L75" s="23">
        <f>'Data Worksheet'!AI76</f>
        <v>0.20229203740780211</v>
      </c>
    </row>
    <row r="76" spans="1:12" x14ac:dyDescent="0.2">
      <c r="A76" s="8"/>
      <c r="B76" s="11"/>
      <c r="C76" s="11"/>
      <c r="D76" s="11"/>
      <c r="E76" s="11"/>
      <c r="F76" s="11"/>
      <c r="G76" s="11"/>
      <c r="H76" s="11"/>
      <c r="I76" s="11"/>
      <c r="J76" s="11"/>
      <c r="K76" s="11"/>
      <c r="L76" s="12"/>
    </row>
    <row r="77" spans="1:12" x14ac:dyDescent="0.2">
      <c r="A77" s="101" t="s">
        <v>96</v>
      </c>
      <c r="B77" s="99"/>
      <c r="C77" s="99"/>
      <c r="D77" s="99"/>
      <c r="E77" s="99"/>
      <c r="F77" s="99"/>
      <c r="G77" s="99"/>
      <c r="H77" s="99"/>
      <c r="I77" s="99"/>
      <c r="J77" s="99"/>
      <c r="K77" s="99"/>
      <c r="L77" s="100"/>
    </row>
    <row r="78" spans="1:12" ht="25.5" customHeight="1" x14ac:dyDescent="0.2">
      <c r="A78" s="98" t="s">
        <v>126</v>
      </c>
      <c r="B78" s="99"/>
      <c r="C78" s="99"/>
      <c r="D78" s="99"/>
      <c r="E78" s="99"/>
      <c r="F78" s="99"/>
      <c r="G78" s="99"/>
      <c r="H78" s="99"/>
      <c r="I78" s="99"/>
      <c r="J78" s="99"/>
      <c r="K78" s="99"/>
      <c r="L78" s="100"/>
    </row>
    <row r="79" spans="1:12" ht="25.5" customHeight="1" x14ac:dyDescent="0.2">
      <c r="A79" s="98" t="s">
        <v>121</v>
      </c>
      <c r="B79" s="99"/>
      <c r="C79" s="99"/>
      <c r="D79" s="99"/>
      <c r="E79" s="99"/>
      <c r="F79" s="99"/>
      <c r="G79" s="99"/>
      <c r="H79" s="99"/>
      <c r="I79" s="99"/>
      <c r="J79" s="99"/>
      <c r="K79" s="99"/>
      <c r="L79" s="100"/>
    </row>
    <row r="80" spans="1:12" ht="25.5" customHeight="1" x14ac:dyDescent="0.2">
      <c r="A80" s="98" t="s">
        <v>120</v>
      </c>
      <c r="B80" s="99"/>
      <c r="C80" s="99"/>
      <c r="D80" s="99"/>
      <c r="E80" s="99"/>
      <c r="F80" s="99"/>
      <c r="G80" s="99"/>
      <c r="H80" s="99"/>
      <c r="I80" s="99"/>
      <c r="J80" s="99"/>
      <c r="K80" s="99"/>
      <c r="L80" s="100"/>
    </row>
    <row r="81" spans="1:12" ht="13.5" thickBot="1" x14ac:dyDescent="0.25">
      <c r="A81" s="95" t="s">
        <v>114</v>
      </c>
      <c r="B81" s="96"/>
      <c r="C81" s="96"/>
      <c r="D81" s="96"/>
      <c r="E81" s="96"/>
      <c r="F81" s="96"/>
      <c r="G81" s="96"/>
      <c r="H81" s="96"/>
      <c r="I81" s="96"/>
      <c r="J81" s="96"/>
      <c r="K81" s="96"/>
      <c r="L81" s="97"/>
    </row>
  </sheetData>
  <mergeCells count="11">
    <mergeCell ref="A81:L81"/>
    <mergeCell ref="A80:L80"/>
    <mergeCell ref="A79:L79"/>
    <mergeCell ref="A78:L78"/>
    <mergeCell ref="A77:L77"/>
    <mergeCell ref="G3:L3"/>
    <mergeCell ref="A1:L1"/>
    <mergeCell ref="A2:L2"/>
    <mergeCell ref="G4:I4"/>
    <mergeCell ref="J4:L4"/>
    <mergeCell ref="B3:F3"/>
  </mergeCells>
  <phoneticPr fontId="0" type="noConversion"/>
  <printOptions horizontalCentered="1"/>
  <pageMargins left="0.5" right="0.5" top="0.5" bottom="0.5" header="0.3" footer="0.3"/>
  <pageSetup scale="74" fitToHeight="0" orientation="landscape" r:id="rId1"/>
  <headerFooter>
    <oddFooter>&amp;L&amp;12Office of Economic and Demographic Research&amp;R&amp;12Page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83"/>
  <sheetViews>
    <sheetView workbookViewId="0">
      <pane xSplit="1" ySplit="8" topLeftCell="B9" activePane="bottomRight" state="frozen"/>
      <selection pane="topRight" activeCell="B1" sqref="B1"/>
      <selection pane="bottomLeft" activeCell="A9" sqref="A9"/>
      <selection pane="bottomRight" activeCell="B9" sqref="B9"/>
    </sheetView>
  </sheetViews>
  <sheetFormatPr defaultRowHeight="12.75" x14ac:dyDescent="0.2"/>
  <cols>
    <col min="1" max="1" width="15.7109375" customWidth="1"/>
    <col min="2" max="3" width="17.7109375" customWidth="1"/>
    <col min="4" max="4" width="16.7109375" customWidth="1"/>
    <col min="5" max="6" width="15.7109375" customWidth="1"/>
    <col min="7" max="7" width="16.7109375" customWidth="1"/>
    <col min="8" max="8" width="10.7109375" customWidth="1"/>
    <col min="9" max="10" width="15.7109375" customWidth="1"/>
    <col min="11" max="11" width="14.7109375" customWidth="1"/>
    <col min="12" max="12" width="15.7109375" customWidth="1"/>
    <col min="13" max="15" width="14.7109375" customWidth="1"/>
    <col min="16" max="16" width="15.7109375" customWidth="1"/>
    <col min="17" max="17" width="14.7109375" customWidth="1"/>
    <col min="18" max="18" width="15.7109375" customWidth="1"/>
    <col min="19" max="19" width="10.7109375" customWidth="1"/>
    <col min="20" max="24" width="14.7109375" customWidth="1"/>
    <col min="25" max="25" width="10.7109375" customWidth="1"/>
    <col min="26" max="26" width="13.7109375" customWidth="1"/>
    <col min="27" max="27" width="10.7109375" customWidth="1"/>
    <col min="28" max="28" width="15.7109375" customWidth="1"/>
    <col min="29" max="29" width="10.7109375" customWidth="1"/>
    <col min="30" max="30" width="15.7109375" customWidth="1"/>
    <col min="31" max="31" width="10.7109375" customWidth="1"/>
    <col min="32" max="32" width="13.7109375" customWidth="1"/>
    <col min="33" max="33" width="15.7109375" customWidth="1"/>
    <col min="34" max="34" width="10.7109375" customWidth="1"/>
    <col min="35" max="35" width="13.7109375" customWidth="1"/>
  </cols>
  <sheetData>
    <row r="1" spans="1:35" ht="23.25" x14ac:dyDescent="0.35">
      <c r="A1" s="104" t="s">
        <v>105</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6"/>
    </row>
    <row r="2" spans="1:35" ht="18.75" thickBot="1" x14ac:dyDescent="0.3">
      <c r="A2" s="107" t="s">
        <v>122</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9"/>
    </row>
    <row r="3" spans="1:35" ht="15.75" x14ac:dyDescent="0.25">
      <c r="A3" s="24"/>
      <c r="B3" s="92" t="s">
        <v>100</v>
      </c>
      <c r="C3" s="94"/>
      <c r="D3" s="92" t="s">
        <v>93</v>
      </c>
      <c r="E3" s="93"/>
      <c r="F3" s="93"/>
      <c r="G3" s="93"/>
      <c r="H3" s="94"/>
      <c r="I3" s="92" t="s">
        <v>111</v>
      </c>
      <c r="J3" s="93"/>
      <c r="K3" s="93"/>
      <c r="L3" s="93"/>
      <c r="M3" s="93"/>
      <c r="N3" s="93"/>
      <c r="O3" s="93"/>
      <c r="P3" s="93"/>
      <c r="Q3" s="93"/>
      <c r="R3" s="93"/>
      <c r="S3" s="94"/>
      <c r="T3" s="92" t="s">
        <v>112</v>
      </c>
      <c r="U3" s="93"/>
      <c r="V3" s="93"/>
      <c r="W3" s="93"/>
      <c r="X3" s="93"/>
      <c r="Y3" s="94"/>
      <c r="Z3" s="92" t="s">
        <v>103</v>
      </c>
      <c r="AA3" s="94"/>
      <c r="AB3" s="92" t="s">
        <v>113</v>
      </c>
      <c r="AC3" s="94"/>
      <c r="AD3" s="92" t="s">
        <v>95</v>
      </c>
      <c r="AE3" s="93"/>
      <c r="AF3" s="93"/>
      <c r="AG3" s="93"/>
      <c r="AH3" s="93"/>
      <c r="AI3" s="94"/>
    </row>
    <row r="4" spans="1:35" ht="15.75" x14ac:dyDescent="0.25">
      <c r="A4" s="25"/>
      <c r="B4" s="102" t="s">
        <v>110</v>
      </c>
      <c r="C4" s="103"/>
      <c r="D4" s="53"/>
      <c r="E4" s="55"/>
      <c r="F4" s="55"/>
      <c r="G4" s="55"/>
      <c r="H4" s="54"/>
      <c r="I4" s="55"/>
      <c r="J4" s="55"/>
      <c r="K4" s="55"/>
      <c r="L4" s="55"/>
      <c r="M4" s="55"/>
      <c r="N4" s="55"/>
      <c r="O4" s="55"/>
      <c r="P4" s="55"/>
      <c r="Q4" s="55"/>
      <c r="R4" s="55"/>
      <c r="S4" s="54"/>
      <c r="T4" s="55"/>
      <c r="U4" s="55"/>
      <c r="V4" s="55"/>
      <c r="W4" s="55"/>
      <c r="X4" s="55"/>
      <c r="Y4" s="54"/>
      <c r="Z4" s="102" t="s">
        <v>125</v>
      </c>
      <c r="AA4" s="103"/>
      <c r="AB4" s="102" t="s">
        <v>94</v>
      </c>
      <c r="AC4" s="103"/>
      <c r="AD4" s="55"/>
      <c r="AE4" s="56"/>
      <c r="AF4" s="56"/>
      <c r="AG4" s="56"/>
      <c r="AH4" s="56"/>
      <c r="AI4" s="57"/>
    </row>
    <row r="5" spans="1:35" x14ac:dyDescent="0.2">
      <c r="A5" s="29"/>
      <c r="B5" s="58"/>
      <c r="C5" s="59"/>
      <c r="D5" s="30"/>
      <c r="E5" s="60"/>
      <c r="F5" s="60"/>
      <c r="G5" s="60"/>
      <c r="H5" s="32"/>
      <c r="I5" s="72"/>
      <c r="J5" s="44" t="s">
        <v>77</v>
      </c>
      <c r="K5" s="60"/>
      <c r="L5" s="60"/>
      <c r="M5" s="60"/>
      <c r="N5" s="60"/>
      <c r="O5" s="60" t="s">
        <v>109</v>
      </c>
      <c r="P5" s="60"/>
      <c r="Q5" s="60"/>
      <c r="R5" s="60"/>
      <c r="S5" s="32"/>
      <c r="T5" s="44"/>
      <c r="U5" s="60"/>
      <c r="V5" s="60"/>
      <c r="W5" s="60"/>
      <c r="X5" s="60"/>
      <c r="Y5" s="32"/>
      <c r="Z5" s="30"/>
      <c r="AA5" s="59"/>
      <c r="AB5" s="30"/>
      <c r="AC5" s="59"/>
      <c r="AD5" s="44"/>
      <c r="AE5" s="60"/>
      <c r="AF5" s="61"/>
      <c r="AG5" s="44"/>
      <c r="AH5" s="60"/>
      <c r="AI5" s="32"/>
    </row>
    <row r="6" spans="1:35" x14ac:dyDescent="0.2">
      <c r="A6" s="29"/>
      <c r="B6" s="58"/>
      <c r="C6" s="63"/>
      <c r="D6" s="30"/>
      <c r="E6" s="33"/>
      <c r="F6" s="33" t="s">
        <v>97</v>
      </c>
      <c r="G6" s="33"/>
      <c r="H6" s="32" t="s">
        <v>73</v>
      </c>
      <c r="I6" s="73" t="s">
        <v>77</v>
      </c>
      <c r="J6" s="44" t="s">
        <v>78</v>
      </c>
      <c r="K6" s="33" t="s">
        <v>77</v>
      </c>
      <c r="L6" s="33" t="s">
        <v>0</v>
      </c>
      <c r="M6" s="33" t="s">
        <v>79</v>
      </c>
      <c r="N6" s="33" t="s">
        <v>80</v>
      </c>
      <c r="O6" s="33" t="s">
        <v>108</v>
      </c>
      <c r="P6" s="33" t="s">
        <v>0</v>
      </c>
      <c r="Q6" s="33" t="s">
        <v>0</v>
      </c>
      <c r="R6" s="33" t="s">
        <v>0</v>
      </c>
      <c r="S6" s="32" t="s">
        <v>73</v>
      </c>
      <c r="T6" s="30" t="s">
        <v>0</v>
      </c>
      <c r="U6" s="33" t="s">
        <v>83</v>
      </c>
      <c r="V6" s="33" t="s">
        <v>0</v>
      </c>
      <c r="W6" s="33" t="s">
        <v>83</v>
      </c>
      <c r="X6" s="33" t="s">
        <v>83</v>
      </c>
      <c r="Y6" s="32" t="s">
        <v>73</v>
      </c>
      <c r="Z6" s="30"/>
      <c r="AA6" s="63" t="s">
        <v>73</v>
      </c>
      <c r="AB6" s="30"/>
      <c r="AC6" s="63" t="s">
        <v>73</v>
      </c>
      <c r="AD6" s="44" t="s">
        <v>94</v>
      </c>
      <c r="AE6" s="33" t="s">
        <v>73</v>
      </c>
      <c r="AF6" s="32" t="s">
        <v>92</v>
      </c>
      <c r="AG6" s="44" t="s">
        <v>94</v>
      </c>
      <c r="AH6" s="33" t="s">
        <v>73</v>
      </c>
      <c r="AI6" s="32" t="s">
        <v>92</v>
      </c>
    </row>
    <row r="7" spans="1:35" x14ac:dyDescent="0.2">
      <c r="A7" s="29"/>
      <c r="B7" s="62" t="s">
        <v>67</v>
      </c>
      <c r="C7" s="63" t="s">
        <v>69</v>
      </c>
      <c r="D7" s="30" t="s">
        <v>70</v>
      </c>
      <c r="E7" s="33" t="s">
        <v>86</v>
      </c>
      <c r="F7" s="33" t="s">
        <v>98</v>
      </c>
      <c r="G7" s="33" t="s">
        <v>0</v>
      </c>
      <c r="H7" s="32" t="s">
        <v>82</v>
      </c>
      <c r="I7" s="73" t="s">
        <v>78</v>
      </c>
      <c r="J7" s="44" t="s">
        <v>75</v>
      </c>
      <c r="K7" s="33" t="s">
        <v>78</v>
      </c>
      <c r="L7" s="33" t="s">
        <v>77</v>
      </c>
      <c r="M7" s="33" t="s">
        <v>78</v>
      </c>
      <c r="N7" s="33" t="s">
        <v>78</v>
      </c>
      <c r="O7" s="33" t="s">
        <v>78</v>
      </c>
      <c r="P7" s="33" t="s">
        <v>78</v>
      </c>
      <c r="Q7" s="33" t="s">
        <v>78</v>
      </c>
      <c r="R7" s="33" t="s">
        <v>78</v>
      </c>
      <c r="S7" s="32" t="s">
        <v>82</v>
      </c>
      <c r="T7" s="44" t="s">
        <v>78</v>
      </c>
      <c r="U7" s="33" t="s">
        <v>84</v>
      </c>
      <c r="V7" s="33" t="s">
        <v>78</v>
      </c>
      <c r="W7" s="33" t="s">
        <v>84</v>
      </c>
      <c r="X7" s="33" t="s">
        <v>84</v>
      </c>
      <c r="Y7" s="32" t="s">
        <v>82</v>
      </c>
      <c r="Z7" s="30" t="s">
        <v>106</v>
      </c>
      <c r="AA7" s="63" t="s">
        <v>82</v>
      </c>
      <c r="AB7" s="30" t="s">
        <v>66</v>
      </c>
      <c r="AC7" s="63" t="s">
        <v>82</v>
      </c>
      <c r="AD7" s="44" t="s">
        <v>89</v>
      </c>
      <c r="AE7" s="33" t="s">
        <v>82</v>
      </c>
      <c r="AF7" s="32" t="s">
        <v>91</v>
      </c>
      <c r="AG7" s="44" t="s">
        <v>88</v>
      </c>
      <c r="AH7" s="33" t="s">
        <v>82</v>
      </c>
      <c r="AI7" s="32" t="s">
        <v>91</v>
      </c>
    </row>
    <row r="8" spans="1:35" ht="13.5" thickBot="1" x14ac:dyDescent="0.25">
      <c r="A8" s="34" t="s">
        <v>8</v>
      </c>
      <c r="B8" s="35" t="s">
        <v>68</v>
      </c>
      <c r="C8" s="64" t="s">
        <v>68</v>
      </c>
      <c r="D8" s="35" t="s">
        <v>71</v>
      </c>
      <c r="E8" s="36" t="s">
        <v>87</v>
      </c>
      <c r="F8" s="36" t="s">
        <v>99</v>
      </c>
      <c r="G8" s="36" t="s">
        <v>91</v>
      </c>
      <c r="H8" s="37" t="s">
        <v>0</v>
      </c>
      <c r="I8" s="74" t="s">
        <v>75</v>
      </c>
      <c r="J8" s="3" t="s">
        <v>119</v>
      </c>
      <c r="K8" s="36" t="s">
        <v>76</v>
      </c>
      <c r="L8" s="36" t="s">
        <v>74</v>
      </c>
      <c r="M8" s="36" t="s">
        <v>75</v>
      </c>
      <c r="N8" s="36" t="s">
        <v>75</v>
      </c>
      <c r="O8" s="36" t="s">
        <v>75</v>
      </c>
      <c r="P8" s="36" t="s">
        <v>75</v>
      </c>
      <c r="Q8" s="36" t="s">
        <v>76</v>
      </c>
      <c r="R8" s="36" t="s">
        <v>81</v>
      </c>
      <c r="S8" s="37" t="s">
        <v>0</v>
      </c>
      <c r="T8" s="3" t="s">
        <v>75</v>
      </c>
      <c r="U8" s="36" t="s">
        <v>75</v>
      </c>
      <c r="V8" s="36" t="s">
        <v>76</v>
      </c>
      <c r="W8" s="36" t="s">
        <v>76</v>
      </c>
      <c r="X8" s="36" t="s">
        <v>85</v>
      </c>
      <c r="Y8" s="37" t="s">
        <v>0</v>
      </c>
      <c r="Z8" s="35" t="s">
        <v>75</v>
      </c>
      <c r="AA8" s="64" t="s">
        <v>0</v>
      </c>
      <c r="AB8" s="35" t="s">
        <v>74</v>
      </c>
      <c r="AC8" s="64" t="s">
        <v>0</v>
      </c>
      <c r="AD8" s="3" t="s">
        <v>86</v>
      </c>
      <c r="AE8" s="36" t="s">
        <v>0</v>
      </c>
      <c r="AF8" s="37" t="s">
        <v>90</v>
      </c>
      <c r="AG8" s="3" t="s">
        <v>86</v>
      </c>
      <c r="AH8" s="36" t="s">
        <v>0</v>
      </c>
      <c r="AI8" s="37" t="s">
        <v>90</v>
      </c>
    </row>
    <row r="9" spans="1:35" x14ac:dyDescent="0.2">
      <c r="A9" s="4" t="s">
        <v>1</v>
      </c>
      <c r="B9" s="13">
        <v>9122387915</v>
      </c>
      <c r="C9" s="48">
        <v>3369357928.6199994</v>
      </c>
      <c r="D9" s="13">
        <v>205428509.97000003</v>
      </c>
      <c r="E9" s="16">
        <v>1605109.3000000003</v>
      </c>
      <c r="F9" s="17">
        <f t="shared" ref="F9:F40" si="0">(E9/E$76)*F$76</f>
        <v>122807.87846013394</v>
      </c>
      <c r="G9" s="16">
        <f>SUM(D9:F9)</f>
        <v>207156427.14846018</v>
      </c>
      <c r="H9" s="14">
        <f t="shared" ref="H9:H40" si="1">(G9/G$76)</f>
        <v>9.8056154948568935E-3</v>
      </c>
      <c r="I9" s="75">
        <v>10533677.289999997</v>
      </c>
      <c r="J9" s="2">
        <v>-3445488</v>
      </c>
      <c r="K9" s="16">
        <v>7886426.9500000002</v>
      </c>
      <c r="L9" s="17">
        <f>SUM(I9:K9)</f>
        <v>14974616.239999998</v>
      </c>
      <c r="M9" s="16">
        <v>0</v>
      </c>
      <c r="N9" s="16">
        <v>0</v>
      </c>
      <c r="O9" s="16">
        <v>0</v>
      </c>
      <c r="P9" s="16">
        <f>(I9+J9+M9+N9+O9)</f>
        <v>7088189.2899999972</v>
      </c>
      <c r="Q9" s="16">
        <f>K9</f>
        <v>7886426.9500000002</v>
      </c>
      <c r="R9" s="16">
        <f>SUM(P9:Q9)</f>
        <v>14974616.239999998</v>
      </c>
      <c r="S9" s="14">
        <f t="shared" ref="S9:S40" si="2">(R9/R$76)</f>
        <v>8.5077271711587032E-3</v>
      </c>
      <c r="T9" s="2">
        <v>3359025.41</v>
      </c>
      <c r="U9" s="16">
        <f>(T9*0.979)</f>
        <v>3288485.8763899999</v>
      </c>
      <c r="V9" s="16">
        <v>4569970.49</v>
      </c>
      <c r="W9" s="16">
        <f>(V9*0.7423)</f>
        <v>3392289.0947269998</v>
      </c>
      <c r="X9" s="16">
        <f>(U9+W9)</f>
        <v>6680774.9711169992</v>
      </c>
      <c r="Y9" s="14">
        <f t="shared" ref="Y9:Y40" si="3">(X9/X$76)</f>
        <v>1.068619724178407E-2</v>
      </c>
      <c r="Z9" s="13">
        <v>446500</v>
      </c>
      <c r="AA9" s="49">
        <f t="shared" ref="AA9:AA40" si="4">(Z9/Z$76)</f>
        <v>1.4925373134328358E-2</v>
      </c>
      <c r="AB9" s="13">
        <v>0</v>
      </c>
      <c r="AC9" s="49">
        <f t="shared" ref="AC9:AC40" si="5">(AB9/AB$76)</f>
        <v>0</v>
      </c>
      <c r="AD9" s="2">
        <f t="shared" ref="AD9:AD40" si="6">(R9+X9+Z9)</f>
        <v>22101891.211116999</v>
      </c>
      <c r="AE9" s="41">
        <f t="shared" ref="AE9:AE40" si="7">(AD9/AD$76)</f>
        <v>9.1511149818860483E-3</v>
      </c>
      <c r="AF9" s="14">
        <f t="shared" ref="AF9:AF40" si="8">(AD9/D9)</f>
        <v>0.10758921054504397</v>
      </c>
      <c r="AG9" s="2">
        <f t="shared" ref="AG9:AG40" si="9">(R9+X9+Z9+AB9)</f>
        <v>22101891.211116999</v>
      </c>
      <c r="AH9" s="41">
        <f t="shared" ref="AH9:AH40" si="10">(AG9/AG$76)</f>
        <v>5.171625828023445E-3</v>
      </c>
      <c r="AI9" s="45">
        <f t="shared" ref="AI9:AI40" si="11">(AG9/G9)</f>
        <v>0.10669179573790157</v>
      </c>
    </row>
    <row r="10" spans="1:35" x14ac:dyDescent="0.2">
      <c r="A10" s="6" t="s">
        <v>50</v>
      </c>
      <c r="B10" s="65">
        <v>2659668668.3899999</v>
      </c>
      <c r="C10" s="66">
        <v>159431495.84000003</v>
      </c>
      <c r="D10" s="65">
        <v>9994008.4299999978</v>
      </c>
      <c r="E10" s="67">
        <v>1447387.2300000002</v>
      </c>
      <c r="F10" s="67">
        <f t="shared" si="0"/>
        <v>110740.4679709911</v>
      </c>
      <c r="G10" s="67">
        <f>SUM(D10:F10)</f>
        <v>11552136.12797099</v>
      </c>
      <c r="H10" s="15">
        <f t="shared" si="1"/>
        <v>5.4681289195023875E-4</v>
      </c>
      <c r="I10" s="76">
        <v>704148.27</v>
      </c>
      <c r="J10" s="68">
        <v>-312735.96000000002</v>
      </c>
      <c r="K10" s="67">
        <v>210605.57000000007</v>
      </c>
      <c r="L10" s="67">
        <f>SUM(I10:K10)</f>
        <v>602017.88000000012</v>
      </c>
      <c r="M10" s="67">
        <v>820598.92999999993</v>
      </c>
      <c r="N10" s="67">
        <v>21695.84</v>
      </c>
      <c r="O10" s="67">
        <v>531626.75</v>
      </c>
      <c r="P10" s="67">
        <f>(I10+J10+M10+N10+O10)</f>
        <v>1765333.83</v>
      </c>
      <c r="Q10" s="67">
        <f>K10</f>
        <v>210605.57000000007</v>
      </c>
      <c r="R10" s="67">
        <f>SUM(P10:Q10)</f>
        <v>1975939.4000000001</v>
      </c>
      <c r="S10" s="15">
        <f t="shared" si="2"/>
        <v>1.1226166368817094E-3</v>
      </c>
      <c r="T10" s="68">
        <v>483874.4200000001</v>
      </c>
      <c r="U10" s="67">
        <f>(T10*0.979)</f>
        <v>473713.05718000006</v>
      </c>
      <c r="V10" s="67">
        <v>191267.74000000002</v>
      </c>
      <c r="W10" s="67">
        <f>(V10*0.7423)</f>
        <v>141978.04340200001</v>
      </c>
      <c r="X10" s="67">
        <f>(U10+W10)</f>
        <v>615691.1005820001</v>
      </c>
      <c r="Y10" s="15">
        <f t="shared" si="3"/>
        <v>9.8482534874697611E-4</v>
      </c>
      <c r="Z10" s="65">
        <v>446500</v>
      </c>
      <c r="AA10" s="50">
        <f t="shared" si="4"/>
        <v>1.4925373134328358E-2</v>
      </c>
      <c r="AB10" s="65">
        <v>1866812.44</v>
      </c>
      <c r="AC10" s="50">
        <f t="shared" si="5"/>
        <v>1.004488645418677E-3</v>
      </c>
      <c r="AD10" s="68">
        <f t="shared" si="6"/>
        <v>3038130.5005820002</v>
      </c>
      <c r="AE10" s="42">
        <f t="shared" si="7"/>
        <v>1.2579141429678502E-3</v>
      </c>
      <c r="AF10" s="15">
        <f t="shared" si="8"/>
        <v>0.30399519090479704</v>
      </c>
      <c r="AG10" s="68">
        <f t="shared" si="9"/>
        <v>4904942.9405819997</v>
      </c>
      <c r="AH10" s="42">
        <f t="shared" si="10"/>
        <v>1.1477085537248532E-3</v>
      </c>
      <c r="AI10" s="46">
        <f t="shared" si="11"/>
        <v>0.42459185783880654</v>
      </c>
    </row>
    <row r="11" spans="1:35" x14ac:dyDescent="0.2">
      <c r="A11" s="6" t="s">
        <v>26</v>
      </c>
      <c r="B11" s="65">
        <v>6547232164.0699987</v>
      </c>
      <c r="C11" s="66">
        <v>3405616006.9200001</v>
      </c>
      <c r="D11" s="65">
        <v>209154557.10000002</v>
      </c>
      <c r="E11" s="67">
        <v>16344552.779999997</v>
      </c>
      <c r="F11" s="67">
        <f t="shared" si="0"/>
        <v>1250531.5689663524</v>
      </c>
      <c r="G11" s="67">
        <f t="shared" ref="G11:G74" si="12">SUM(D11:F11)</f>
        <v>226749641.44896638</v>
      </c>
      <c r="H11" s="15">
        <f t="shared" si="1"/>
        <v>1.0733047621311791E-2</v>
      </c>
      <c r="I11" s="76">
        <v>10963388.710000001</v>
      </c>
      <c r="J11" s="68">
        <v>0</v>
      </c>
      <c r="K11" s="67">
        <v>7617034.0899999999</v>
      </c>
      <c r="L11" s="67">
        <f t="shared" ref="L11:L74" si="13">SUM(I11:K11)</f>
        <v>18580422.800000001</v>
      </c>
      <c r="M11" s="67">
        <v>0</v>
      </c>
      <c r="N11" s="67">
        <v>0</v>
      </c>
      <c r="O11" s="67">
        <v>0</v>
      </c>
      <c r="P11" s="67">
        <f t="shared" ref="P11:P74" si="14">(I11+J11+M11+N11+O11)</f>
        <v>10963388.710000001</v>
      </c>
      <c r="Q11" s="67">
        <f t="shared" ref="Q11:Q74" si="15">K11</f>
        <v>7617034.0899999999</v>
      </c>
      <c r="R11" s="67">
        <f t="shared" ref="R11:R74" si="16">SUM(P11:Q11)</f>
        <v>18580422.800000001</v>
      </c>
      <c r="S11" s="15">
        <f t="shared" si="2"/>
        <v>1.0556341836989653E-2</v>
      </c>
      <c r="T11" s="68">
        <v>3558580.41</v>
      </c>
      <c r="U11" s="67">
        <f t="shared" ref="U11:U74" si="17">(T11*0.979)</f>
        <v>3483850.2213900001</v>
      </c>
      <c r="V11" s="67">
        <v>3478648.9300000011</v>
      </c>
      <c r="W11" s="67">
        <f t="shared" ref="W11:W74" si="18">(V11*0.7423)</f>
        <v>2582201.1007390008</v>
      </c>
      <c r="X11" s="67">
        <f t="shared" ref="X11:X74" si="19">(U11+W11)</f>
        <v>6066051.3221290009</v>
      </c>
      <c r="Y11" s="15">
        <f t="shared" si="3"/>
        <v>9.7029193749684686E-3</v>
      </c>
      <c r="Z11" s="65">
        <v>446500</v>
      </c>
      <c r="AA11" s="50">
        <f t="shared" si="4"/>
        <v>1.4925373134328358E-2</v>
      </c>
      <c r="AB11" s="65">
        <v>17850803.919999998</v>
      </c>
      <c r="AC11" s="50">
        <f t="shared" si="5"/>
        <v>9.605105186268852E-3</v>
      </c>
      <c r="AD11" s="68">
        <f t="shared" si="6"/>
        <v>25092974.122129001</v>
      </c>
      <c r="AE11" s="42">
        <f t="shared" si="7"/>
        <v>1.0389549438809698E-2</v>
      </c>
      <c r="AF11" s="15">
        <f t="shared" si="8"/>
        <v>0.11997335592421093</v>
      </c>
      <c r="AG11" s="68">
        <f t="shared" si="9"/>
        <v>42943778.042128995</v>
      </c>
      <c r="AH11" s="42">
        <f t="shared" si="10"/>
        <v>1.0048422985806396E-2</v>
      </c>
      <c r="AI11" s="46">
        <f t="shared" si="11"/>
        <v>0.18938851575557694</v>
      </c>
    </row>
    <row r="12" spans="1:35" x14ac:dyDescent="0.2">
      <c r="A12" s="6" t="s">
        <v>47</v>
      </c>
      <c r="B12" s="65">
        <v>527727330.98999995</v>
      </c>
      <c r="C12" s="66">
        <v>208665037.46999997</v>
      </c>
      <c r="D12" s="65">
        <v>12832810.119999999</v>
      </c>
      <c r="E12" s="67">
        <v>1959066.68</v>
      </c>
      <c r="F12" s="67">
        <f t="shared" si="0"/>
        <v>149889.37060718422</v>
      </c>
      <c r="G12" s="67">
        <f t="shared" si="12"/>
        <v>14941766.170607183</v>
      </c>
      <c r="H12" s="15">
        <f t="shared" si="1"/>
        <v>7.0725883768035151E-4</v>
      </c>
      <c r="I12" s="76">
        <v>908487.57</v>
      </c>
      <c r="J12" s="68">
        <v>0</v>
      </c>
      <c r="K12" s="67">
        <v>287543.96000000002</v>
      </c>
      <c r="L12" s="67">
        <f t="shared" si="13"/>
        <v>1196031.53</v>
      </c>
      <c r="M12" s="67">
        <v>619880.50999999989</v>
      </c>
      <c r="N12" s="67">
        <v>31519.319999999996</v>
      </c>
      <c r="O12" s="67">
        <v>624017.35999999987</v>
      </c>
      <c r="P12" s="67">
        <f t="shared" si="14"/>
        <v>2183904.7599999998</v>
      </c>
      <c r="Q12" s="67">
        <f t="shared" si="15"/>
        <v>287543.96000000002</v>
      </c>
      <c r="R12" s="67">
        <f t="shared" si="16"/>
        <v>2471448.7199999997</v>
      </c>
      <c r="S12" s="15">
        <f t="shared" si="2"/>
        <v>1.4041369134458299E-3</v>
      </c>
      <c r="T12" s="68">
        <v>489970.35999999993</v>
      </c>
      <c r="U12" s="67">
        <f t="shared" si="17"/>
        <v>479680.98243999993</v>
      </c>
      <c r="V12" s="67">
        <v>249262.39</v>
      </c>
      <c r="W12" s="67">
        <f t="shared" si="18"/>
        <v>185027.47209699999</v>
      </c>
      <c r="X12" s="67">
        <f t="shared" si="19"/>
        <v>664708.45453699993</v>
      </c>
      <c r="Y12" s="15">
        <f t="shared" si="3"/>
        <v>1.0632307904656474E-3</v>
      </c>
      <c r="Z12" s="65">
        <v>446500</v>
      </c>
      <c r="AA12" s="50">
        <f t="shared" si="4"/>
        <v>1.4925373134328358E-2</v>
      </c>
      <c r="AB12" s="65">
        <v>2405975.6500000004</v>
      </c>
      <c r="AC12" s="50">
        <f t="shared" si="5"/>
        <v>1.2945999125540547E-3</v>
      </c>
      <c r="AD12" s="68">
        <f t="shared" si="6"/>
        <v>3582657.1745369998</v>
      </c>
      <c r="AE12" s="42">
        <f t="shared" si="7"/>
        <v>1.4833711482742456E-3</v>
      </c>
      <c r="AF12" s="15">
        <f t="shared" si="8"/>
        <v>0.27917947363324658</v>
      </c>
      <c r="AG12" s="68">
        <f t="shared" si="9"/>
        <v>5988632.8245369997</v>
      </c>
      <c r="AH12" s="42">
        <f t="shared" si="10"/>
        <v>1.4012813606804155E-3</v>
      </c>
      <c r="AI12" s="46">
        <f t="shared" si="11"/>
        <v>0.40079818919383087</v>
      </c>
    </row>
    <row r="13" spans="1:35" x14ac:dyDescent="0.2">
      <c r="A13" s="6" t="s">
        <v>15</v>
      </c>
      <c r="B13" s="65">
        <v>16357729901.460001</v>
      </c>
      <c r="C13" s="66">
        <v>6908433737.0799999</v>
      </c>
      <c r="D13" s="65">
        <v>422800594.01999998</v>
      </c>
      <c r="E13" s="67">
        <v>1559624.7400000002</v>
      </c>
      <c r="F13" s="67">
        <f t="shared" si="0"/>
        <v>119327.82740299242</v>
      </c>
      <c r="G13" s="67">
        <f t="shared" si="12"/>
        <v>424479546.587403</v>
      </c>
      <c r="H13" s="15">
        <f t="shared" si="1"/>
        <v>2.0092464793691082E-2</v>
      </c>
      <c r="I13" s="76">
        <v>21378660.749999996</v>
      </c>
      <c r="J13" s="68">
        <v>-6661815.9600000009</v>
      </c>
      <c r="K13" s="67">
        <v>16831270.780000001</v>
      </c>
      <c r="L13" s="67">
        <f t="shared" si="13"/>
        <v>31548115.569999997</v>
      </c>
      <c r="M13" s="67">
        <v>0</v>
      </c>
      <c r="N13" s="67">
        <v>0</v>
      </c>
      <c r="O13" s="67">
        <v>0</v>
      </c>
      <c r="P13" s="67">
        <f t="shared" si="14"/>
        <v>14716844.789999995</v>
      </c>
      <c r="Q13" s="67">
        <f t="shared" si="15"/>
        <v>16831270.780000001</v>
      </c>
      <c r="R13" s="67">
        <f t="shared" si="16"/>
        <v>31548115.569999997</v>
      </c>
      <c r="S13" s="15">
        <f t="shared" si="2"/>
        <v>1.792384898097021E-2</v>
      </c>
      <c r="T13" s="68">
        <v>9453712.5</v>
      </c>
      <c r="U13" s="67">
        <f t="shared" si="17"/>
        <v>9255184.5374999996</v>
      </c>
      <c r="V13" s="67">
        <v>10532533.42</v>
      </c>
      <c r="W13" s="67">
        <f t="shared" si="18"/>
        <v>7818299.557666</v>
      </c>
      <c r="X13" s="67">
        <f t="shared" si="19"/>
        <v>17073484.095165998</v>
      </c>
      <c r="Y13" s="15">
        <f t="shared" si="3"/>
        <v>2.7309798553939627E-2</v>
      </c>
      <c r="Z13" s="65">
        <v>446500</v>
      </c>
      <c r="AA13" s="50">
        <f t="shared" si="4"/>
        <v>1.4925373134328358E-2</v>
      </c>
      <c r="AB13" s="65">
        <v>0</v>
      </c>
      <c r="AC13" s="50">
        <f t="shared" si="5"/>
        <v>0</v>
      </c>
      <c r="AD13" s="68">
        <f t="shared" si="6"/>
        <v>49068099.665165991</v>
      </c>
      <c r="AE13" s="42">
        <f t="shared" si="7"/>
        <v>2.031626242702355E-2</v>
      </c>
      <c r="AF13" s="15">
        <f t="shared" si="8"/>
        <v>0.1160549449531873</v>
      </c>
      <c r="AG13" s="68">
        <f t="shared" si="9"/>
        <v>49068099.665165991</v>
      </c>
      <c r="AH13" s="42">
        <f t="shared" si="10"/>
        <v>1.148145419486825E-2</v>
      </c>
      <c r="AI13" s="46">
        <f t="shared" si="11"/>
        <v>0.1155959104735393</v>
      </c>
    </row>
    <row r="14" spans="1:35" x14ac:dyDescent="0.2">
      <c r="A14" s="6" t="s">
        <v>9</v>
      </c>
      <c r="B14" s="65">
        <v>100268842332.73001</v>
      </c>
      <c r="C14" s="66">
        <v>32768480480.319996</v>
      </c>
      <c r="D14" s="65">
        <v>1981714567.8899999</v>
      </c>
      <c r="E14" s="67">
        <v>16970719.999999996</v>
      </c>
      <c r="F14" s="67">
        <f t="shared" si="0"/>
        <v>1298439.9997813005</v>
      </c>
      <c r="G14" s="67">
        <f t="shared" si="12"/>
        <v>1999983727.8897812</v>
      </c>
      <c r="H14" s="15">
        <f t="shared" si="1"/>
        <v>9.4667936214227491E-2</v>
      </c>
      <c r="I14" s="76">
        <v>71499912.439999998</v>
      </c>
      <c r="J14" s="68">
        <v>0</v>
      </c>
      <c r="K14" s="67">
        <v>105802204.34000002</v>
      </c>
      <c r="L14" s="67">
        <f t="shared" si="13"/>
        <v>177302116.78000003</v>
      </c>
      <c r="M14" s="67">
        <v>0</v>
      </c>
      <c r="N14" s="67">
        <v>0</v>
      </c>
      <c r="O14" s="67">
        <v>0</v>
      </c>
      <c r="P14" s="67">
        <f t="shared" si="14"/>
        <v>71499912.439999998</v>
      </c>
      <c r="Q14" s="67">
        <f t="shared" si="15"/>
        <v>105802204.34000002</v>
      </c>
      <c r="R14" s="67">
        <f t="shared" si="16"/>
        <v>177302116.78000003</v>
      </c>
      <c r="S14" s="15">
        <f t="shared" si="2"/>
        <v>0.10073300125073255</v>
      </c>
      <c r="T14" s="68">
        <v>25808396.34</v>
      </c>
      <c r="U14" s="67">
        <f t="shared" si="17"/>
        <v>25266420.016860001</v>
      </c>
      <c r="V14" s="67">
        <v>51254565.249999985</v>
      </c>
      <c r="W14" s="67">
        <f t="shared" si="18"/>
        <v>38046263.785074987</v>
      </c>
      <c r="X14" s="67">
        <f t="shared" si="19"/>
        <v>63312683.801934987</v>
      </c>
      <c r="Y14" s="15">
        <f t="shared" si="3"/>
        <v>0.10127145876626713</v>
      </c>
      <c r="Z14" s="65">
        <v>446500</v>
      </c>
      <c r="AA14" s="50">
        <f t="shared" si="4"/>
        <v>1.4925373134328358E-2</v>
      </c>
      <c r="AB14" s="65">
        <v>0</v>
      </c>
      <c r="AC14" s="50">
        <f t="shared" si="5"/>
        <v>0</v>
      </c>
      <c r="AD14" s="68">
        <f t="shared" si="6"/>
        <v>241061300.58193502</v>
      </c>
      <c r="AE14" s="42">
        <f t="shared" si="7"/>
        <v>9.9809543818526206E-2</v>
      </c>
      <c r="AF14" s="15">
        <f t="shared" si="8"/>
        <v>0.12164279583340872</v>
      </c>
      <c r="AG14" s="68">
        <f t="shared" si="9"/>
        <v>241061300.58193502</v>
      </c>
      <c r="AH14" s="42">
        <f t="shared" si="10"/>
        <v>5.6405980661030176E-2</v>
      </c>
      <c r="AI14" s="46">
        <f t="shared" si="11"/>
        <v>0.12053163094295928</v>
      </c>
    </row>
    <row r="15" spans="1:35" x14ac:dyDescent="0.2">
      <c r="A15" s="6" t="s">
        <v>57</v>
      </c>
      <c r="B15" s="65">
        <v>156889106.17999998</v>
      </c>
      <c r="C15" s="66">
        <v>59147682.00999999</v>
      </c>
      <c r="D15" s="65">
        <v>3825033.6699999995</v>
      </c>
      <c r="E15" s="67">
        <v>857560.65</v>
      </c>
      <c r="F15" s="67">
        <f t="shared" si="0"/>
        <v>65612.481391387759</v>
      </c>
      <c r="G15" s="67">
        <f t="shared" si="12"/>
        <v>4748206.8013913874</v>
      </c>
      <c r="H15" s="15">
        <f t="shared" si="1"/>
        <v>2.2475329790825829E-4</v>
      </c>
      <c r="I15" s="76">
        <v>279406.58999999997</v>
      </c>
      <c r="J15" s="68">
        <v>-226464</v>
      </c>
      <c r="K15" s="67">
        <v>71223.81</v>
      </c>
      <c r="L15" s="67">
        <f t="shared" si="13"/>
        <v>124166.39999999997</v>
      </c>
      <c r="M15" s="67">
        <v>503990.08999999991</v>
      </c>
      <c r="N15" s="67">
        <v>18331.390000000003</v>
      </c>
      <c r="O15" s="67">
        <v>660247.30999999994</v>
      </c>
      <c r="P15" s="67">
        <f t="shared" si="14"/>
        <v>1235511.3799999999</v>
      </c>
      <c r="Q15" s="67">
        <f t="shared" si="15"/>
        <v>71223.81</v>
      </c>
      <c r="R15" s="67">
        <f t="shared" si="16"/>
        <v>1306735.19</v>
      </c>
      <c r="S15" s="15">
        <f t="shared" si="2"/>
        <v>7.4241278062109665E-4</v>
      </c>
      <c r="T15" s="68">
        <v>248715.86999999997</v>
      </c>
      <c r="U15" s="67">
        <f t="shared" si="17"/>
        <v>243492.83672999995</v>
      </c>
      <c r="V15" s="67">
        <v>121905.79999999997</v>
      </c>
      <c r="W15" s="67">
        <f t="shared" si="18"/>
        <v>90490.675339999972</v>
      </c>
      <c r="X15" s="67">
        <f t="shared" si="19"/>
        <v>333983.51206999994</v>
      </c>
      <c r="Y15" s="15">
        <f t="shared" si="3"/>
        <v>5.342215088689127E-4</v>
      </c>
      <c r="Z15" s="65">
        <v>446500</v>
      </c>
      <c r="AA15" s="50">
        <f t="shared" si="4"/>
        <v>1.4925373134328358E-2</v>
      </c>
      <c r="AB15" s="65">
        <v>1175102.18</v>
      </c>
      <c r="AC15" s="50">
        <f t="shared" si="5"/>
        <v>6.3229533493827292E-4</v>
      </c>
      <c r="AD15" s="68">
        <f t="shared" si="6"/>
        <v>2087218.7020699999</v>
      </c>
      <c r="AE15" s="42">
        <f t="shared" si="7"/>
        <v>8.6419655913328613E-4</v>
      </c>
      <c r="AF15" s="15">
        <f t="shared" si="8"/>
        <v>0.54567328869290721</v>
      </c>
      <c r="AG15" s="68">
        <f t="shared" si="9"/>
        <v>3262320.8820699998</v>
      </c>
      <c r="AH15" s="42">
        <f t="shared" si="10"/>
        <v>7.6335109841311978E-4</v>
      </c>
      <c r="AI15" s="46">
        <f t="shared" si="11"/>
        <v>0.68706377344685743</v>
      </c>
    </row>
    <row r="16" spans="1:35" x14ac:dyDescent="0.2">
      <c r="A16" s="6" t="s">
        <v>28</v>
      </c>
      <c r="B16" s="65">
        <v>3929748533.52</v>
      </c>
      <c r="C16" s="66">
        <v>2210735272.0600004</v>
      </c>
      <c r="D16" s="65">
        <v>136378567.49000004</v>
      </c>
      <c r="E16" s="67">
        <v>19349548.140000001</v>
      </c>
      <c r="F16" s="67">
        <f t="shared" si="0"/>
        <v>1480445.5722956874</v>
      </c>
      <c r="G16" s="67">
        <f t="shared" si="12"/>
        <v>157208561.20229575</v>
      </c>
      <c r="H16" s="15">
        <f t="shared" si="1"/>
        <v>7.4413655654750367E-3</v>
      </c>
      <c r="I16" s="76">
        <v>10953335.729999999</v>
      </c>
      <c r="J16" s="68">
        <v>0</v>
      </c>
      <c r="K16" s="67">
        <v>1189369.1599999999</v>
      </c>
      <c r="L16" s="67">
        <f t="shared" si="13"/>
        <v>12142704.889999999</v>
      </c>
      <c r="M16" s="67">
        <v>0</v>
      </c>
      <c r="N16" s="67">
        <v>0</v>
      </c>
      <c r="O16" s="67">
        <v>0</v>
      </c>
      <c r="P16" s="67">
        <f t="shared" si="14"/>
        <v>10953335.729999999</v>
      </c>
      <c r="Q16" s="67">
        <f t="shared" si="15"/>
        <v>1189369.1599999999</v>
      </c>
      <c r="R16" s="67">
        <f t="shared" si="16"/>
        <v>12142704.889999999</v>
      </c>
      <c r="S16" s="15">
        <f t="shared" si="2"/>
        <v>6.898795846805264E-3</v>
      </c>
      <c r="T16" s="68">
        <v>3959675.7899999986</v>
      </c>
      <c r="U16" s="67">
        <f t="shared" si="17"/>
        <v>3876522.5984099987</v>
      </c>
      <c r="V16" s="67">
        <v>533386.76000000013</v>
      </c>
      <c r="W16" s="67">
        <f t="shared" si="18"/>
        <v>395932.9919480001</v>
      </c>
      <c r="X16" s="67">
        <f t="shared" si="19"/>
        <v>4272455.5903579984</v>
      </c>
      <c r="Y16" s="15">
        <f t="shared" si="3"/>
        <v>6.8339830847041717E-3</v>
      </c>
      <c r="Z16" s="65">
        <v>446500</v>
      </c>
      <c r="AA16" s="50">
        <f t="shared" si="4"/>
        <v>1.4925373134328358E-2</v>
      </c>
      <c r="AB16" s="65">
        <v>22201911.699999996</v>
      </c>
      <c r="AC16" s="50">
        <f t="shared" si="5"/>
        <v>1.194633576002851E-2</v>
      </c>
      <c r="AD16" s="68">
        <f t="shared" si="6"/>
        <v>16861660.480357997</v>
      </c>
      <c r="AE16" s="42">
        <f t="shared" si="7"/>
        <v>6.9814384826791349E-3</v>
      </c>
      <c r="AF16" s="15">
        <f t="shared" si="8"/>
        <v>0.12363863905224241</v>
      </c>
      <c r="AG16" s="68">
        <f t="shared" si="9"/>
        <v>39063572.180357993</v>
      </c>
      <c r="AH16" s="42">
        <f t="shared" si="10"/>
        <v>9.1404928606825583E-3</v>
      </c>
      <c r="AI16" s="46">
        <f t="shared" si="11"/>
        <v>0.24848247373812576</v>
      </c>
    </row>
    <row r="17" spans="1:35" x14ac:dyDescent="0.2">
      <c r="A17" s="6" t="s">
        <v>31</v>
      </c>
      <c r="B17" s="65">
        <v>2459663055.5500002</v>
      </c>
      <c r="C17" s="66">
        <v>1284928509.6100001</v>
      </c>
      <c r="D17" s="65">
        <v>78925720.640000001</v>
      </c>
      <c r="E17" s="67">
        <v>266625.68000000005</v>
      </c>
      <c r="F17" s="67">
        <f t="shared" si="0"/>
        <v>20399.691225881357</v>
      </c>
      <c r="G17" s="67">
        <f t="shared" si="12"/>
        <v>79212746.011225894</v>
      </c>
      <c r="H17" s="15">
        <f t="shared" si="1"/>
        <v>3.7494840993815325E-3</v>
      </c>
      <c r="I17" s="76">
        <v>6587604.6300000008</v>
      </c>
      <c r="J17" s="68">
        <v>-1787448</v>
      </c>
      <c r="K17" s="67">
        <v>493556.22000000009</v>
      </c>
      <c r="L17" s="67">
        <f t="shared" si="13"/>
        <v>5293712.8500000006</v>
      </c>
      <c r="M17" s="67">
        <v>0</v>
      </c>
      <c r="N17" s="67">
        <v>0</v>
      </c>
      <c r="O17" s="67">
        <v>0</v>
      </c>
      <c r="P17" s="67">
        <f t="shared" si="14"/>
        <v>4800156.6300000008</v>
      </c>
      <c r="Q17" s="67">
        <f t="shared" si="15"/>
        <v>493556.22000000009</v>
      </c>
      <c r="R17" s="67">
        <f t="shared" si="16"/>
        <v>5293712.8500000006</v>
      </c>
      <c r="S17" s="15">
        <f t="shared" si="2"/>
        <v>3.007587234853705E-3</v>
      </c>
      <c r="T17" s="68">
        <v>3158417.0600000005</v>
      </c>
      <c r="U17" s="67">
        <f t="shared" si="17"/>
        <v>3092090.3017400005</v>
      </c>
      <c r="V17" s="67">
        <v>497587.43000000005</v>
      </c>
      <c r="W17" s="67">
        <f t="shared" si="18"/>
        <v>369359.14928900002</v>
      </c>
      <c r="X17" s="67">
        <f t="shared" si="19"/>
        <v>3461449.4510290003</v>
      </c>
      <c r="Y17" s="15">
        <f t="shared" si="3"/>
        <v>5.5367426288235764E-3</v>
      </c>
      <c r="Z17" s="65">
        <v>446500</v>
      </c>
      <c r="AA17" s="50">
        <f t="shared" si="4"/>
        <v>1.4925373134328358E-2</v>
      </c>
      <c r="AB17" s="65">
        <v>0</v>
      </c>
      <c r="AC17" s="50">
        <f t="shared" si="5"/>
        <v>0</v>
      </c>
      <c r="AD17" s="68">
        <f t="shared" si="6"/>
        <v>9201662.3010290004</v>
      </c>
      <c r="AE17" s="42">
        <f t="shared" si="7"/>
        <v>3.8098762199520802E-3</v>
      </c>
      <c r="AF17" s="15">
        <f t="shared" si="8"/>
        <v>0.11658635773501631</v>
      </c>
      <c r="AG17" s="68">
        <f t="shared" si="9"/>
        <v>9201662.3010290004</v>
      </c>
      <c r="AH17" s="42">
        <f t="shared" si="10"/>
        <v>2.1530987535046424E-3</v>
      </c>
      <c r="AI17" s="46">
        <f t="shared" si="11"/>
        <v>0.11616391003191527</v>
      </c>
    </row>
    <row r="18" spans="1:35" x14ac:dyDescent="0.2">
      <c r="A18" s="6" t="s">
        <v>27</v>
      </c>
      <c r="B18" s="65">
        <v>3647663709.9099998</v>
      </c>
      <c r="C18" s="66">
        <v>1724085911.4100001</v>
      </c>
      <c r="D18" s="65">
        <v>105811410.11</v>
      </c>
      <c r="E18" s="67">
        <v>15680672.970000001</v>
      </c>
      <c r="F18" s="67">
        <f t="shared" si="0"/>
        <v>1199737.7251959522</v>
      </c>
      <c r="G18" s="67">
        <f t="shared" si="12"/>
        <v>122691820.80519596</v>
      </c>
      <c r="H18" s="15">
        <f t="shared" si="1"/>
        <v>5.8075379834459434E-3</v>
      </c>
      <c r="I18" s="76">
        <v>8893884.5899999999</v>
      </c>
      <c r="J18" s="68">
        <v>-1711959.96</v>
      </c>
      <c r="K18" s="67">
        <v>831474.88000000012</v>
      </c>
      <c r="L18" s="67">
        <f t="shared" si="13"/>
        <v>8013399.5099999998</v>
      </c>
      <c r="M18" s="67">
        <v>0</v>
      </c>
      <c r="N18" s="67">
        <v>0</v>
      </c>
      <c r="O18" s="67">
        <v>0</v>
      </c>
      <c r="P18" s="67">
        <f t="shared" si="14"/>
        <v>7181924.6299999999</v>
      </c>
      <c r="Q18" s="67">
        <f t="shared" si="15"/>
        <v>831474.88000000012</v>
      </c>
      <c r="R18" s="67">
        <f t="shared" si="16"/>
        <v>8013399.5099999998</v>
      </c>
      <c r="S18" s="15">
        <f t="shared" si="2"/>
        <v>4.5527588588525217E-3</v>
      </c>
      <c r="T18" s="68">
        <v>4295676.0399999982</v>
      </c>
      <c r="U18" s="67">
        <f t="shared" si="17"/>
        <v>4205466.8431599978</v>
      </c>
      <c r="V18" s="67">
        <v>633411.39</v>
      </c>
      <c r="W18" s="67">
        <f t="shared" si="18"/>
        <v>470181.27479699999</v>
      </c>
      <c r="X18" s="67">
        <f t="shared" si="19"/>
        <v>4675648.1179569978</v>
      </c>
      <c r="Y18" s="15">
        <f t="shared" si="3"/>
        <v>7.4789074976598134E-3</v>
      </c>
      <c r="Z18" s="65">
        <v>446500</v>
      </c>
      <c r="AA18" s="50">
        <f t="shared" si="4"/>
        <v>1.4925373134328358E-2</v>
      </c>
      <c r="AB18" s="65">
        <v>19178502.539999999</v>
      </c>
      <c r="AC18" s="50">
        <f t="shared" si="5"/>
        <v>1.0319509140170106E-2</v>
      </c>
      <c r="AD18" s="68">
        <f t="shared" si="6"/>
        <v>13135547.627956998</v>
      </c>
      <c r="AE18" s="42">
        <f t="shared" si="7"/>
        <v>5.4386706343488526E-3</v>
      </c>
      <c r="AF18" s="15">
        <f t="shared" si="8"/>
        <v>0.12414112631427436</v>
      </c>
      <c r="AG18" s="68">
        <f t="shared" si="9"/>
        <v>32314050.167956997</v>
      </c>
      <c r="AH18" s="42">
        <f t="shared" si="10"/>
        <v>7.5611708907785333E-3</v>
      </c>
      <c r="AI18" s="46">
        <f t="shared" si="11"/>
        <v>0.26337574873278358</v>
      </c>
    </row>
    <row r="19" spans="1:35" x14ac:dyDescent="0.2">
      <c r="A19" s="6" t="s">
        <v>22</v>
      </c>
      <c r="B19" s="65">
        <v>12733309968.189999</v>
      </c>
      <c r="C19" s="66">
        <v>7234978721.7800016</v>
      </c>
      <c r="D19" s="65">
        <v>440805473.8300001</v>
      </c>
      <c r="E19" s="67">
        <v>873599.99999999988</v>
      </c>
      <c r="F19" s="67">
        <f t="shared" si="0"/>
        <v>66839.661711992434</v>
      </c>
      <c r="G19" s="67">
        <f t="shared" si="12"/>
        <v>441745913.49171209</v>
      </c>
      <c r="H19" s="15">
        <f t="shared" si="1"/>
        <v>2.0909757103600646E-2</v>
      </c>
      <c r="I19" s="76">
        <v>34751333.170000002</v>
      </c>
      <c r="J19" s="68">
        <v>0</v>
      </c>
      <c r="K19" s="67">
        <v>4004951.9</v>
      </c>
      <c r="L19" s="67">
        <f t="shared" si="13"/>
        <v>38756285.07</v>
      </c>
      <c r="M19" s="67">
        <v>0</v>
      </c>
      <c r="N19" s="67">
        <v>0</v>
      </c>
      <c r="O19" s="67">
        <v>0</v>
      </c>
      <c r="P19" s="67">
        <f t="shared" si="14"/>
        <v>34751333.170000002</v>
      </c>
      <c r="Q19" s="67">
        <f t="shared" si="15"/>
        <v>4004951.9</v>
      </c>
      <c r="R19" s="67">
        <f t="shared" si="16"/>
        <v>38756285.07</v>
      </c>
      <c r="S19" s="15">
        <f t="shared" si="2"/>
        <v>2.2019121843165939E-2</v>
      </c>
      <c r="T19" s="68">
        <v>9015943.0900000017</v>
      </c>
      <c r="U19" s="67">
        <f t="shared" si="17"/>
        <v>8826608.2851100024</v>
      </c>
      <c r="V19" s="67">
        <v>1343167.7100000004</v>
      </c>
      <c r="W19" s="67">
        <f t="shared" si="18"/>
        <v>997033.39113300026</v>
      </c>
      <c r="X19" s="67">
        <f t="shared" si="19"/>
        <v>9823641.6762430035</v>
      </c>
      <c r="Y19" s="15">
        <f t="shared" si="3"/>
        <v>1.5713352573435237E-2</v>
      </c>
      <c r="Z19" s="65">
        <v>446500</v>
      </c>
      <c r="AA19" s="50">
        <f t="shared" si="4"/>
        <v>1.4925373134328358E-2</v>
      </c>
      <c r="AB19" s="65">
        <v>0</v>
      </c>
      <c r="AC19" s="50">
        <f t="shared" si="5"/>
        <v>0</v>
      </c>
      <c r="AD19" s="68">
        <f t="shared" si="6"/>
        <v>49026426.746243</v>
      </c>
      <c r="AE19" s="42">
        <f t="shared" si="7"/>
        <v>2.0299008081273114E-2</v>
      </c>
      <c r="AF19" s="15">
        <f t="shared" si="8"/>
        <v>0.11122009515959505</v>
      </c>
      <c r="AG19" s="68">
        <f t="shared" si="9"/>
        <v>49026426.746243</v>
      </c>
      <c r="AH19" s="42">
        <f t="shared" si="10"/>
        <v>1.1471703140455185E-2</v>
      </c>
      <c r="AI19" s="46">
        <f t="shared" si="11"/>
        <v>0.11098331699035133</v>
      </c>
    </row>
    <row r="20" spans="1:35" x14ac:dyDescent="0.2">
      <c r="A20" s="6" t="s">
        <v>37</v>
      </c>
      <c r="B20" s="65">
        <v>2353732830.9899998</v>
      </c>
      <c r="C20" s="66">
        <v>824852771.75</v>
      </c>
      <c r="D20" s="65">
        <v>50061115.350000001</v>
      </c>
      <c r="E20" s="67">
        <v>6376878.3399999999</v>
      </c>
      <c r="F20" s="67">
        <f t="shared" si="0"/>
        <v>487898.79924923525</v>
      </c>
      <c r="G20" s="67">
        <f t="shared" si="12"/>
        <v>56925892.489249229</v>
      </c>
      <c r="H20" s="15">
        <f t="shared" si="1"/>
        <v>2.6945503025648655E-3</v>
      </c>
      <c r="I20" s="76">
        <v>3681106.8300000005</v>
      </c>
      <c r="J20" s="68">
        <v>-1501671.9600000004</v>
      </c>
      <c r="K20" s="67">
        <v>757967.44000000006</v>
      </c>
      <c r="L20" s="67">
        <f t="shared" si="13"/>
        <v>2937402.31</v>
      </c>
      <c r="M20" s="67">
        <v>509555.30000000005</v>
      </c>
      <c r="N20" s="67">
        <v>0</v>
      </c>
      <c r="O20" s="67">
        <v>572874.58000000007</v>
      </c>
      <c r="P20" s="67">
        <f t="shared" si="14"/>
        <v>3261864.75</v>
      </c>
      <c r="Q20" s="67">
        <f t="shared" si="15"/>
        <v>757967.44000000006</v>
      </c>
      <c r="R20" s="67">
        <f t="shared" si="16"/>
        <v>4019832.19</v>
      </c>
      <c r="S20" s="15">
        <f t="shared" si="2"/>
        <v>2.2838405337565698E-3</v>
      </c>
      <c r="T20" s="68">
        <v>1452810.02</v>
      </c>
      <c r="U20" s="67">
        <f t="shared" si="17"/>
        <v>1422301.0095800001</v>
      </c>
      <c r="V20" s="67">
        <v>422882.02000000008</v>
      </c>
      <c r="W20" s="67">
        <f t="shared" si="18"/>
        <v>313905.32344600005</v>
      </c>
      <c r="X20" s="67">
        <f t="shared" si="19"/>
        <v>1736206.3330260001</v>
      </c>
      <c r="Y20" s="15">
        <f t="shared" si="3"/>
        <v>2.7771393898705756E-3</v>
      </c>
      <c r="Z20" s="65">
        <v>446500</v>
      </c>
      <c r="AA20" s="50">
        <f t="shared" si="4"/>
        <v>1.4925373134328358E-2</v>
      </c>
      <c r="AB20" s="65">
        <v>7472808.8200000003</v>
      </c>
      <c r="AC20" s="50">
        <f t="shared" si="5"/>
        <v>4.0209457834310038E-3</v>
      </c>
      <c r="AD20" s="68">
        <f t="shared" si="6"/>
        <v>6202538.5230259998</v>
      </c>
      <c r="AE20" s="42">
        <f t="shared" si="7"/>
        <v>2.5681125050167146E-3</v>
      </c>
      <c r="AF20" s="15">
        <f t="shared" si="8"/>
        <v>0.12389932744528832</v>
      </c>
      <c r="AG20" s="68">
        <f t="shared" si="9"/>
        <v>13675347.343026001</v>
      </c>
      <c r="AH20" s="42">
        <f t="shared" si="10"/>
        <v>3.1998971875679041E-3</v>
      </c>
      <c r="AI20" s="46">
        <f t="shared" si="11"/>
        <v>0.24023070601148092</v>
      </c>
    </row>
    <row r="21" spans="1:35" x14ac:dyDescent="0.2">
      <c r="A21" s="71" t="s">
        <v>118</v>
      </c>
      <c r="B21" s="65">
        <v>3478353849.0500002</v>
      </c>
      <c r="C21" s="66">
        <v>219680754.75</v>
      </c>
      <c r="D21" s="65">
        <v>13478095.450000001</v>
      </c>
      <c r="E21" s="67">
        <v>1735460.41</v>
      </c>
      <c r="F21" s="67">
        <f t="shared" si="0"/>
        <v>132781.12032847494</v>
      </c>
      <c r="G21" s="67">
        <f t="shared" si="12"/>
        <v>15346336.980328476</v>
      </c>
      <c r="H21" s="15">
        <f t="shared" si="1"/>
        <v>7.2640893529101781E-4</v>
      </c>
      <c r="I21" s="76">
        <v>968596.05999999994</v>
      </c>
      <c r="J21" s="68">
        <v>-450231.96000000008</v>
      </c>
      <c r="K21" s="67">
        <v>244887.62</v>
      </c>
      <c r="L21" s="67">
        <f t="shared" si="13"/>
        <v>763251.71999999986</v>
      </c>
      <c r="M21" s="67">
        <v>1062689.5799999998</v>
      </c>
      <c r="N21" s="67">
        <v>0</v>
      </c>
      <c r="O21" s="67">
        <v>523739</v>
      </c>
      <c r="P21" s="67">
        <f t="shared" si="14"/>
        <v>2104792.6799999997</v>
      </c>
      <c r="Q21" s="67">
        <f t="shared" si="15"/>
        <v>244887.62</v>
      </c>
      <c r="R21" s="67">
        <f t="shared" si="16"/>
        <v>2349680.2999999998</v>
      </c>
      <c r="S21" s="15">
        <f t="shared" si="2"/>
        <v>1.3349550072908134E-3</v>
      </c>
      <c r="T21" s="68">
        <v>647982.35</v>
      </c>
      <c r="U21" s="67">
        <f t="shared" si="17"/>
        <v>634374.72064999992</v>
      </c>
      <c r="V21" s="67">
        <v>258194.17000000004</v>
      </c>
      <c r="W21" s="67">
        <f t="shared" si="18"/>
        <v>191657.53239100002</v>
      </c>
      <c r="X21" s="67">
        <f t="shared" si="19"/>
        <v>826032.25304099987</v>
      </c>
      <c r="Y21" s="15">
        <f t="shared" si="3"/>
        <v>1.3212753942819227E-3</v>
      </c>
      <c r="Z21" s="65">
        <v>446500</v>
      </c>
      <c r="AA21" s="50">
        <f t="shared" si="4"/>
        <v>1.4925373134328358E-2</v>
      </c>
      <c r="AB21" s="65">
        <v>2290679.1100000003</v>
      </c>
      <c r="AC21" s="50">
        <f t="shared" si="5"/>
        <v>1.2325615080499256E-3</v>
      </c>
      <c r="AD21" s="68">
        <f t="shared" si="6"/>
        <v>3622212.5530409999</v>
      </c>
      <c r="AE21" s="42">
        <f t="shared" si="7"/>
        <v>1.4997487429960971E-3</v>
      </c>
      <c r="AF21" s="15">
        <f t="shared" si="8"/>
        <v>0.26874810068517502</v>
      </c>
      <c r="AG21" s="68">
        <f t="shared" si="9"/>
        <v>5912891.6630410003</v>
      </c>
      <c r="AH21" s="42">
        <f t="shared" si="10"/>
        <v>1.3835586715541482E-3</v>
      </c>
      <c r="AI21" s="46">
        <f t="shared" si="11"/>
        <v>0.3852966131670621</v>
      </c>
    </row>
    <row r="22" spans="1:35" x14ac:dyDescent="0.2">
      <c r="A22" s="6" t="s">
        <v>59</v>
      </c>
      <c r="B22" s="65">
        <v>207053184.57000002</v>
      </c>
      <c r="C22" s="66">
        <v>70057611.409999996</v>
      </c>
      <c r="D22" s="65">
        <v>4419492.6399999997</v>
      </c>
      <c r="E22" s="67">
        <v>623371.96</v>
      </c>
      <c r="F22" s="67">
        <f t="shared" si="0"/>
        <v>47694.563790226282</v>
      </c>
      <c r="G22" s="67">
        <f t="shared" si="12"/>
        <v>5090559.163790226</v>
      </c>
      <c r="H22" s="15">
        <f t="shared" si="1"/>
        <v>2.4095832555643797E-4</v>
      </c>
      <c r="I22" s="76">
        <v>355148.78</v>
      </c>
      <c r="J22" s="68">
        <v>0</v>
      </c>
      <c r="K22" s="67">
        <v>46292.460000000021</v>
      </c>
      <c r="L22" s="67">
        <f t="shared" si="13"/>
        <v>401441.24000000005</v>
      </c>
      <c r="M22" s="67">
        <v>590355.94999999995</v>
      </c>
      <c r="N22" s="67">
        <v>13694.569999999998</v>
      </c>
      <c r="O22" s="67">
        <v>657183.77999999991</v>
      </c>
      <c r="P22" s="67">
        <f t="shared" si="14"/>
        <v>1616383.0799999998</v>
      </c>
      <c r="Q22" s="67">
        <f t="shared" si="15"/>
        <v>46292.460000000021</v>
      </c>
      <c r="R22" s="67">
        <f t="shared" si="16"/>
        <v>1662675.5399999998</v>
      </c>
      <c r="S22" s="15">
        <f t="shared" si="2"/>
        <v>9.4463788866211169E-4</v>
      </c>
      <c r="T22" s="68">
        <v>307624.82</v>
      </c>
      <c r="U22" s="67">
        <f t="shared" si="17"/>
        <v>301164.69877999998</v>
      </c>
      <c r="V22" s="67">
        <v>113380.97999999997</v>
      </c>
      <c r="W22" s="67">
        <f t="shared" si="18"/>
        <v>84162.701453999965</v>
      </c>
      <c r="X22" s="67">
        <f t="shared" si="19"/>
        <v>385327.40023399994</v>
      </c>
      <c r="Y22" s="15">
        <f t="shared" si="3"/>
        <v>6.1634834571833153E-4</v>
      </c>
      <c r="Z22" s="65">
        <v>446500</v>
      </c>
      <c r="AA22" s="50">
        <f t="shared" si="4"/>
        <v>1.4925373134328358E-2</v>
      </c>
      <c r="AB22" s="65">
        <v>836785.19000000006</v>
      </c>
      <c r="AC22" s="50">
        <f t="shared" si="5"/>
        <v>4.5025477868012838E-4</v>
      </c>
      <c r="AD22" s="68">
        <f t="shared" si="6"/>
        <v>2494502.9402339999</v>
      </c>
      <c r="AE22" s="42">
        <f t="shared" si="7"/>
        <v>1.0328294086097117E-3</v>
      </c>
      <c r="AF22" s="15">
        <f t="shared" si="8"/>
        <v>0.56443197068747697</v>
      </c>
      <c r="AG22" s="68">
        <f t="shared" si="9"/>
        <v>3331288.1302339998</v>
      </c>
      <c r="AH22" s="42">
        <f t="shared" si="10"/>
        <v>7.7948875823986082E-4</v>
      </c>
      <c r="AI22" s="46">
        <f t="shared" si="11"/>
        <v>0.6544051494244213</v>
      </c>
    </row>
    <row r="23" spans="1:35" x14ac:dyDescent="0.2">
      <c r="A23" s="6" t="s">
        <v>13</v>
      </c>
      <c r="B23" s="65">
        <v>45441991007.620003</v>
      </c>
      <c r="C23" s="66">
        <v>15379577273.929998</v>
      </c>
      <c r="D23" s="65">
        <v>931135080.50999987</v>
      </c>
      <c r="E23" s="67">
        <v>128449172.66000001</v>
      </c>
      <c r="F23" s="67">
        <f t="shared" si="0"/>
        <v>9827723.4979163334</v>
      </c>
      <c r="G23" s="67">
        <f t="shared" si="12"/>
        <v>1069411976.6679162</v>
      </c>
      <c r="H23" s="15">
        <f t="shared" si="1"/>
        <v>5.0619924243457889E-2</v>
      </c>
      <c r="I23" s="76">
        <v>79630246.460000008</v>
      </c>
      <c r="J23" s="68">
        <v>-1199046</v>
      </c>
      <c r="K23" s="67">
        <v>3991711.1999999983</v>
      </c>
      <c r="L23" s="67">
        <f t="shared" si="13"/>
        <v>82422911.660000011</v>
      </c>
      <c r="M23" s="67">
        <v>0</v>
      </c>
      <c r="N23" s="67">
        <v>0</v>
      </c>
      <c r="O23" s="67">
        <v>0</v>
      </c>
      <c r="P23" s="67">
        <f t="shared" si="14"/>
        <v>78431200.460000008</v>
      </c>
      <c r="Q23" s="67">
        <f t="shared" si="15"/>
        <v>3991711.1999999983</v>
      </c>
      <c r="R23" s="67">
        <f t="shared" si="16"/>
        <v>82422911.660000011</v>
      </c>
      <c r="S23" s="15">
        <f t="shared" si="2"/>
        <v>4.6828021086956127E-2</v>
      </c>
      <c r="T23" s="68">
        <v>19824341.869999997</v>
      </c>
      <c r="U23" s="67">
        <f t="shared" si="17"/>
        <v>19408030.690729998</v>
      </c>
      <c r="V23" s="67">
        <v>25369541.470000006</v>
      </c>
      <c r="W23" s="67">
        <f t="shared" si="18"/>
        <v>18831810.633181002</v>
      </c>
      <c r="X23" s="67">
        <f t="shared" si="19"/>
        <v>38239841.323910996</v>
      </c>
      <c r="Y23" s="15">
        <f t="shared" si="3"/>
        <v>6.1166330051304729E-2</v>
      </c>
      <c r="Z23" s="65">
        <v>446500</v>
      </c>
      <c r="AA23" s="50">
        <f t="shared" si="4"/>
        <v>1.4925373134328358E-2</v>
      </c>
      <c r="AB23" s="65">
        <v>145117060.94999999</v>
      </c>
      <c r="AC23" s="50">
        <f t="shared" si="5"/>
        <v>7.8084137890577318E-2</v>
      </c>
      <c r="AD23" s="68">
        <f t="shared" si="6"/>
        <v>121109252.98391101</v>
      </c>
      <c r="AE23" s="42">
        <f t="shared" si="7"/>
        <v>5.014433782339138E-2</v>
      </c>
      <c r="AF23" s="15">
        <f t="shared" si="8"/>
        <v>0.13006625517489603</v>
      </c>
      <c r="AG23" s="68">
        <f t="shared" si="9"/>
        <v>266226313.933911</v>
      </c>
      <c r="AH23" s="42">
        <f t="shared" si="10"/>
        <v>6.2294347035224115E-2</v>
      </c>
      <c r="AI23" s="46">
        <f t="shared" si="11"/>
        <v>0.24894644883576247</v>
      </c>
    </row>
    <row r="24" spans="1:35" x14ac:dyDescent="0.2">
      <c r="A24" s="6" t="s">
        <v>18</v>
      </c>
      <c r="B24" s="65">
        <v>9291357135.3100014</v>
      </c>
      <c r="C24" s="66">
        <v>4611983409.6099997</v>
      </c>
      <c r="D24" s="65">
        <v>283466585.85000002</v>
      </c>
      <c r="E24" s="67">
        <v>57555160.789999992</v>
      </c>
      <c r="F24" s="67">
        <f t="shared" si="0"/>
        <v>4403579.9873888865</v>
      </c>
      <c r="G24" s="67">
        <f t="shared" si="12"/>
        <v>345425326.62738889</v>
      </c>
      <c r="H24" s="15">
        <f t="shared" si="1"/>
        <v>1.6350484422412499E-2</v>
      </c>
      <c r="I24" s="76">
        <v>21074625.869999997</v>
      </c>
      <c r="J24" s="68">
        <v>0</v>
      </c>
      <c r="K24" s="67">
        <v>4056909.69</v>
      </c>
      <c r="L24" s="67">
        <f t="shared" si="13"/>
        <v>25131535.559999999</v>
      </c>
      <c r="M24" s="67">
        <v>0</v>
      </c>
      <c r="N24" s="67">
        <v>0</v>
      </c>
      <c r="O24" s="67">
        <v>0</v>
      </c>
      <c r="P24" s="67">
        <f t="shared" si="14"/>
        <v>21074625.869999997</v>
      </c>
      <c r="Q24" s="67">
        <f t="shared" si="15"/>
        <v>4056909.69</v>
      </c>
      <c r="R24" s="67">
        <f t="shared" si="16"/>
        <v>25131535.559999999</v>
      </c>
      <c r="S24" s="15">
        <f t="shared" si="2"/>
        <v>1.4278312346036666E-2</v>
      </c>
      <c r="T24" s="68">
        <v>6556312.6500000004</v>
      </c>
      <c r="U24" s="67">
        <f t="shared" si="17"/>
        <v>6418630.0843500001</v>
      </c>
      <c r="V24" s="67">
        <v>2371965.3200000003</v>
      </c>
      <c r="W24" s="67">
        <f t="shared" si="18"/>
        <v>1760709.8570360001</v>
      </c>
      <c r="X24" s="67">
        <f t="shared" si="19"/>
        <v>8179339.9413860003</v>
      </c>
      <c r="Y24" s="15">
        <f t="shared" si="3"/>
        <v>1.3083218683331795E-2</v>
      </c>
      <c r="Z24" s="65">
        <v>446500</v>
      </c>
      <c r="AA24" s="50">
        <f t="shared" si="4"/>
        <v>1.4925373134328358E-2</v>
      </c>
      <c r="AB24" s="65">
        <v>65569804.870000005</v>
      </c>
      <c r="AC24" s="50">
        <f t="shared" si="5"/>
        <v>3.5281597156184195E-2</v>
      </c>
      <c r="AD24" s="68">
        <f t="shared" si="6"/>
        <v>33757375.501386002</v>
      </c>
      <c r="AE24" s="42">
        <f t="shared" si="7"/>
        <v>1.3976976981250566E-2</v>
      </c>
      <c r="AF24" s="15">
        <f t="shared" si="8"/>
        <v>0.11908767095127448</v>
      </c>
      <c r="AG24" s="68">
        <f t="shared" si="9"/>
        <v>99327180.371386006</v>
      </c>
      <c r="AH24" s="42">
        <f t="shared" si="10"/>
        <v>2.3241586275432689E-2</v>
      </c>
      <c r="AI24" s="46">
        <f t="shared" si="11"/>
        <v>0.28755036968823788</v>
      </c>
    </row>
    <row r="25" spans="1:35" x14ac:dyDescent="0.2">
      <c r="A25" s="6" t="s">
        <v>42</v>
      </c>
      <c r="B25" s="65">
        <v>1659911113.9900002</v>
      </c>
      <c r="C25" s="66">
        <v>822368712.80999994</v>
      </c>
      <c r="D25" s="65">
        <v>50404656.990000002</v>
      </c>
      <c r="E25" s="67">
        <v>7511949.6399999997</v>
      </c>
      <c r="F25" s="67">
        <f t="shared" si="0"/>
        <v>574743.78747152397</v>
      </c>
      <c r="G25" s="67">
        <f t="shared" si="12"/>
        <v>58491350.417471528</v>
      </c>
      <c r="H25" s="15">
        <f t="shared" si="1"/>
        <v>2.7686502410935519E-3</v>
      </c>
      <c r="I25" s="76">
        <v>2079716.69</v>
      </c>
      <c r="J25" s="68">
        <v>0</v>
      </c>
      <c r="K25" s="67">
        <v>2520984.87</v>
      </c>
      <c r="L25" s="67">
        <f t="shared" si="13"/>
        <v>4600701.5600000005</v>
      </c>
      <c r="M25" s="67">
        <v>0</v>
      </c>
      <c r="N25" s="67">
        <v>0</v>
      </c>
      <c r="O25" s="67">
        <v>0</v>
      </c>
      <c r="P25" s="67">
        <f t="shared" si="14"/>
        <v>2079716.69</v>
      </c>
      <c r="Q25" s="67">
        <f t="shared" si="15"/>
        <v>2520984.87</v>
      </c>
      <c r="R25" s="67">
        <f t="shared" si="16"/>
        <v>4600701.5600000005</v>
      </c>
      <c r="S25" s="15">
        <f t="shared" si="2"/>
        <v>2.6138575467363192E-3</v>
      </c>
      <c r="T25" s="68">
        <v>1071651.9399999997</v>
      </c>
      <c r="U25" s="67">
        <f t="shared" si="17"/>
        <v>1049147.2492599997</v>
      </c>
      <c r="V25" s="67">
        <v>1716429.2099999997</v>
      </c>
      <c r="W25" s="67">
        <f t="shared" si="18"/>
        <v>1274105.4025829998</v>
      </c>
      <c r="X25" s="67">
        <f t="shared" si="19"/>
        <v>2323252.6518429993</v>
      </c>
      <c r="Y25" s="15">
        <f t="shared" si="3"/>
        <v>3.7161461338580683E-3</v>
      </c>
      <c r="Z25" s="65">
        <v>446500</v>
      </c>
      <c r="AA25" s="50">
        <f t="shared" si="4"/>
        <v>1.4925373134328358E-2</v>
      </c>
      <c r="AB25" s="65">
        <v>9314387.540000001</v>
      </c>
      <c r="AC25" s="50">
        <f t="shared" si="5"/>
        <v>5.0118567470866038E-3</v>
      </c>
      <c r="AD25" s="68">
        <f t="shared" si="6"/>
        <v>7370454.2118429998</v>
      </c>
      <c r="AE25" s="42">
        <f t="shared" si="7"/>
        <v>3.0516788503318708E-3</v>
      </c>
      <c r="AF25" s="15">
        <f t="shared" si="8"/>
        <v>0.14622565953192096</v>
      </c>
      <c r="AG25" s="68">
        <f t="shared" si="9"/>
        <v>16684841.751843002</v>
      </c>
      <c r="AH25" s="42">
        <f t="shared" si="10"/>
        <v>3.9040893702758546E-3</v>
      </c>
      <c r="AI25" s="46">
        <f t="shared" si="11"/>
        <v>0.28525314653804257</v>
      </c>
    </row>
    <row r="26" spans="1:35" x14ac:dyDescent="0.2">
      <c r="A26" s="6" t="s">
        <v>61</v>
      </c>
      <c r="B26" s="65">
        <v>262922431.62</v>
      </c>
      <c r="C26" s="66">
        <v>151250750.10000002</v>
      </c>
      <c r="D26" s="65">
        <v>9288902.2499999981</v>
      </c>
      <c r="E26" s="67">
        <v>1481918.5899999999</v>
      </c>
      <c r="F26" s="67">
        <f t="shared" si="0"/>
        <v>113382.48310475369</v>
      </c>
      <c r="G26" s="67">
        <f t="shared" si="12"/>
        <v>10884203.323104752</v>
      </c>
      <c r="H26" s="15">
        <f t="shared" si="1"/>
        <v>5.1519672463612562E-4</v>
      </c>
      <c r="I26" s="76">
        <v>578267.22</v>
      </c>
      <c r="J26" s="68">
        <v>-245336.03999999998</v>
      </c>
      <c r="K26" s="67">
        <v>243081.35000000003</v>
      </c>
      <c r="L26" s="67">
        <f t="shared" si="13"/>
        <v>576012.53</v>
      </c>
      <c r="M26" s="67">
        <v>0</v>
      </c>
      <c r="N26" s="67">
        <v>19064.71</v>
      </c>
      <c r="O26" s="67">
        <v>262501.14</v>
      </c>
      <c r="P26" s="67">
        <f t="shared" si="14"/>
        <v>614497.03</v>
      </c>
      <c r="Q26" s="67">
        <f t="shared" si="15"/>
        <v>243081.35000000003</v>
      </c>
      <c r="R26" s="67">
        <f t="shared" si="16"/>
        <v>857578.38000000012</v>
      </c>
      <c r="S26" s="15">
        <f t="shared" si="2"/>
        <v>4.8722736983637487E-4</v>
      </c>
      <c r="T26" s="68">
        <v>214929.73000000004</v>
      </c>
      <c r="U26" s="67">
        <f t="shared" si="17"/>
        <v>210416.20567000002</v>
      </c>
      <c r="V26" s="67">
        <v>137978.9</v>
      </c>
      <c r="W26" s="67">
        <f t="shared" si="18"/>
        <v>102421.73746999999</v>
      </c>
      <c r="X26" s="67">
        <f t="shared" si="19"/>
        <v>312837.94313999999</v>
      </c>
      <c r="Y26" s="15">
        <f t="shared" si="3"/>
        <v>5.0039822918165509E-4</v>
      </c>
      <c r="Z26" s="65">
        <v>446500</v>
      </c>
      <c r="AA26" s="50">
        <f t="shared" si="4"/>
        <v>1.4925373134328358E-2</v>
      </c>
      <c r="AB26" s="65">
        <v>1657946.33</v>
      </c>
      <c r="AC26" s="50">
        <f t="shared" si="5"/>
        <v>8.9210261701414798E-4</v>
      </c>
      <c r="AD26" s="68">
        <f t="shared" si="6"/>
        <v>1616916.32314</v>
      </c>
      <c r="AE26" s="42">
        <f t="shared" si="7"/>
        <v>6.6947154195112692E-4</v>
      </c>
      <c r="AF26" s="15">
        <f t="shared" si="8"/>
        <v>0.17406968871267864</v>
      </c>
      <c r="AG26" s="68">
        <f t="shared" si="9"/>
        <v>3274862.6531400001</v>
      </c>
      <c r="AH26" s="42">
        <f t="shared" si="10"/>
        <v>7.6628574986783993E-4</v>
      </c>
      <c r="AI26" s="46">
        <f t="shared" si="11"/>
        <v>0.30088216435540049</v>
      </c>
    </row>
    <row r="27" spans="1:35" x14ac:dyDescent="0.2">
      <c r="A27" s="6" t="s">
        <v>39</v>
      </c>
      <c r="B27" s="65">
        <v>1413711921.8400002</v>
      </c>
      <c r="C27" s="66">
        <v>289325444.02999997</v>
      </c>
      <c r="D27" s="65">
        <v>17846694</v>
      </c>
      <c r="E27" s="67">
        <v>3394236.6700000004</v>
      </c>
      <c r="F27" s="67">
        <f t="shared" si="0"/>
        <v>259695.09019372685</v>
      </c>
      <c r="G27" s="67">
        <f t="shared" si="12"/>
        <v>21500625.760193728</v>
      </c>
      <c r="H27" s="15">
        <f t="shared" si="1"/>
        <v>1.0177182142274749E-3</v>
      </c>
      <c r="I27" s="76">
        <v>1147360.3799999999</v>
      </c>
      <c r="J27" s="68">
        <v>0</v>
      </c>
      <c r="K27" s="67">
        <v>487377.15000000008</v>
      </c>
      <c r="L27" s="67">
        <f t="shared" si="13"/>
        <v>1634737.53</v>
      </c>
      <c r="M27" s="67">
        <v>1612500.0300000003</v>
      </c>
      <c r="N27" s="67">
        <v>0</v>
      </c>
      <c r="O27" s="67">
        <v>612110.91</v>
      </c>
      <c r="P27" s="67">
        <f t="shared" si="14"/>
        <v>3371971.3200000003</v>
      </c>
      <c r="Q27" s="67">
        <f t="shared" si="15"/>
        <v>487377.15000000008</v>
      </c>
      <c r="R27" s="67">
        <f t="shared" si="16"/>
        <v>3859348.47</v>
      </c>
      <c r="S27" s="15">
        <f t="shared" si="2"/>
        <v>2.1926627911493493E-3</v>
      </c>
      <c r="T27" s="68">
        <v>806480.49000000011</v>
      </c>
      <c r="U27" s="67">
        <f t="shared" si="17"/>
        <v>789544.39971000014</v>
      </c>
      <c r="V27" s="67">
        <v>712061.09000000008</v>
      </c>
      <c r="W27" s="67">
        <f t="shared" si="18"/>
        <v>528562.94710700004</v>
      </c>
      <c r="X27" s="67">
        <f t="shared" si="19"/>
        <v>1318107.3468170003</v>
      </c>
      <c r="Y27" s="15">
        <f t="shared" si="3"/>
        <v>2.1083714321807334E-3</v>
      </c>
      <c r="Z27" s="65">
        <v>446500</v>
      </c>
      <c r="AA27" s="50">
        <f t="shared" si="4"/>
        <v>1.4925373134328358E-2</v>
      </c>
      <c r="AB27" s="65">
        <v>4575421.3900000006</v>
      </c>
      <c r="AC27" s="50">
        <f t="shared" si="5"/>
        <v>2.4619285450340912E-3</v>
      </c>
      <c r="AD27" s="68">
        <f t="shared" si="6"/>
        <v>5623955.8168170005</v>
      </c>
      <c r="AE27" s="42">
        <f t="shared" si="7"/>
        <v>2.3285548662393516E-3</v>
      </c>
      <c r="AF27" s="15">
        <f t="shared" si="8"/>
        <v>0.31512591726047418</v>
      </c>
      <c r="AG27" s="68">
        <f t="shared" si="9"/>
        <v>10199377.206817001</v>
      </c>
      <c r="AH27" s="42">
        <f t="shared" si="10"/>
        <v>2.386554258578429E-3</v>
      </c>
      <c r="AI27" s="46">
        <f t="shared" si="11"/>
        <v>0.47437583075838352</v>
      </c>
    </row>
    <row r="28" spans="1:35" x14ac:dyDescent="0.2">
      <c r="A28" s="6" t="s">
        <v>60</v>
      </c>
      <c r="B28" s="65">
        <v>197373563.03</v>
      </c>
      <c r="C28" s="66">
        <v>55017575.850000001</v>
      </c>
      <c r="D28" s="65">
        <v>3515460.1600000006</v>
      </c>
      <c r="E28" s="67">
        <v>518994.15</v>
      </c>
      <c r="F28" s="67">
        <f t="shared" si="0"/>
        <v>39708.554735008089</v>
      </c>
      <c r="G28" s="67">
        <f t="shared" si="12"/>
        <v>4074162.8647350087</v>
      </c>
      <c r="H28" s="15">
        <f t="shared" si="1"/>
        <v>1.9284786412340432E-4</v>
      </c>
      <c r="I28" s="76">
        <v>281498.3</v>
      </c>
      <c r="J28" s="68">
        <v>0</v>
      </c>
      <c r="K28" s="67">
        <v>49886.46</v>
      </c>
      <c r="L28" s="67">
        <f t="shared" si="13"/>
        <v>331384.76</v>
      </c>
      <c r="M28" s="67">
        <v>716690.63</v>
      </c>
      <c r="N28" s="67">
        <v>0</v>
      </c>
      <c r="O28" s="67">
        <v>584076.79</v>
      </c>
      <c r="P28" s="67">
        <f t="shared" si="14"/>
        <v>1582265.72</v>
      </c>
      <c r="Q28" s="67">
        <f t="shared" si="15"/>
        <v>49886.46</v>
      </c>
      <c r="R28" s="67">
        <f t="shared" si="16"/>
        <v>1632152.18</v>
      </c>
      <c r="S28" s="15">
        <f t="shared" si="2"/>
        <v>9.2729624764339947E-4</v>
      </c>
      <c r="T28" s="68">
        <v>311227.53000000009</v>
      </c>
      <c r="U28" s="67">
        <f t="shared" si="17"/>
        <v>304691.75187000009</v>
      </c>
      <c r="V28" s="67">
        <v>59179.92</v>
      </c>
      <c r="W28" s="67">
        <f t="shared" si="18"/>
        <v>43929.254615999998</v>
      </c>
      <c r="X28" s="67">
        <f t="shared" si="19"/>
        <v>348621.00648600009</v>
      </c>
      <c r="Y28" s="15">
        <f t="shared" si="3"/>
        <v>5.5763483339056434E-4</v>
      </c>
      <c r="Z28" s="65">
        <v>446500</v>
      </c>
      <c r="AA28" s="50">
        <f t="shared" si="4"/>
        <v>1.4925373134328358E-2</v>
      </c>
      <c r="AB28" s="65">
        <v>783618.45</v>
      </c>
      <c r="AC28" s="50">
        <f t="shared" si="5"/>
        <v>4.2164698418529036E-4</v>
      </c>
      <c r="AD28" s="68">
        <f t="shared" si="6"/>
        <v>2427273.1864860002</v>
      </c>
      <c r="AE28" s="42">
        <f t="shared" si="7"/>
        <v>1.0049934555288107E-3</v>
      </c>
      <c r="AF28" s="15">
        <f t="shared" si="8"/>
        <v>0.69045674705811477</v>
      </c>
      <c r="AG28" s="68">
        <f t="shared" si="9"/>
        <v>3210891.6364860004</v>
      </c>
      <c r="AH28" s="42">
        <f t="shared" si="10"/>
        <v>7.5131715922495694E-4</v>
      </c>
      <c r="AI28" s="46">
        <f t="shared" si="11"/>
        <v>0.7881107709951215</v>
      </c>
    </row>
    <row r="29" spans="1:35" x14ac:dyDescent="0.2">
      <c r="A29" s="6" t="s">
        <v>62</v>
      </c>
      <c r="B29" s="65">
        <v>111365509.53</v>
      </c>
      <c r="C29" s="66">
        <v>39654636.229999997</v>
      </c>
      <c r="D29" s="65">
        <v>2446096.2400000002</v>
      </c>
      <c r="E29" s="67">
        <v>281180.88</v>
      </c>
      <c r="F29" s="67">
        <f t="shared" si="0"/>
        <v>21513.318336859364</v>
      </c>
      <c r="G29" s="67">
        <f t="shared" si="12"/>
        <v>2748790.4383368595</v>
      </c>
      <c r="H29" s="15">
        <f t="shared" si="1"/>
        <v>1.3011221754154843E-4</v>
      </c>
      <c r="I29" s="76">
        <v>202712.30000000002</v>
      </c>
      <c r="J29" s="68">
        <v>-12356.669999999998</v>
      </c>
      <c r="K29" s="67">
        <v>30060.79</v>
      </c>
      <c r="L29" s="67">
        <f t="shared" si="13"/>
        <v>220416.42</v>
      </c>
      <c r="M29" s="67">
        <v>567745.5</v>
      </c>
      <c r="N29" s="67">
        <v>10481.200000000001</v>
      </c>
      <c r="O29" s="67">
        <v>622247.89999999991</v>
      </c>
      <c r="P29" s="67">
        <f t="shared" si="14"/>
        <v>1390830.23</v>
      </c>
      <c r="Q29" s="67">
        <f t="shared" si="15"/>
        <v>30060.79</v>
      </c>
      <c r="R29" s="67">
        <f t="shared" si="16"/>
        <v>1420891.02</v>
      </c>
      <c r="S29" s="15">
        <f t="shared" si="2"/>
        <v>8.0726964513578789E-4</v>
      </c>
      <c r="T29" s="68">
        <v>205484.91000000003</v>
      </c>
      <c r="U29" s="67">
        <f t="shared" si="17"/>
        <v>201169.72689000002</v>
      </c>
      <c r="V29" s="67">
        <v>49139.969999999994</v>
      </c>
      <c r="W29" s="67">
        <f t="shared" si="18"/>
        <v>36476.599730999995</v>
      </c>
      <c r="X29" s="67">
        <f t="shared" si="19"/>
        <v>237646.32662100001</v>
      </c>
      <c r="Y29" s="15">
        <f t="shared" si="3"/>
        <v>3.8012588824449601E-4</v>
      </c>
      <c r="Z29" s="65">
        <v>446500</v>
      </c>
      <c r="AA29" s="50">
        <f t="shared" si="4"/>
        <v>1.4925373134328358E-2</v>
      </c>
      <c r="AB29" s="65">
        <v>484864.12</v>
      </c>
      <c r="AC29" s="50">
        <f t="shared" si="5"/>
        <v>2.6089418126596525E-4</v>
      </c>
      <c r="AD29" s="68">
        <f t="shared" si="6"/>
        <v>2105037.3466210002</v>
      </c>
      <c r="AE29" s="42">
        <f t="shared" si="7"/>
        <v>8.71574229376525E-4</v>
      </c>
      <c r="AF29" s="15">
        <f t="shared" si="8"/>
        <v>0.86057012483736128</v>
      </c>
      <c r="AG29" s="68">
        <f t="shared" si="9"/>
        <v>2589901.4666210003</v>
      </c>
      <c r="AH29" s="42">
        <f t="shared" si="10"/>
        <v>6.0601154846314398E-4</v>
      </c>
      <c r="AI29" s="46">
        <f t="shared" si="11"/>
        <v>0.94219676789475659</v>
      </c>
    </row>
    <row r="30" spans="1:35" x14ac:dyDescent="0.2">
      <c r="A30" s="6" t="s">
        <v>54</v>
      </c>
      <c r="B30" s="65">
        <v>861062525.94000006</v>
      </c>
      <c r="C30" s="66">
        <v>124076398.96000001</v>
      </c>
      <c r="D30" s="65">
        <v>7699335.830000001</v>
      </c>
      <c r="E30" s="67">
        <v>1187658.4000000001</v>
      </c>
      <c r="F30" s="67">
        <f t="shared" si="0"/>
        <v>90868.458888972309</v>
      </c>
      <c r="G30" s="67">
        <f t="shared" si="12"/>
        <v>8977862.6888889726</v>
      </c>
      <c r="H30" s="15">
        <f t="shared" si="1"/>
        <v>4.2496132369466603E-4</v>
      </c>
      <c r="I30" s="76">
        <v>461357.59</v>
      </c>
      <c r="J30" s="68">
        <v>-204896.03999999992</v>
      </c>
      <c r="K30" s="67">
        <v>232740.14</v>
      </c>
      <c r="L30" s="67">
        <f t="shared" si="13"/>
        <v>489201.69000000012</v>
      </c>
      <c r="M30" s="67">
        <v>345696.07</v>
      </c>
      <c r="N30" s="67">
        <v>35649.370000000003</v>
      </c>
      <c r="O30" s="67">
        <v>252738.28</v>
      </c>
      <c r="P30" s="67">
        <f t="shared" si="14"/>
        <v>890545.27000000014</v>
      </c>
      <c r="Q30" s="67">
        <f t="shared" si="15"/>
        <v>232740.14</v>
      </c>
      <c r="R30" s="67">
        <f t="shared" si="16"/>
        <v>1123285.4100000001</v>
      </c>
      <c r="S30" s="15">
        <f t="shared" si="2"/>
        <v>6.381870259950746E-4</v>
      </c>
      <c r="T30" s="68">
        <v>233013.99000000002</v>
      </c>
      <c r="U30" s="67">
        <f t="shared" si="17"/>
        <v>228120.69621000002</v>
      </c>
      <c r="V30" s="67">
        <v>158028.71</v>
      </c>
      <c r="W30" s="67">
        <f t="shared" si="18"/>
        <v>117304.71143299999</v>
      </c>
      <c r="X30" s="67">
        <f t="shared" si="19"/>
        <v>345425.40764300001</v>
      </c>
      <c r="Y30" s="15">
        <f t="shared" si="3"/>
        <v>5.5252333065479626E-4</v>
      </c>
      <c r="Z30" s="65">
        <v>446500</v>
      </c>
      <c r="AA30" s="50">
        <f t="shared" si="4"/>
        <v>1.4925373134328358E-2</v>
      </c>
      <c r="AB30" s="65">
        <v>1398884.49</v>
      </c>
      <c r="AC30" s="50">
        <f t="shared" si="5"/>
        <v>7.527074259572092E-4</v>
      </c>
      <c r="AD30" s="68">
        <f t="shared" si="6"/>
        <v>1915210.8176430003</v>
      </c>
      <c r="AE30" s="42">
        <f t="shared" si="7"/>
        <v>7.9297804153463354E-4</v>
      </c>
      <c r="AF30" s="15">
        <f t="shared" si="8"/>
        <v>0.24875013376874613</v>
      </c>
      <c r="AG30" s="68">
        <f t="shared" si="9"/>
        <v>3314095.307643</v>
      </c>
      <c r="AH30" s="42">
        <f t="shared" si="10"/>
        <v>7.7546580633412006E-4</v>
      </c>
      <c r="AI30" s="46">
        <f t="shared" si="11"/>
        <v>0.36914078801233319</v>
      </c>
    </row>
    <row r="31" spans="1:35" x14ac:dyDescent="0.2">
      <c r="A31" s="6" t="s">
        <v>56</v>
      </c>
      <c r="B31" s="65">
        <v>236493245.65000001</v>
      </c>
      <c r="C31" s="66">
        <v>65155051.539999999</v>
      </c>
      <c r="D31" s="65">
        <v>4499465.75</v>
      </c>
      <c r="E31" s="67">
        <v>569357.46000000008</v>
      </c>
      <c r="F31" s="67">
        <f t="shared" si="0"/>
        <v>43561.881890566932</v>
      </c>
      <c r="G31" s="67">
        <f t="shared" si="12"/>
        <v>5112385.091890567</v>
      </c>
      <c r="H31" s="15">
        <f t="shared" si="1"/>
        <v>2.4199144174653792E-4</v>
      </c>
      <c r="I31" s="76">
        <v>311798.61000000004</v>
      </c>
      <c r="J31" s="68">
        <v>0</v>
      </c>
      <c r="K31" s="67">
        <v>96134.450000000012</v>
      </c>
      <c r="L31" s="67">
        <f t="shared" si="13"/>
        <v>407933.06000000006</v>
      </c>
      <c r="M31" s="67">
        <v>368261.31999999995</v>
      </c>
      <c r="N31" s="67">
        <v>30430.190000000002</v>
      </c>
      <c r="O31" s="67">
        <v>440164.88</v>
      </c>
      <c r="P31" s="67">
        <f t="shared" si="14"/>
        <v>1150655</v>
      </c>
      <c r="Q31" s="67">
        <f t="shared" si="15"/>
        <v>96134.450000000012</v>
      </c>
      <c r="R31" s="67">
        <f t="shared" si="16"/>
        <v>1246789.45</v>
      </c>
      <c r="S31" s="15">
        <f t="shared" si="2"/>
        <v>7.0835501294148797E-4</v>
      </c>
      <c r="T31" s="68">
        <v>241108.03999999998</v>
      </c>
      <c r="U31" s="67">
        <f t="shared" si="17"/>
        <v>236044.77115999997</v>
      </c>
      <c r="V31" s="67">
        <v>145071.77000000002</v>
      </c>
      <c r="W31" s="67">
        <f t="shared" si="18"/>
        <v>107686.774871</v>
      </c>
      <c r="X31" s="67">
        <f t="shared" si="19"/>
        <v>343731.54603099998</v>
      </c>
      <c r="Y31" s="15">
        <f t="shared" si="3"/>
        <v>5.498139235329616E-4</v>
      </c>
      <c r="Z31" s="65">
        <v>446500</v>
      </c>
      <c r="AA31" s="50">
        <f t="shared" si="4"/>
        <v>1.4925373134328358E-2</v>
      </c>
      <c r="AB31" s="65">
        <v>772449.30999999994</v>
      </c>
      <c r="AC31" s="50">
        <f t="shared" si="5"/>
        <v>4.1563712798940407E-4</v>
      </c>
      <c r="AD31" s="68">
        <f t="shared" si="6"/>
        <v>2037020.9960309998</v>
      </c>
      <c r="AE31" s="42">
        <f t="shared" si="7"/>
        <v>8.4341259203282596E-4</v>
      </c>
      <c r="AF31" s="15">
        <f t="shared" si="8"/>
        <v>0.45272508097900288</v>
      </c>
      <c r="AG31" s="68">
        <f t="shared" si="9"/>
        <v>2809470.3060309999</v>
      </c>
      <c r="AH31" s="42">
        <f t="shared" si="10"/>
        <v>6.5738850394968305E-4</v>
      </c>
      <c r="AI31" s="46">
        <f t="shared" si="11"/>
        <v>0.54954199566998074</v>
      </c>
    </row>
    <row r="32" spans="1:35" x14ac:dyDescent="0.2">
      <c r="A32" s="6" t="s">
        <v>48</v>
      </c>
      <c r="B32" s="65">
        <v>500808215.61000001</v>
      </c>
      <c r="C32" s="66">
        <v>160025142.55000001</v>
      </c>
      <c r="D32" s="65">
        <v>9981265.8800000008</v>
      </c>
      <c r="E32" s="67">
        <v>1400262.98</v>
      </c>
      <c r="F32" s="67">
        <f t="shared" si="0"/>
        <v>107134.96324522256</v>
      </c>
      <c r="G32" s="67">
        <f t="shared" si="12"/>
        <v>11488663.823245224</v>
      </c>
      <c r="H32" s="15">
        <f t="shared" si="1"/>
        <v>5.4380847145853368E-4</v>
      </c>
      <c r="I32" s="76">
        <v>634060.93999999994</v>
      </c>
      <c r="J32" s="68">
        <v>0</v>
      </c>
      <c r="K32" s="67">
        <v>274737.05000000005</v>
      </c>
      <c r="L32" s="67">
        <f t="shared" si="13"/>
        <v>908797.99</v>
      </c>
      <c r="M32" s="67">
        <v>990313.07999999984</v>
      </c>
      <c r="N32" s="67">
        <v>0</v>
      </c>
      <c r="O32" s="67">
        <v>376517.05</v>
      </c>
      <c r="P32" s="67">
        <f t="shared" si="14"/>
        <v>2000891.0699999998</v>
      </c>
      <c r="Q32" s="67">
        <f t="shared" si="15"/>
        <v>274737.05000000005</v>
      </c>
      <c r="R32" s="67">
        <f t="shared" si="16"/>
        <v>2275628.12</v>
      </c>
      <c r="S32" s="15">
        <f t="shared" si="2"/>
        <v>1.2928827609125296E-3</v>
      </c>
      <c r="T32" s="68">
        <v>458848.97000000009</v>
      </c>
      <c r="U32" s="67">
        <f t="shared" si="17"/>
        <v>449213.14163000009</v>
      </c>
      <c r="V32" s="67">
        <v>368872.39</v>
      </c>
      <c r="W32" s="67">
        <f t="shared" si="18"/>
        <v>273813.97509700002</v>
      </c>
      <c r="X32" s="67">
        <f t="shared" si="19"/>
        <v>723027.1167270001</v>
      </c>
      <c r="Y32" s="15">
        <f t="shared" si="3"/>
        <v>1.1565140891448603E-3</v>
      </c>
      <c r="Z32" s="65">
        <v>446500</v>
      </c>
      <c r="AA32" s="50">
        <f t="shared" si="4"/>
        <v>1.4925373134328358E-2</v>
      </c>
      <c r="AB32" s="65">
        <v>1811444.0799999998</v>
      </c>
      <c r="AC32" s="50">
        <f t="shared" si="5"/>
        <v>9.7469621006536771E-4</v>
      </c>
      <c r="AD32" s="68">
        <f t="shared" si="6"/>
        <v>3445155.2367270002</v>
      </c>
      <c r="AE32" s="42">
        <f t="shared" si="7"/>
        <v>1.4264395476654007E-3</v>
      </c>
      <c r="AF32" s="15">
        <f t="shared" si="8"/>
        <v>0.34516215459506422</v>
      </c>
      <c r="AG32" s="68">
        <f t="shared" si="9"/>
        <v>5256599.3167270003</v>
      </c>
      <c r="AH32" s="42">
        <f t="shared" si="10"/>
        <v>1.2299926976512272E-3</v>
      </c>
      <c r="AI32" s="46">
        <f t="shared" si="11"/>
        <v>0.45754662140006452</v>
      </c>
    </row>
    <row r="33" spans="1:35" x14ac:dyDescent="0.2">
      <c r="A33" s="6" t="s">
        <v>46</v>
      </c>
      <c r="B33" s="65">
        <v>1220165842.7299998</v>
      </c>
      <c r="C33" s="66">
        <v>309318731.62</v>
      </c>
      <c r="D33" s="65">
        <v>18881696.510000005</v>
      </c>
      <c r="E33" s="67">
        <v>2370807.5100000002</v>
      </c>
      <c r="F33" s="67">
        <f t="shared" si="0"/>
        <v>181391.90928645968</v>
      </c>
      <c r="G33" s="67">
        <f t="shared" si="12"/>
        <v>21433895.929286465</v>
      </c>
      <c r="H33" s="15">
        <f t="shared" si="1"/>
        <v>1.0145596008408649E-3</v>
      </c>
      <c r="I33" s="76">
        <v>1241885</v>
      </c>
      <c r="J33" s="68">
        <v>0</v>
      </c>
      <c r="K33" s="67">
        <v>433079.24</v>
      </c>
      <c r="L33" s="67">
        <f t="shared" si="13"/>
        <v>1674964.24</v>
      </c>
      <c r="M33" s="67">
        <v>1100068.07</v>
      </c>
      <c r="N33" s="67">
        <v>0</v>
      </c>
      <c r="O33" s="67">
        <v>559929.36</v>
      </c>
      <c r="P33" s="67">
        <f t="shared" si="14"/>
        <v>2901882.43</v>
      </c>
      <c r="Q33" s="67">
        <f t="shared" si="15"/>
        <v>433079.24</v>
      </c>
      <c r="R33" s="67">
        <f t="shared" si="16"/>
        <v>3334961.67</v>
      </c>
      <c r="S33" s="15">
        <f t="shared" si="2"/>
        <v>1.8947359691824602E-3</v>
      </c>
      <c r="T33" s="68">
        <v>739582.47</v>
      </c>
      <c r="U33" s="67">
        <f t="shared" si="17"/>
        <v>724051.23812999995</v>
      </c>
      <c r="V33" s="67">
        <v>343373.8299999999</v>
      </c>
      <c r="W33" s="67">
        <f t="shared" si="18"/>
        <v>254886.39400899992</v>
      </c>
      <c r="X33" s="67">
        <f t="shared" si="19"/>
        <v>978937.63213899988</v>
      </c>
      <c r="Y33" s="15">
        <f t="shared" si="3"/>
        <v>1.5658543611585455E-3</v>
      </c>
      <c r="Z33" s="65">
        <v>446500</v>
      </c>
      <c r="AA33" s="50">
        <f t="shared" si="4"/>
        <v>1.4925373134328358E-2</v>
      </c>
      <c r="AB33" s="65">
        <v>3004533.1000000006</v>
      </c>
      <c r="AC33" s="50">
        <f t="shared" si="5"/>
        <v>1.6166698480617472E-3</v>
      </c>
      <c r="AD33" s="68">
        <f t="shared" si="6"/>
        <v>4760399.302139</v>
      </c>
      <c r="AE33" s="42">
        <f t="shared" si="7"/>
        <v>1.9710060536200819E-3</v>
      </c>
      <c r="AF33" s="15">
        <f t="shared" si="8"/>
        <v>0.25211713892434545</v>
      </c>
      <c r="AG33" s="68">
        <f t="shared" si="9"/>
        <v>7764932.4021390006</v>
      </c>
      <c r="AH33" s="42">
        <f t="shared" si="10"/>
        <v>1.8169180447128214E-3</v>
      </c>
      <c r="AI33" s="46">
        <f t="shared" si="11"/>
        <v>0.36227349557712885</v>
      </c>
    </row>
    <row r="34" spans="1:35" x14ac:dyDescent="0.2">
      <c r="A34" s="6" t="s">
        <v>29</v>
      </c>
      <c r="B34" s="65">
        <v>3111378336.2300005</v>
      </c>
      <c r="C34" s="66">
        <v>1471932714.9000001</v>
      </c>
      <c r="D34" s="65">
        <v>90149675.370000005</v>
      </c>
      <c r="E34" s="67">
        <v>7071548.6799999997</v>
      </c>
      <c r="F34" s="67">
        <f t="shared" si="0"/>
        <v>541048.44499895454</v>
      </c>
      <c r="G34" s="67">
        <f t="shared" si="12"/>
        <v>97762272.494998962</v>
      </c>
      <c r="H34" s="15">
        <f t="shared" si="1"/>
        <v>4.627513938065664E-3</v>
      </c>
      <c r="I34" s="76">
        <v>7874744.4199999999</v>
      </c>
      <c r="J34" s="68">
        <v>0</v>
      </c>
      <c r="K34" s="67">
        <v>356608.22999999986</v>
      </c>
      <c r="L34" s="67">
        <f t="shared" si="13"/>
        <v>8231352.6499999994</v>
      </c>
      <c r="M34" s="67">
        <v>0</v>
      </c>
      <c r="N34" s="67">
        <v>0</v>
      </c>
      <c r="O34" s="67">
        <v>0</v>
      </c>
      <c r="P34" s="67">
        <f t="shared" si="14"/>
        <v>7874744.4199999999</v>
      </c>
      <c r="Q34" s="67">
        <f t="shared" si="15"/>
        <v>356608.22999999986</v>
      </c>
      <c r="R34" s="67">
        <f t="shared" si="16"/>
        <v>8231352.6499999994</v>
      </c>
      <c r="S34" s="15">
        <f t="shared" si="2"/>
        <v>4.6765874646410438E-3</v>
      </c>
      <c r="T34" s="68">
        <v>4014877.86</v>
      </c>
      <c r="U34" s="67">
        <f t="shared" si="17"/>
        <v>3930565.4249399998</v>
      </c>
      <c r="V34" s="67">
        <v>405742.97999999981</v>
      </c>
      <c r="W34" s="67">
        <f t="shared" si="18"/>
        <v>301183.01405399985</v>
      </c>
      <c r="X34" s="67">
        <f t="shared" si="19"/>
        <v>4231748.4389939997</v>
      </c>
      <c r="Y34" s="15">
        <f t="shared" si="3"/>
        <v>6.7688701823077416E-3</v>
      </c>
      <c r="Z34" s="65">
        <v>446500</v>
      </c>
      <c r="AA34" s="50">
        <f t="shared" si="4"/>
        <v>1.4925373134328358E-2</v>
      </c>
      <c r="AB34" s="65">
        <v>8667538.6199999992</v>
      </c>
      <c r="AC34" s="50">
        <f t="shared" si="5"/>
        <v>4.6638022872388133E-3</v>
      </c>
      <c r="AD34" s="68">
        <f t="shared" si="6"/>
        <v>12909601.088994</v>
      </c>
      <c r="AE34" s="42">
        <f t="shared" si="7"/>
        <v>5.3451192392189387E-3</v>
      </c>
      <c r="AF34" s="15">
        <f t="shared" si="8"/>
        <v>0.14320185886426448</v>
      </c>
      <c r="AG34" s="68">
        <f t="shared" si="9"/>
        <v>21577139.708994001</v>
      </c>
      <c r="AH34" s="42">
        <f t="shared" si="10"/>
        <v>5.0488391218655405E-3</v>
      </c>
      <c r="AI34" s="46">
        <f t="shared" si="11"/>
        <v>0.2207102920004011</v>
      </c>
    </row>
    <row r="35" spans="1:35" x14ac:dyDescent="0.2">
      <c r="A35" s="6" t="s">
        <v>35</v>
      </c>
      <c r="B35" s="65">
        <v>2022914734.6000004</v>
      </c>
      <c r="C35" s="66">
        <v>920363364.2299999</v>
      </c>
      <c r="D35" s="65">
        <v>56519566.600000001</v>
      </c>
      <c r="E35" s="67">
        <v>8083424.9100000001</v>
      </c>
      <c r="F35" s="67">
        <f t="shared" si="0"/>
        <v>618467.70427963941</v>
      </c>
      <c r="G35" s="67">
        <f t="shared" si="12"/>
        <v>65221459.214279644</v>
      </c>
      <c r="H35" s="15">
        <f t="shared" si="1"/>
        <v>3.0872155881042922E-3</v>
      </c>
      <c r="I35" s="76">
        <v>4074382.69</v>
      </c>
      <c r="J35" s="68">
        <v>-105144.00000000003</v>
      </c>
      <c r="K35" s="67">
        <v>971508.8600000001</v>
      </c>
      <c r="L35" s="67">
        <f t="shared" si="13"/>
        <v>4940747.55</v>
      </c>
      <c r="M35" s="67">
        <v>0</v>
      </c>
      <c r="N35" s="67">
        <v>0</v>
      </c>
      <c r="O35" s="67">
        <v>532599.50999999989</v>
      </c>
      <c r="P35" s="67">
        <f t="shared" si="14"/>
        <v>4501838.2</v>
      </c>
      <c r="Q35" s="67">
        <f t="shared" si="15"/>
        <v>971508.8600000001</v>
      </c>
      <c r="R35" s="67">
        <f t="shared" si="16"/>
        <v>5473347.0600000005</v>
      </c>
      <c r="S35" s="15">
        <f t="shared" si="2"/>
        <v>3.1096451991309004E-3</v>
      </c>
      <c r="T35" s="68">
        <v>2102538.21</v>
      </c>
      <c r="U35" s="67">
        <f t="shared" si="17"/>
        <v>2058384.90759</v>
      </c>
      <c r="V35" s="67">
        <v>699072.4800000001</v>
      </c>
      <c r="W35" s="67">
        <f t="shared" si="18"/>
        <v>518921.50190400006</v>
      </c>
      <c r="X35" s="67">
        <f t="shared" si="19"/>
        <v>2577306.409494</v>
      </c>
      <c r="Y35" s="15">
        <f t="shared" si="3"/>
        <v>4.1225164391014268E-3</v>
      </c>
      <c r="Z35" s="65">
        <v>446500</v>
      </c>
      <c r="AA35" s="50">
        <f t="shared" si="4"/>
        <v>1.4925373134328358E-2</v>
      </c>
      <c r="AB35" s="65">
        <v>9785599.8299999982</v>
      </c>
      <c r="AC35" s="50">
        <f t="shared" si="5"/>
        <v>5.2654051940247059E-3</v>
      </c>
      <c r="AD35" s="68">
        <f t="shared" si="6"/>
        <v>8497153.4694940001</v>
      </c>
      <c r="AE35" s="42">
        <f t="shared" si="7"/>
        <v>3.5181798550777388E-3</v>
      </c>
      <c r="AF35" s="15">
        <f t="shared" si="8"/>
        <v>0.15034003232243467</v>
      </c>
      <c r="AG35" s="68">
        <f t="shared" si="9"/>
        <v>18282753.299493998</v>
      </c>
      <c r="AH35" s="42">
        <f t="shared" si="10"/>
        <v>4.2779850044454872E-3</v>
      </c>
      <c r="AI35" s="46">
        <f t="shared" si="11"/>
        <v>0.28031806585969721</v>
      </c>
    </row>
    <row r="36" spans="1:35" x14ac:dyDescent="0.2">
      <c r="A36" s="6" t="s">
        <v>10</v>
      </c>
      <c r="B36" s="65">
        <v>69468443014.730011</v>
      </c>
      <c r="C36" s="66">
        <v>21779534595.029991</v>
      </c>
      <c r="D36" s="65">
        <v>1324814685.01</v>
      </c>
      <c r="E36" s="67">
        <v>182674073.01999998</v>
      </c>
      <c r="F36" s="67">
        <f t="shared" si="0"/>
        <v>13976503.255733293</v>
      </c>
      <c r="G36" s="67">
        <f t="shared" si="12"/>
        <v>1521465261.2857332</v>
      </c>
      <c r="H36" s="15">
        <f t="shared" si="1"/>
        <v>7.2017574092732045E-2</v>
      </c>
      <c r="I36" s="76">
        <v>87605845.790000007</v>
      </c>
      <c r="J36" s="68">
        <v>0</v>
      </c>
      <c r="K36" s="67">
        <v>31335742.329999994</v>
      </c>
      <c r="L36" s="67">
        <f t="shared" si="13"/>
        <v>118941588.12</v>
      </c>
      <c r="M36" s="67">
        <v>0</v>
      </c>
      <c r="N36" s="67">
        <v>0</v>
      </c>
      <c r="O36" s="67">
        <v>0</v>
      </c>
      <c r="P36" s="67">
        <f t="shared" si="14"/>
        <v>87605845.790000007</v>
      </c>
      <c r="Q36" s="67">
        <f t="shared" si="15"/>
        <v>31335742.329999994</v>
      </c>
      <c r="R36" s="67">
        <f t="shared" si="16"/>
        <v>118941588.12</v>
      </c>
      <c r="S36" s="15">
        <f t="shared" si="2"/>
        <v>6.7575860697268286E-2</v>
      </c>
      <c r="T36" s="68">
        <v>29135997.989999995</v>
      </c>
      <c r="U36" s="67">
        <f t="shared" si="17"/>
        <v>28524142.032209992</v>
      </c>
      <c r="V36" s="67">
        <v>13564647.989999996</v>
      </c>
      <c r="W36" s="67">
        <f t="shared" si="18"/>
        <v>10069038.202976996</v>
      </c>
      <c r="X36" s="67">
        <f t="shared" si="19"/>
        <v>38593180.235186987</v>
      </c>
      <c r="Y36" s="15">
        <f t="shared" si="3"/>
        <v>6.1731511383622699E-2</v>
      </c>
      <c r="Z36" s="65">
        <v>446500</v>
      </c>
      <c r="AA36" s="50">
        <f t="shared" si="4"/>
        <v>1.4925373134328358E-2</v>
      </c>
      <c r="AB36" s="65">
        <v>206354839.05000001</v>
      </c>
      <c r="AC36" s="50">
        <f t="shared" si="5"/>
        <v>0.11103477152365861</v>
      </c>
      <c r="AD36" s="68">
        <f t="shared" si="6"/>
        <v>157981268.355187</v>
      </c>
      <c r="AE36" s="42">
        <f t="shared" si="7"/>
        <v>6.5410907052847092E-2</v>
      </c>
      <c r="AF36" s="15">
        <f t="shared" si="8"/>
        <v>0.1192478239732031</v>
      </c>
      <c r="AG36" s="68">
        <f t="shared" si="9"/>
        <v>364336107.40518701</v>
      </c>
      <c r="AH36" s="42">
        <f t="shared" si="10"/>
        <v>8.5251076712858531E-2</v>
      </c>
      <c r="AI36" s="46">
        <f t="shared" si="11"/>
        <v>0.23946396718732851</v>
      </c>
    </row>
    <row r="37" spans="1:35" x14ac:dyDescent="0.2">
      <c r="A37" s="6" t="s">
        <v>53</v>
      </c>
      <c r="B37" s="65">
        <v>163649717.31</v>
      </c>
      <c r="C37" s="66">
        <v>62110148.750000007</v>
      </c>
      <c r="D37" s="65">
        <v>4507480.1100000013</v>
      </c>
      <c r="E37" s="67">
        <v>729078.29</v>
      </c>
      <c r="F37" s="67">
        <f t="shared" si="0"/>
        <v>55782.218710116671</v>
      </c>
      <c r="G37" s="67">
        <f t="shared" si="12"/>
        <v>5292340.6187101183</v>
      </c>
      <c r="H37" s="15">
        <f t="shared" si="1"/>
        <v>2.5050952021726927E-4</v>
      </c>
      <c r="I37" s="76">
        <v>333742.99</v>
      </c>
      <c r="J37" s="68">
        <v>0</v>
      </c>
      <c r="K37" s="67">
        <v>80936.619999999981</v>
      </c>
      <c r="L37" s="67">
        <f t="shared" si="13"/>
        <v>414679.61</v>
      </c>
      <c r="M37" s="67">
        <v>794525.09000000008</v>
      </c>
      <c r="N37" s="67">
        <v>16552.14</v>
      </c>
      <c r="O37" s="67">
        <v>865386.16999999993</v>
      </c>
      <c r="P37" s="67">
        <f t="shared" si="14"/>
        <v>2010206.39</v>
      </c>
      <c r="Q37" s="67">
        <f t="shared" si="15"/>
        <v>80936.619999999981</v>
      </c>
      <c r="R37" s="67">
        <f t="shared" si="16"/>
        <v>2091143.0099999998</v>
      </c>
      <c r="S37" s="15">
        <f t="shared" si="2"/>
        <v>1.1880687905331988E-3</v>
      </c>
      <c r="T37" s="68">
        <v>349761.75</v>
      </c>
      <c r="U37" s="67">
        <f t="shared" si="17"/>
        <v>342416.75325000001</v>
      </c>
      <c r="V37" s="67">
        <v>155887.24</v>
      </c>
      <c r="W37" s="67">
        <f t="shared" si="18"/>
        <v>115715.09825199998</v>
      </c>
      <c r="X37" s="67">
        <f t="shared" si="19"/>
        <v>458131.851502</v>
      </c>
      <c r="Y37" s="15">
        <f t="shared" si="3"/>
        <v>7.3280230947152551E-4</v>
      </c>
      <c r="Z37" s="65">
        <v>446500</v>
      </c>
      <c r="AA37" s="50">
        <f t="shared" si="4"/>
        <v>1.4925373134328358E-2</v>
      </c>
      <c r="AB37" s="65">
        <v>1034674.54</v>
      </c>
      <c r="AC37" s="50">
        <f t="shared" si="5"/>
        <v>5.5673446612225963E-4</v>
      </c>
      <c r="AD37" s="68">
        <f t="shared" si="6"/>
        <v>2995774.8615019997</v>
      </c>
      <c r="AE37" s="42">
        <f t="shared" si="7"/>
        <v>1.2403771222826072E-3</v>
      </c>
      <c r="AF37" s="15">
        <f t="shared" si="8"/>
        <v>0.66462297966790118</v>
      </c>
      <c r="AG37" s="68">
        <f t="shared" si="9"/>
        <v>4030449.4015019997</v>
      </c>
      <c r="AH37" s="42">
        <f t="shared" si="10"/>
        <v>9.4308564023992192E-4</v>
      </c>
      <c r="AI37" s="46">
        <f t="shared" si="11"/>
        <v>0.76156273601382929</v>
      </c>
    </row>
    <row r="38" spans="1:35" x14ac:dyDescent="0.2">
      <c r="A38" s="6" t="s">
        <v>33</v>
      </c>
      <c r="B38" s="65">
        <v>3707783274.6500001</v>
      </c>
      <c r="C38" s="66">
        <v>1999654460.6200001</v>
      </c>
      <c r="D38" s="65">
        <v>124525819.03</v>
      </c>
      <c r="E38" s="67">
        <v>17956185.259999998</v>
      </c>
      <c r="F38" s="67">
        <f t="shared" si="0"/>
        <v>1373838.5398537831</v>
      </c>
      <c r="G38" s="67">
        <f t="shared" si="12"/>
        <v>143855842.82985377</v>
      </c>
      <c r="H38" s="15">
        <f t="shared" si="1"/>
        <v>6.8093232775597104E-3</v>
      </c>
      <c r="I38" s="76">
        <v>8083575.9500000002</v>
      </c>
      <c r="J38" s="68">
        <v>-1070312.04</v>
      </c>
      <c r="K38" s="67">
        <v>3083664.1</v>
      </c>
      <c r="L38" s="67">
        <f t="shared" si="13"/>
        <v>10096928.01</v>
      </c>
      <c r="M38" s="67">
        <v>0</v>
      </c>
      <c r="N38" s="67">
        <v>0</v>
      </c>
      <c r="O38" s="67">
        <v>0</v>
      </c>
      <c r="P38" s="67">
        <f t="shared" si="14"/>
        <v>7013263.9100000001</v>
      </c>
      <c r="Q38" s="67">
        <f t="shared" si="15"/>
        <v>3083664.1</v>
      </c>
      <c r="R38" s="67">
        <f t="shared" si="16"/>
        <v>10096928.01</v>
      </c>
      <c r="S38" s="15">
        <f t="shared" si="2"/>
        <v>5.7365015169103511E-3</v>
      </c>
      <c r="T38" s="68">
        <v>3043993.0900000003</v>
      </c>
      <c r="U38" s="67">
        <f t="shared" si="17"/>
        <v>2980069.2351100002</v>
      </c>
      <c r="V38" s="67">
        <v>1522582.22</v>
      </c>
      <c r="W38" s="67">
        <f t="shared" si="18"/>
        <v>1130212.7819059999</v>
      </c>
      <c r="X38" s="67">
        <f t="shared" si="19"/>
        <v>4110282.0170160001</v>
      </c>
      <c r="Y38" s="15">
        <f t="shared" si="3"/>
        <v>6.5745792281710763E-3</v>
      </c>
      <c r="Z38" s="65">
        <v>446500</v>
      </c>
      <c r="AA38" s="50">
        <f t="shared" si="4"/>
        <v>1.4925373134328358E-2</v>
      </c>
      <c r="AB38" s="65">
        <v>20574500.170000002</v>
      </c>
      <c r="AC38" s="50">
        <f t="shared" si="5"/>
        <v>1.1070663213455789E-2</v>
      </c>
      <c r="AD38" s="68">
        <f t="shared" si="6"/>
        <v>14653710.027015999</v>
      </c>
      <c r="AE38" s="42">
        <f t="shared" si="7"/>
        <v>6.0672538873501585E-3</v>
      </c>
      <c r="AF38" s="15">
        <f t="shared" si="8"/>
        <v>0.11767607827165318</v>
      </c>
      <c r="AG38" s="68">
        <f t="shared" si="9"/>
        <v>35228210.197016001</v>
      </c>
      <c r="AH38" s="42">
        <f t="shared" si="10"/>
        <v>8.2430557634040301E-3</v>
      </c>
      <c r="AI38" s="46">
        <f t="shared" si="11"/>
        <v>0.2448855013743331</v>
      </c>
    </row>
    <row r="39" spans="1:35" x14ac:dyDescent="0.2">
      <c r="A39" s="6" t="s">
        <v>40</v>
      </c>
      <c r="B39" s="65">
        <v>1203666339.0200005</v>
      </c>
      <c r="C39" s="66">
        <v>420416873.14000005</v>
      </c>
      <c r="D39" s="65">
        <v>26783058.210000001</v>
      </c>
      <c r="E39" s="67">
        <v>5469102.959999999</v>
      </c>
      <c r="F39" s="67">
        <f t="shared" si="0"/>
        <v>418444.35864750051</v>
      </c>
      <c r="G39" s="67">
        <f t="shared" si="12"/>
        <v>32670605.528647501</v>
      </c>
      <c r="H39" s="15">
        <f t="shared" si="1"/>
        <v>1.5464419820702844E-3</v>
      </c>
      <c r="I39" s="76">
        <v>1730292.7699999998</v>
      </c>
      <c r="J39" s="68">
        <v>-49202.000000000015</v>
      </c>
      <c r="K39" s="67">
        <v>668988.94000000018</v>
      </c>
      <c r="L39" s="67">
        <f t="shared" si="13"/>
        <v>2350079.71</v>
      </c>
      <c r="M39" s="67">
        <v>948375.60000000009</v>
      </c>
      <c r="N39" s="67">
        <v>86060.97</v>
      </c>
      <c r="O39" s="67">
        <v>533581.06999999983</v>
      </c>
      <c r="P39" s="67">
        <f t="shared" si="14"/>
        <v>3249108.41</v>
      </c>
      <c r="Q39" s="67">
        <f t="shared" si="15"/>
        <v>668988.94000000018</v>
      </c>
      <c r="R39" s="67">
        <f t="shared" si="16"/>
        <v>3918097.3500000006</v>
      </c>
      <c r="S39" s="15">
        <f t="shared" si="2"/>
        <v>2.2260405708961206E-3</v>
      </c>
      <c r="T39" s="68">
        <v>837803.06000000017</v>
      </c>
      <c r="U39" s="67">
        <f t="shared" si="17"/>
        <v>820209.19574000011</v>
      </c>
      <c r="V39" s="67">
        <v>649825.62</v>
      </c>
      <c r="W39" s="67">
        <f t="shared" si="18"/>
        <v>482365.55772599997</v>
      </c>
      <c r="X39" s="67">
        <f t="shared" si="19"/>
        <v>1302574.7534660001</v>
      </c>
      <c r="Y39" s="15">
        <f t="shared" si="3"/>
        <v>2.0835263570296004E-3</v>
      </c>
      <c r="Z39" s="65">
        <v>446500</v>
      </c>
      <c r="AA39" s="50">
        <f t="shared" si="4"/>
        <v>1.4925373134328358E-2</v>
      </c>
      <c r="AB39" s="65">
        <v>6555176.6400000006</v>
      </c>
      <c r="AC39" s="50">
        <f t="shared" si="5"/>
        <v>3.5271891072215888E-3</v>
      </c>
      <c r="AD39" s="68">
        <f t="shared" si="6"/>
        <v>5667172.1034660004</v>
      </c>
      <c r="AE39" s="42">
        <f t="shared" si="7"/>
        <v>2.3464482313110347E-3</v>
      </c>
      <c r="AF39" s="15">
        <f t="shared" si="8"/>
        <v>0.21159540703048041</v>
      </c>
      <c r="AG39" s="68">
        <f t="shared" si="9"/>
        <v>12222348.743466001</v>
      </c>
      <c r="AH39" s="42">
        <f t="shared" si="10"/>
        <v>2.8599097623385758E-3</v>
      </c>
      <c r="AI39" s="46">
        <f t="shared" si="11"/>
        <v>0.37410842393933375</v>
      </c>
    </row>
    <row r="40" spans="1:35" x14ac:dyDescent="0.2">
      <c r="A40" s="6" t="s">
        <v>55</v>
      </c>
      <c r="B40" s="65">
        <v>150209231.24000001</v>
      </c>
      <c r="C40" s="66">
        <v>47461830.719999999</v>
      </c>
      <c r="D40" s="65">
        <v>13513340.329999998</v>
      </c>
      <c r="E40" s="67">
        <v>690672.77999999991</v>
      </c>
      <c r="F40" s="67">
        <f t="shared" si="0"/>
        <v>52843.790028481424</v>
      </c>
      <c r="G40" s="67">
        <f t="shared" si="12"/>
        <v>14256856.900028478</v>
      </c>
      <c r="H40" s="15">
        <f t="shared" si="1"/>
        <v>6.7483910034174294E-4</v>
      </c>
      <c r="I40" s="76">
        <v>958711.72</v>
      </c>
      <c r="J40" s="68">
        <v>-223767.96000000008</v>
      </c>
      <c r="K40" s="67">
        <v>185188.38</v>
      </c>
      <c r="L40" s="67">
        <f t="shared" si="13"/>
        <v>920132.1399999999</v>
      </c>
      <c r="M40" s="67">
        <v>0</v>
      </c>
      <c r="N40" s="67">
        <v>10966.480000000001</v>
      </c>
      <c r="O40" s="67">
        <v>585921.1</v>
      </c>
      <c r="P40" s="67">
        <f t="shared" si="14"/>
        <v>1331831.3399999999</v>
      </c>
      <c r="Q40" s="67">
        <f t="shared" si="15"/>
        <v>185188.38</v>
      </c>
      <c r="R40" s="67">
        <f t="shared" si="16"/>
        <v>1517019.7199999997</v>
      </c>
      <c r="S40" s="15">
        <f t="shared" si="2"/>
        <v>8.6188451738430439E-4</v>
      </c>
      <c r="T40" s="68">
        <v>317331.27999999997</v>
      </c>
      <c r="U40" s="67">
        <f t="shared" si="17"/>
        <v>310667.32311999996</v>
      </c>
      <c r="V40" s="67">
        <v>104681.64000000001</v>
      </c>
      <c r="W40" s="67">
        <f t="shared" si="18"/>
        <v>77705.181372000006</v>
      </c>
      <c r="X40" s="67">
        <f t="shared" si="19"/>
        <v>388372.50449199998</v>
      </c>
      <c r="Y40" s="15">
        <f t="shared" si="3"/>
        <v>6.2121912565980049E-4</v>
      </c>
      <c r="Z40" s="65">
        <v>446500</v>
      </c>
      <c r="AA40" s="50">
        <f t="shared" si="4"/>
        <v>1.4925373134328358E-2</v>
      </c>
      <c r="AB40" s="65">
        <v>893598.88</v>
      </c>
      <c r="AC40" s="50">
        <f t="shared" si="5"/>
        <v>4.8082491271530576E-4</v>
      </c>
      <c r="AD40" s="68">
        <f t="shared" si="6"/>
        <v>2351892.2244919995</v>
      </c>
      <c r="AE40" s="42">
        <f t="shared" si="7"/>
        <v>9.7378255850361355E-4</v>
      </c>
      <c r="AF40" s="15">
        <f t="shared" si="8"/>
        <v>0.17404225506485116</v>
      </c>
      <c r="AG40" s="68">
        <f t="shared" si="9"/>
        <v>3245491.1044919994</v>
      </c>
      <c r="AH40" s="42">
        <f t="shared" si="10"/>
        <v>7.5941309548066039E-4</v>
      </c>
      <c r="AI40" s="46">
        <f t="shared" si="11"/>
        <v>0.22764422251341504</v>
      </c>
    </row>
    <row r="41" spans="1:35" x14ac:dyDescent="0.2">
      <c r="A41" s="6" t="s">
        <v>64</v>
      </c>
      <c r="B41" s="65">
        <v>125877214.34000003</v>
      </c>
      <c r="C41" s="66">
        <v>22981035.600000001</v>
      </c>
      <c r="D41" s="65">
        <v>1590574.14</v>
      </c>
      <c r="E41" s="67">
        <v>237732.66999999998</v>
      </c>
      <c r="F41" s="67">
        <f t="shared" ref="F41:F72" si="20">(E41/E$76)*F$76</f>
        <v>18189.069643645529</v>
      </c>
      <c r="G41" s="67">
        <f t="shared" si="12"/>
        <v>1846495.8796436454</v>
      </c>
      <c r="H41" s="15">
        <f t="shared" ref="H41:H72" si="21">(G41/G$76)</f>
        <v>8.740268819005708E-5</v>
      </c>
      <c r="I41" s="76">
        <v>120561.41999999998</v>
      </c>
      <c r="J41" s="68">
        <v>0</v>
      </c>
      <c r="K41" s="67">
        <v>22634.42</v>
      </c>
      <c r="L41" s="67">
        <f t="shared" si="13"/>
        <v>143195.83999999997</v>
      </c>
      <c r="M41" s="67">
        <v>306964.06</v>
      </c>
      <c r="N41" s="67">
        <v>18827.470000000005</v>
      </c>
      <c r="O41" s="67">
        <v>594222.6100000001</v>
      </c>
      <c r="P41" s="67">
        <f t="shared" si="14"/>
        <v>1040575.56</v>
      </c>
      <c r="Q41" s="67">
        <f t="shared" si="15"/>
        <v>22634.42</v>
      </c>
      <c r="R41" s="67">
        <f t="shared" si="16"/>
        <v>1063209.98</v>
      </c>
      <c r="S41" s="15">
        <f t="shared" ref="S41:S72" si="22">(R41/R$76)</f>
        <v>6.0405557581708698E-4</v>
      </c>
      <c r="T41" s="68">
        <v>133808</v>
      </c>
      <c r="U41" s="67">
        <f t="shared" si="17"/>
        <v>130998.03199999999</v>
      </c>
      <c r="V41" s="67">
        <v>42466.35</v>
      </c>
      <c r="W41" s="67">
        <f t="shared" si="18"/>
        <v>31522.771604999998</v>
      </c>
      <c r="X41" s="67">
        <f t="shared" si="19"/>
        <v>162520.80360499999</v>
      </c>
      <c r="Y41" s="15">
        <f t="shared" ref="Y41:Y72" si="23">(X41/X$76)</f>
        <v>2.5995926681031541E-4</v>
      </c>
      <c r="Z41" s="65">
        <v>446500</v>
      </c>
      <c r="AA41" s="50">
        <f t="shared" ref="AA41:AA72" si="24">(Z41/Z$76)</f>
        <v>1.4925373134328358E-2</v>
      </c>
      <c r="AB41" s="65">
        <v>339647.88</v>
      </c>
      <c r="AC41" s="50">
        <f t="shared" ref="AC41:AC72" si="25">(AB41/AB$76)</f>
        <v>1.8275667741989409E-4</v>
      </c>
      <c r="AD41" s="68">
        <f t="shared" ref="AD41:AD76" si="26">(R41+X41+Z41)</f>
        <v>1672230.783605</v>
      </c>
      <c r="AE41" s="42">
        <f t="shared" ref="AE41:AE72" si="27">(AD41/AD$76)</f>
        <v>6.9237406115371886E-4</v>
      </c>
      <c r="AF41" s="15">
        <f t="shared" ref="AF41:AF76" si="28">(AD41/D41)</f>
        <v>1.0513378418216959</v>
      </c>
      <c r="AG41" s="68">
        <f t="shared" ref="AG41:AG76" si="29">(R41+X41+Z41+AB41)</f>
        <v>2011878.6636049999</v>
      </c>
      <c r="AH41" s="42">
        <f t="shared" ref="AH41:AH72" si="30">(AG41/AG$76)</f>
        <v>4.7075988023665018E-4</v>
      </c>
      <c r="AI41" s="46">
        <f t="shared" ref="AI41:AI76" si="31">(AG41/G41)</f>
        <v>1.089565747632901</v>
      </c>
    </row>
    <row r="42" spans="1:35" x14ac:dyDescent="0.2">
      <c r="A42" s="6" t="s">
        <v>23</v>
      </c>
      <c r="B42" s="65">
        <v>7268826329.5699997</v>
      </c>
      <c r="C42" s="66">
        <v>3729330370.6999998</v>
      </c>
      <c r="D42" s="65">
        <v>227124199.28999996</v>
      </c>
      <c r="E42" s="67">
        <v>31173837.929999996</v>
      </c>
      <c r="F42" s="67">
        <f t="shared" si="20"/>
        <v>2385129.0997088808</v>
      </c>
      <c r="G42" s="67">
        <f t="shared" si="12"/>
        <v>260683166.31970885</v>
      </c>
      <c r="H42" s="15">
        <f t="shared" si="21"/>
        <v>1.2339269073611719E-2</v>
      </c>
      <c r="I42" s="76">
        <v>12895032.42</v>
      </c>
      <c r="J42" s="68">
        <v>0</v>
      </c>
      <c r="K42" s="67">
        <v>7466442.2899999991</v>
      </c>
      <c r="L42" s="67">
        <f t="shared" si="13"/>
        <v>20361474.710000001</v>
      </c>
      <c r="M42" s="67">
        <v>0</v>
      </c>
      <c r="N42" s="67">
        <v>0</v>
      </c>
      <c r="O42" s="67">
        <v>0</v>
      </c>
      <c r="P42" s="67">
        <f t="shared" si="14"/>
        <v>12895032.42</v>
      </c>
      <c r="Q42" s="67">
        <f t="shared" si="15"/>
        <v>7466442.2899999991</v>
      </c>
      <c r="R42" s="67">
        <f t="shared" si="16"/>
        <v>20361474.710000001</v>
      </c>
      <c r="S42" s="15">
        <f t="shared" si="22"/>
        <v>1.1568234461488129E-2</v>
      </c>
      <c r="T42" s="68">
        <v>5237233.5600000005</v>
      </c>
      <c r="U42" s="67">
        <f t="shared" si="17"/>
        <v>5127251.6552400002</v>
      </c>
      <c r="V42" s="67">
        <v>3681067.1700000009</v>
      </c>
      <c r="W42" s="67">
        <f t="shared" si="18"/>
        <v>2732456.1602910003</v>
      </c>
      <c r="X42" s="67">
        <f t="shared" si="19"/>
        <v>7859707.8155310005</v>
      </c>
      <c r="Y42" s="15">
        <f t="shared" si="23"/>
        <v>1.2571952856168902E-2</v>
      </c>
      <c r="Z42" s="65">
        <v>446500</v>
      </c>
      <c r="AA42" s="50">
        <f t="shared" si="24"/>
        <v>1.4925373134328358E-2</v>
      </c>
      <c r="AB42" s="65">
        <v>36475566.330000006</v>
      </c>
      <c r="AC42" s="50">
        <f t="shared" si="25"/>
        <v>1.9626659555418868E-2</v>
      </c>
      <c r="AD42" s="68">
        <f t="shared" si="26"/>
        <v>28667682.525531001</v>
      </c>
      <c r="AE42" s="42">
        <f t="shared" si="27"/>
        <v>1.1869629460640225E-2</v>
      </c>
      <c r="AF42" s="15">
        <f t="shared" si="28"/>
        <v>0.1262202909912172</v>
      </c>
      <c r="AG42" s="68">
        <f t="shared" si="29"/>
        <v>65143248.855531007</v>
      </c>
      <c r="AH42" s="42">
        <f t="shared" si="30"/>
        <v>1.5242881483968566E-2</v>
      </c>
      <c r="AI42" s="46">
        <f t="shared" si="31"/>
        <v>0.24989434406223826</v>
      </c>
    </row>
    <row r="43" spans="1:35" x14ac:dyDescent="0.2">
      <c r="A43" s="6" t="s">
        <v>2</v>
      </c>
      <c r="B43" s="65">
        <v>20607263229.639999</v>
      </c>
      <c r="C43" s="66">
        <v>11597400100.900003</v>
      </c>
      <c r="D43" s="65">
        <v>707127789.1400001</v>
      </c>
      <c r="E43" s="67">
        <v>2494004.48</v>
      </c>
      <c r="F43" s="67">
        <f t="shared" si="20"/>
        <v>190817.783598207</v>
      </c>
      <c r="G43" s="67">
        <f t="shared" si="12"/>
        <v>709812611.40359831</v>
      </c>
      <c r="H43" s="15">
        <f t="shared" si="21"/>
        <v>3.3598520869622436E-2</v>
      </c>
      <c r="I43" s="76">
        <v>41077086.809999995</v>
      </c>
      <c r="J43" s="68">
        <v>0</v>
      </c>
      <c r="K43" s="67">
        <v>21504672.990000002</v>
      </c>
      <c r="L43" s="67">
        <f t="shared" si="13"/>
        <v>62581759.799999997</v>
      </c>
      <c r="M43" s="67">
        <v>0</v>
      </c>
      <c r="N43" s="67">
        <v>0</v>
      </c>
      <c r="O43" s="67">
        <v>0</v>
      </c>
      <c r="P43" s="67">
        <f t="shared" si="14"/>
        <v>41077086.809999995</v>
      </c>
      <c r="Q43" s="67">
        <f t="shared" si="15"/>
        <v>21504672.990000002</v>
      </c>
      <c r="R43" s="67">
        <f t="shared" si="16"/>
        <v>62581759.799999997</v>
      </c>
      <c r="S43" s="15">
        <f t="shared" si="22"/>
        <v>3.5555404541665066E-2</v>
      </c>
      <c r="T43" s="68">
        <v>13550697.980000004</v>
      </c>
      <c r="U43" s="67">
        <f t="shared" si="17"/>
        <v>13266133.322420005</v>
      </c>
      <c r="V43" s="67">
        <v>8074177.0299999993</v>
      </c>
      <c r="W43" s="67">
        <f t="shared" si="18"/>
        <v>5993461.6093689995</v>
      </c>
      <c r="X43" s="67">
        <f t="shared" si="19"/>
        <v>19259594.931789003</v>
      </c>
      <c r="Y43" s="15">
        <f t="shared" si="23"/>
        <v>3.0806580243721512E-2</v>
      </c>
      <c r="Z43" s="65">
        <v>446500</v>
      </c>
      <c r="AA43" s="50">
        <f t="shared" si="24"/>
        <v>1.4925373134328358E-2</v>
      </c>
      <c r="AB43" s="65">
        <v>0</v>
      </c>
      <c r="AC43" s="50">
        <f t="shared" si="25"/>
        <v>0</v>
      </c>
      <c r="AD43" s="68">
        <f t="shared" si="26"/>
        <v>82287854.731788993</v>
      </c>
      <c r="AE43" s="42">
        <f t="shared" si="27"/>
        <v>3.4070641877224229E-2</v>
      </c>
      <c r="AF43" s="15">
        <f t="shared" si="28"/>
        <v>0.11636914288415456</v>
      </c>
      <c r="AG43" s="68">
        <f t="shared" si="29"/>
        <v>82287854.731788993</v>
      </c>
      <c r="AH43" s="42">
        <f t="shared" si="30"/>
        <v>1.9254551151238513E-2</v>
      </c>
      <c r="AI43" s="46">
        <f t="shared" si="31"/>
        <v>0.11592898380471328</v>
      </c>
    </row>
    <row r="44" spans="1:35" x14ac:dyDescent="0.2">
      <c r="A44" s="6" t="s">
        <v>21</v>
      </c>
      <c r="B44" s="65">
        <v>7619569095.6100006</v>
      </c>
      <c r="C44" s="66">
        <v>3752520234.1200008</v>
      </c>
      <c r="D44" s="65">
        <v>229627229.40000001</v>
      </c>
      <c r="E44" s="67">
        <v>49540167.650000006</v>
      </c>
      <c r="F44" s="67">
        <f t="shared" si="20"/>
        <v>3790348.039012582</v>
      </c>
      <c r="G44" s="67">
        <f t="shared" si="12"/>
        <v>282957745.08901262</v>
      </c>
      <c r="H44" s="15">
        <f t="shared" si="21"/>
        <v>1.3393621852949655E-2</v>
      </c>
      <c r="I44" s="76">
        <v>11203359.419999998</v>
      </c>
      <c r="J44" s="68">
        <v>0</v>
      </c>
      <c r="K44" s="67">
        <v>9468389.9699999988</v>
      </c>
      <c r="L44" s="67">
        <f t="shared" si="13"/>
        <v>20671749.389999997</v>
      </c>
      <c r="M44" s="67">
        <v>0</v>
      </c>
      <c r="N44" s="67">
        <v>0</v>
      </c>
      <c r="O44" s="67">
        <v>0</v>
      </c>
      <c r="P44" s="67">
        <f t="shared" si="14"/>
        <v>11203359.419999998</v>
      </c>
      <c r="Q44" s="67">
        <f t="shared" si="15"/>
        <v>9468389.9699999988</v>
      </c>
      <c r="R44" s="67">
        <f t="shared" si="16"/>
        <v>20671749.389999997</v>
      </c>
      <c r="S44" s="15">
        <f t="shared" si="22"/>
        <v>1.174451492726109E-2</v>
      </c>
      <c r="T44" s="68">
        <v>4756108.419999999</v>
      </c>
      <c r="U44" s="67">
        <f t="shared" si="17"/>
        <v>4656230.1431799987</v>
      </c>
      <c r="V44" s="67">
        <v>5191827</v>
      </c>
      <c r="W44" s="67">
        <f t="shared" si="18"/>
        <v>3853893.1820999999</v>
      </c>
      <c r="X44" s="67">
        <f t="shared" si="19"/>
        <v>8510123.3252799995</v>
      </c>
      <c r="Y44" s="15">
        <f t="shared" si="23"/>
        <v>1.3612321444594991E-2</v>
      </c>
      <c r="Z44" s="65">
        <v>446500</v>
      </c>
      <c r="AA44" s="50">
        <f t="shared" si="24"/>
        <v>1.4925373134328358E-2</v>
      </c>
      <c r="AB44" s="65">
        <v>57031726.369999997</v>
      </c>
      <c r="AC44" s="50">
        <f t="shared" si="25"/>
        <v>3.0687454368629526E-2</v>
      </c>
      <c r="AD44" s="68">
        <f t="shared" si="26"/>
        <v>29628372.715279996</v>
      </c>
      <c r="AE44" s="42">
        <f t="shared" si="27"/>
        <v>1.2267395710794467E-2</v>
      </c>
      <c r="AF44" s="15">
        <f t="shared" si="28"/>
        <v>0.12902813308638036</v>
      </c>
      <c r="AG44" s="68">
        <f t="shared" si="29"/>
        <v>86660099.085280001</v>
      </c>
      <c r="AH44" s="42">
        <f t="shared" si="30"/>
        <v>2.0277613458846398E-2</v>
      </c>
      <c r="AI44" s="46">
        <f t="shared" si="31"/>
        <v>0.30626516004366144</v>
      </c>
    </row>
    <row r="45" spans="1:35" x14ac:dyDescent="0.2">
      <c r="A45" s="6" t="s">
        <v>45</v>
      </c>
      <c r="B45" s="65">
        <v>729880339.30000007</v>
      </c>
      <c r="C45" s="66">
        <v>291175450.23000008</v>
      </c>
      <c r="D45" s="65">
        <v>18214726.770000003</v>
      </c>
      <c r="E45" s="67">
        <v>2597047.1600000006</v>
      </c>
      <c r="F45" s="67">
        <f t="shared" si="20"/>
        <v>198701.64105367532</v>
      </c>
      <c r="G45" s="67">
        <f t="shared" si="12"/>
        <v>21010475.57105368</v>
      </c>
      <c r="H45" s="15">
        <f t="shared" si="21"/>
        <v>9.9451727204287986E-4</v>
      </c>
      <c r="I45" s="76">
        <v>1296960.23</v>
      </c>
      <c r="J45" s="68">
        <v>-690176.04</v>
      </c>
      <c r="K45" s="67">
        <v>321994.87000000005</v>
      </c>
      <c r="L45" s="67">
        <f t="shared" si="13"/>
        <v>928779.06</v>
      </c>
      <c r="M45" s="67">
        <v>1187102.31</v>
      </c>
      <c r="N45" s="67">
        <v>0</v>
      </c>
      <c r="O45" s="67">
        <v>572654.5199999999</v>
      </c>
      <c r="P45" s="67">
        <f t="shared" si="14"/>
        <v>2366541.02</v>
      </c>
      <c r="Q45" s="67">
        <f>K45</f>
        <v>321994.87000000005</v>
      </c>
      <c r="R45" s="67">
        <f t="shared" si="16"/>
        <v>2688535.89</v>
      </c>
      <c r="S45" s="15">
        <f t="shared" si="22"/>
        <v>1.5274735242222373E-3</v>
      </c>
      <c r="T45" s="68">
        <v>695584.11999999976</v>
      </c>
      <c r="U45" s="67">
        <f t="shared" si="17"/>
        <v>680976.8534799997</v>
      </c>
      <c r="V45" s="67">
        <v>311217.26999999996</v>
      </c>
      <c r="W45" s="67">
        <f t="shared" si="18"/>
        <v>231016.57952099995</v>
      </c>
      <c r="X45" s="67">
        <f t="shared" si="19"/>
        <v>911993.43300099962</v>
      </c>
      <c r="Y45" s="15">
        <f t="shared" si="23"/>
        <v>1.4587741318027086E-3</v>
      </c>
      <c r="Z45" s="65">
        <v>446500</v>
      </c>
      <c r="AA45" s="50">
        <f t="shared" si="24"/>
        <v>1.4925373134328358E-2</v>
      </c>
      <c r="AB45" s="65">
        <v>3248809.1999999997</v>
      </c>
      <c r="AC45" s="50">
        <f t="shared" si="25"/>
        <v>1.7481091740162904E-3</v>
      </c>
      <c r="AD45" s="68">
        <f t="shared" si="26"/>
        <v>4047029.3230009996</v>
      </c>
      <c r="AE45" s="42">
        <f t="shared" si="27"/>
        <v>1.675640799970027E-3</v>
      </c>
      <c r="AF45" s="15">
        <f t="shared" si="28"/>
        <v>0.22218446502675696</v>
      </c>
      <c r="AG45" s="68">
        <f t="shared" si="29"/>
        <v>7295838.5230009994</v>
      </c>
      <c r="AH45" s="42">
        <f t="shared" si="30"/>
        <v>1.7071546765944606E-3</v>
      </c>
      <c r="AI45" s="46">
        <f t="shared" si="31"/>
        <v>0.34724766216394176</v>
      </c>
    </row>
    <row r="46" spans="1:35" x14ac:dyDescent="0.2">
      <c r="A46" s="6" t="s">
        <v>63</v>
      </c>
      <c r="B46" s="65">
        <v>115460757.90000004</v>
      </c>
      <c r="C46" s="66">
        <v>24200690.810000002</v>
      </c>
      <c r="D46" s="65">
        <v>1655338.5000000002</v>
      </c>
      <c r="E46" s="67">
        <v>315159.73000000004</v>
      </c>
      <c r="F46" s="67">
        <f t="shared" si="20"/>
        <v>24113.06059803443</v>
      </c>
      <c r="G46" s="67">
        <f t="shared" si="12"/>
        <v>1994611.2905980346</v>
      </c>
      <c r="H46" s="15">
        <f t="shared" si="21"/>
        <v>9.4413635369796806E-5</v>
      </c>
      <c r="I46" s="76">
        <v>135984.42000000001</v>
      </c>
      <c r="J46" s="68">
        <v>-128430.35</v>
      </c>
      <c r="K46" s="67">
        <v>19798.100000000002</v>
      </c>
      <c r="L46" s="67">
        <f t="shared" si="13"/>
        <v>27352.170000000009</v>
      </c>
      <c r="M46" s="67">
        <v>285040.88</v>
      </c>
      <c r="N46" s="67">
        <v>18805.87</v>
      </c>
      <c r="O46" s="67">
        <v>660247.30999999994</v>
      </c>
      <c r="P46" s="67">
        <f t="shared" si="14"/>
        <v>971648.12999999989</v>
      </c>
      <c r="Q46" s="67">
        <f t="shared" si="15"/>
        <v>19798.100000000002</v>
      </c>
      <c r="R46" s="67">
        <f>SUM(P46:Q46)</f>
        <v>991446.22999999986</v>
      </c>
      <c r="S46" s="15">
        <f t="shared" si="22"/>
        <v>5.6328348550145288E-4</v>
      </c>
      <c r="T46" s="68">
        <v>128921.53999999998</v>
      </c>
      <c r="U46" s="67">
        <f t="shared" si="17"/>
        <v>126214.18765999998</v>
      </c>
      <c r="V46" s="67">
        <v>49686.11</v>
      </c>
      <c r="W46" s="67">
        <f t="shared" si="18"/>
        <v>36881.999452999997</v>
      </c>
      <c r="X46" s="67">
        <f t="shared" si="19"/>
        <v>163096.18711299996</v>
      </c>
      <c r="Y46" s="15">
        <f t="shared" si="23"/>
        <v>2.6087961836874092E-4</v>
      </c>
      <c r="Z46" s="65">
        <v>446500</v>
      </c>
      <c r="AA46" s="50">
        <f t="shared" si="24"/>
        <v>1.4925373134328358E-2</v>
      </c>
      <c r="AB46" s="65">
        <v>494034.52999999997</v>
      </c>
      <c r="AC46" s="50">
        <f t="shared" si="25"/>
        <v>2.6582856702505838E-4</v>
      </c>
      <c r="AD46" s="68">
        <f t="shared" si="26"/>
        <v>1601042.4171129998</v>
      </c>
      <c r="AE46" s="42">
        <f t="shared" si="27"/>
        <v>6.6289907546501618E-4</v>
      </c>
      <c r="AF46" s="15">
        <f t="shared" si="28"/>
        <v>0.96719940792351511</v>
      </c>
      <c r="AG46" s="68">
        <f t="shared" si="29"/>
        <v>2095076.9471129999</v>
      </c>
      <c r="AH46" s="42">
        <f t="shared" si="30"/>
        <v>4.9022746279450702E-4</v>
      </c>
      <c r="AI46" s="46">
        <f t="shared" si="31"/>
        <v>1.0503685389672306</v>
      </c>
    </row>
    <row r="47" spans="1:35" x14ac:dyDescent="0.2">
      <c r="A47" s="6" t="s">
        <v>3</v>
      </c>
      <c r="B47" s="65">
        <v>254425516.04000002</v>
      </c>
      <c r="C47" s="66">
        <v>84012975.870000005</v>
      </c>
      <c r="D47" s="65">
        <v>5846323.3799999999</v>
      </c>
      <c r="E47" s="67">
        <v>1214507.3199999998</v>
      </c>
      <c r="F47" s="67">
        <f t="shared" si="20"/>
        <v>92922.685915222683</v>
      </c>
      <c r="G47" s="67">
        <f t="shared" si="12"/>
        <v>7153753.3859152216</v>
      </c>
      <c r="H47" s="15">
        <f t="shared" si="21"/>
        <v>3.386182896321336E-4</v>
      </c>
      <c r="I47" s="76">
        <v>431461.15</v>
      </c>
      <c r="J47" s="68">
        <v>0</v>
      </c>
      <c r="K47" s="67">
        <v>113085.63999999997</v>
      </c>
      <c r="L47" s="67">
        <f t="shared" si="13"/>
        <v>544546.79</v>
      </c>
      <c r="M47" s="67">
        <v>620225.79</v>
      </c>
      <c r="N47" s="67">
        <v>18245.110000000004</v>
      </c>
      <c r="O47" s="67">
        <v>646883.93000000005</v>
      </c>
      <c r="P47" s="67">
        <f t="shared" si="14"/>
        <v>1716815.98</v>
      </c>
      <c r="Q47" s="67">
        <f t="shared" si="15"/>
        <v>113085.63999999997</v>
      </c>
      <c r="R47" s="67">
        <f t="shared" si="16"/>
        <v>1829901.6199999999</v>
      </c>
      <c r="S47" s="15">
        <f t="shared" si="22"/>
        <v>1.0396462576072888E-3</v>
      </c>
      <c r="T47" s="68">
        <v>341717.12</v>
      </c>
      <c r="U47" s="67">
        <f t="shared" si="17"/>
        <v>334541.06047999999</v>
      </c>
      <c r="V47" s="67">
        <v>169396.60000000003</v>
      </c>
      <c r="W47" s="67">
        <f t="shared" si="18"/>
        <v>125743.09618000002</v>
      </c>
      <c r="X47" s="67">
        <f t="shared" si="19"/>
        <v>460284.15665999998</v>
      </c>
      <c r="Y47" s="15">
        <f t="shared" si="23"/>
        <v>7.3624501747206932E-4</v>
      </c>
      <c r="Z47" s="65">
        <v>446500</v>
      </c>
      <c r="AA47" s="50">
        <f t="shared" si="24"/>
        <v>1.4925373134328358E-2</v>
      </c>
      <c r="AB47" s="65">
        <v>1676102.8800000001</v>
      </c>
      <c r="AC47" s="50">
        <f t="shared" si="25"/>
        <v>9.0187223710248236E-4</v>
      </c>
      <c r="AD47" s="68">
        <f t="shared" si="26"/>
        <v>2736685.77666</v>
      </c>
      <c r="AE47" s="42">
        <f t="shared" si="27"/>
        <v>1.1331033155620217E-3</v>
      </c>
      <c r="AF47" s="15">
        <f t="shared" si="28"/>
        <v>0.46810372926377536</v>
      </c>
      <c r="AG47" s="68">
        <f t="shared" si="29"/>
        <v>4412788.6566599999</v>
      </c>
      <c r="AH47" s="42">
        <f t="shared" si="30"/>
        <v>1.0325492770009151E-3</v>
      </c>
      <c r="AI47" s="46">
        <f t="shared" si="31"/>
        <v>0.61684942415658151</v>
      </c>
    </row>
    <row r="48" spans="1:35" x14ac:dyDescent="0.2">
      <c r="A48" s="6" t="s">
        <v>19</v>
      </c>
      <c r="B48" s="65">
        <v>10660323208.040001</v>
      </c>
      <c r="C48" s="66">
        <v>4862667674.3800011</v>
      </c>
      <c r="D48" s="65">
        <v>295709164.99999994</v>
      </c>
      <c r="E48" s="67">
        <v>23185791.060000002</v>
      </c>
      <c r="F48" s="67">
        <f t="shared" si="20"/>
        <v>1773958.8266659097</v>
      </c>
      <c r="G48" s="67">
        <f t="shared" si="12"/>
        <v>320668914.88666588</v>
      </c>
      <c r="H48" s="15">
        <f t="shared" si="21"/>
        <v>1.5178655684567352E-2</v>
      </c>
      <c r="I48" s="76">
        <v>21372442.770000003</v>
      </c>
      <c r="J48" s="68">
        <v>0</v>
      </c>
      <c r="K48" s="67">
        <v>5032194.8500000006</v>
      </c>
      <c r="L48" s="67">
        <f t="shared" si="13"/>
        <v>26404637.620000005</v>
      </c>
      <c r="M48" s="67">
        <v>0</v>
      </c>
      <c r="N48" s="67">
        <v>0</v>
      </c>
      <c r="O48" s="67">
        <v>0</v>
      </c>
      <c r="P48" s="67">
        <f t="shared" si="14"/>
        <v>21372442.770000003</v>
      </c>
      <c r="Q48" s="67">
        <f t="shared" si="15"/>
        <v>5032194.8500000006</v>
      </c>
      <c r="R48" s="67">
        <f t="shared" si="16"/>
        <v>26404637.620000005</v>
      </c>
      <c r="S48" s="15">
        <f t="shared" si="22"/>
        <v>1.5001616690797637E-2</v>
      </c>
      <c r="T48" s="68">
        <v>7676638.4299999997</v>
      </c>
      <c r="U48" s="67">
        <f t="shared" si="17"/>
        <v>7515429.0229699994</v>
      </c>
      <c r="V48" s="67">
        <v>2303750.1800000002</v>
      </c>
      <c r="W48" s="67">
        <f t="shared" si="18"/>
        <v>1710073.7586139999</v>
      </c>
      <c r="X48" s="67">
        <f t="shared" si="19"/>
        <v>9225502.7815839984</v>
      </c>
      <c r="Y48" s="15">
        <f t="shared" si="23"/>
        <v>1.4756602760136234E-2</v>
      </c>
      <c r="Z48" s="65">
        <v>446500</v>
      </c>
      <c r="AA48" s="50">
        <f t="shared" si="24"/>
        <v>1.4925373134328358E-2</v>
      </c>
      <c r="AB48" s="65">
        <v>26192968.399999999</v>
      </c>
      <c r="AC48" s="50">
        <f t="shared" si="25"/>
        <v>1.4093831165818787E-2</v>
      </c>
      <c r="AD48" s="68">
        <f t="shared" si="26"/>
        <v>36076640.401583999</v>
      </c>
      <c r="AE48" s="42">
        <f t="shared" si="27"/>
        <v>1.4937250451626213E-2</v>
      </c>
      <c r="AF48" s="15">
        <f t="shared" si="28"/>
        <v>0.12200041348594659</v>
      </c>
      <c r="AG48" s="68">
        <f t="shared" si="29"/>
        <v>62269608.801583998</v>
      </c>
      <c r="AH48" s="42">
        <f t="shared" si="30"/>
        <v>1.4570477888209307E-2</v>
      </c>
      <c r="AI48" s="46">
        <f t="shared" si="31"/>
        <v>0.19418660777765742</v>
      </c>
    </row>
    <row r="49" spans="1:35" x14ac:dyDescent="0.2">
      <c r="A49" s="6" t="s">
        <v>20</v>
      </c>
      <c r="B49" s="65">
        <v>9105003357.3699989</v>
      </c>
      <c r="C49" s="66">
        <v>3990073948.29</v>
      </c>
      <c r="D49" s="65">
        <v>243379830.96999997</v>
      </c>
      <c r="E49" s="67">
        <v>2163503.84</v>
      </c>
      <c r="F49" s="67">
        <f t="shared" si="20"/>
        <v>165530.98074427267</v>
      </c>
      <c r="G49" s="67">
        <f t="shared" si="12"/>
        <v>245708865.79074425</v>
      </c>
      <c r="H49" s="15">
        <f t="shared" si="21"/>
        <v>1.1630470243121025E-2</v>
      </c>
      <c r="I49" s="76">
        <v>18066885.809999999</v>
      </c>
      <c r="J49" s="68">
        <v>0</v>
      </c>
      <c r="K49" s="67">
        <v>3774772.5200000005</v>
      </c>
      <c r="L49" s="67">
        <f t="shared" si="13"/>
        <v>21841658.329999998</v>
      </c>
      <c r="M49" s="67">
        <v>0</v>
      </c>
      <c r="N49" s="67">
        <v>0</v>
      </c>
      <c r="O49" s="67">
        <v>0</v>
      </c>
      <c r="P49" s="67">
        <f t="shared" si="14"/>
        <v>18066885.809999999</v>
      </c>
      <c r="Q49" s="67">
        <f t="shared" si="15"/>
        <v>3774772.5200000005</v>
      </c>
      <c r="R49" s="67">
        <f t="shared" si="16"/>
        <v>21841658.329999998</v>
      </c>
      <c r="S49" s="15">
        <f t="shared" si="22"/>
        <v>1.2409190797219779E-2</v>
      </c>
      <c r="T49" s="68">
        <v>7172338.379999998</v>
      </c>
      <c r="U49" s="67">
        <f t="shared" si="17"/>
        <v>7021719.2740199976</v>
      </c>
      <c r="V49" s="67">
        <v>1968285.4099999997</v>
      </c>
      <c r="W49" s="67">
        <f t="shared" si="18"/>
        <v>1461058.2598429997</v>
      </c>
      <c r="X49" s="67">
        <f t="shared" si="19"/>
        <v>8482777.5338629968</v>
      </c>
      <c r="Y49" s="15">
        <f t="shared" si="23"/>
        <v>1.356858063277628E-2</v>
      </c>
      <c r="Z49" s="65">
        <v>446500</v>
      </c>
      <c r="AA49" s="50">
        <f t="shared" si="24"/>
        <v>1.4925373134328358E-2</v>
      </c>
      <c r="AB49" s="65">
        <v>0</v>
      </c>
      <c r="AC49" s="50">
        <f t="shared" si="25"/>
        <v>0</v>
      </c>
      <c r="AD49" s="68">
        <f t="shared" si="26"/>
        <v>30770935.863862995</v>
      </c>
      <c r="AE49" s="42">
        <f t="shared" si="27"/>
        <v>1.2740465035354786E-2</v>
      </c>
      <c r="AF49" s="15">
        <f t="shared" si="28"/>
        <v>0.12643174145213351</v>
      </c>
      <c r="AG49" s="68">
        <f t="shared" si="29"/>
        <v>30770935.863862995</v>
      </c>
      <c r="AH49" s="42">
        <f t="shared" si="30"/>
        <v>7.2000972742985595E-3</v>
      </c>
      <c r="AI49" s="46">
        <f t="shared" si="31"/>
        <v>0.12523331530930099</v>
      </c>
    </row>
    <row r="50" spans="1:35" x14ac:dyDescent="0.2">
      <c r="A50" s="6" t="s">
        <v>30</v>
      </c>
      <c r="B50" s="65">
        <v>5993564157.0100002</v>
      </c>
      <c r="C50" s="66">
        <v>2710398474.6500001</v>
      </c>
      <c r="D50" s="65">
        <v>166927362.87</v>
      </c>
      <c r="E50" s="67">
        <v>1119420.3399999999</v>
      </c>
      <c r="F50" s="67">
        <f t="shared" si="20"/>
        <v>85647.523854308092</v>
      </c>
      <c r="G50" s="67">
        <f t="shared" si="12"/>
        <v>168132430.73385432</v>
      </c>
      <c r="H50" s="15">
        <f t="shared" si="21"/>
        <v>7.958439864433094E-3</v>
      </c>
      <c r="I50" s="76">
        <v>13106994.150000002</v>
      </c>
      <c r="J50" s="68">
        <v>-158614.66000000015</v>
      </c>
      <c r="K50" s="67">
        <v>1773743.9000000008</v>
      </c>
      <c r="L50" s="67">
        <f t="shared" si="13"/>
        <v>14722123.390000002</v>
      </c>
      <c r="M50" s="67">
        <v>0</v>
      </c>
      <c r="N50" s="67">
        <v>0</v>
      </c>
      <c r="O50" s="67">
        <v>0</v>
      </c>
      <c r="P50" s="67">
        <f t="shared" si="14"/>
        <v>12948379.490000002</v>
      </c>
      <c r="Q50" s="67">
        <f t="shared" si="15"/>
        <v>1773743.9000000008</v>
      </c>
      <c r="R50" s="67">
        <f t="shared" si="16"/>
        <v>14722123.390000002</v>
      </c>
      <c r="S50" s="15">
        <f t="shared" si="22"/>
        <v>8.3642750622004661E-3</v>
      </c>
      <c r="T50" s="68">
        <v>3815791.9100000006</v>
      </c>
      <c r="U50" s="67">
        <f t="shared" si="17"/>
        <v>3735660.2798900004</v>
      </c>
      <c r="V50" s="67">
        <v>701372.83000000007</v>
      </c>
      <c r="W50" s="67">
        <f t="shared" si="18"/>
        <v>520629.05170900002</v>
      </c>
      <c r="X50" s="67">
        <f t="shared" si="19"/>
        <v>4256289.3315990008</v>
      </c>
      <c r="Y50" s="15">
        <f t="shared" si="23"/>
        <v>6.8081244334986983E-3</v>
      </c>
      <c r="Z50" s="65">
        <v>446500</v>
      </c>
      <c r="AA50" s="50">
        <f t="shared" si="24"/>
        <v>1.4925373134328358E-2</v>
      </c>
      <c r="AB50" s="65">
        <v>0</v>
      </c>
      <c r="AC50" s="50">
        <f t="shared" si="25"/>
        <v>0</v>
      </c>
      <c r="AD50" s="68">
        <f t="shared" si="26"/>
        <v>19424912.721599005</v>
      </c>
      <c r="AE50" s="42">
        <f t="shared" si="27"/>
        <v>8.0427330010131668E-3</v>
      </c>
      <c r="AF50" s="15">
        <f t="shared" si="28"/>
        <v>0.11636745700419873</v>
      </c>
      <c r="AG50" s="68">
        <f t="shared" si="29"/>
        <v>19424912.721599005</v>
      </c>
      <c r="AH50" s="42">
        <f t="shared" si="30"/>
        <v>4.545239110017571E-3</v>
      </c>
      <c r="AI50" s="46">
        <f t="shared" si="31"/>
        <v>0.11553340802136931</v>
      </c>
    </row>
    <row r="51" spans="1:35" x14ac:dyDescent="0.2">
      <c r="A51" s="6" t="s">
        <v>65</v>
      </c>
      <c r="B51" s="65">
        <v>150459437149.57001</v>
      </c>
      <c r="C51" s="66">
        <v>45198925936.030006</v>
      </c>
      <c r="D51" s="65">
        <v>2738566581.3799996</v>
      </c>
      <c r="E51" s="67">
        <v>400738662.49999994</v>
      </c>
      <c r="F51" s="67">
        <f t="shared" si="20"/>
        <v>30660756.223004017</v>
      </c>
      <c r="G51" s="67">
        <f t="shared" si="12"/>
        <v>3169966000.1030035</v>
      </c>
      <c r="H51" s="15">
        <f t="shared" si="21"/>
        <v>0.15004829035066986</v>
      </c>
      <c r="I51" s="76">
        <v>145218441.69999999</v>
      </c>
      <c r="J51" s="68">
        <v>0</v>
      </c>
      <c r="K51" s="67">
        <v>100277164.14999999</v>
      </c>
      <c r="L51" s="67">
        <f t="shared" si="13"/>
        <v>245495605.84999996</v>
      </c>
      <c r="M51" s="67">
        <v>0</v>
      </c>
      <c r="N51" s="67">
        <v>0</v>
      </c>
      <c r="O51" s="67">
        <v>0</v>
      </c>
      <c r="P51" s="67">
        <f t="shared" si="14"/>
        <v>145218441.69999999</v>
      </c>
      <c r="Q51" s="67">
        <f t="shared" si="15"/>
        <v>100277164.14999999</v>
      </c>
      <c r="R51" s="67">
        <f t="shared" si="16"/>
        <v>245495605.84999996</v>
      </c>
      <c r="S51" s="15">
        <f t="shared" si="22"/>
        <v>0.13947667191036558</v>
      </c>
      <c r="T51" s="68">
        <v>42138090.840000004</v>
      </c>
      <c r="U51" s="67">
        <f t="shared" si="17"/>
        <v>41253190.932360001</v>
      </c>
      <c r="V51" s="67">
        <v>92054619.640000001</v>
      </c>
      <c r="W51" s="67">
        <f t="shared" si="18"/>
        <v>68332144.158771992</v>
      </c>
      <c r="X51" s="67">
        <f t="shared" si="19"/>
        <v>109585335.09113199</v>
      </c>
      <c r="Y51" s="15">
        <f t="shared" si="23"/>
        <v>0.17528662627519134</v>
      </c>
      <c r="Z51" s="65">
        <v>446500</v>
      </c>
      <c r="AA51" s="50">
        <f t="shared" si="24"/>
        <v>1.4925373134328358E-2</v>
      </c>
      <c r="AB51" s="65">
        <v>445043863.18000007</v>
      </c>
      <c r="AC51" s="50">
        <f t="shared" si="25"/>
        <v>0.2394678210295049</v>
      </c>
      <c r="AD51" s="68">
        <f t="shared" si="26"/>
        <v>355527440.94113195</v>
      </c>
      <c r="AE51" s="42">
        <f t="shared" si="27"/>
        <v>0.14720335288011643</v>
      </c>
      <c r="AF51" s="15">
        <f t="shared" si="28"/>
        <v>0.12982245652102312</v>
      </c>
      <c r="AG51" s="68">
        <f t="shared" si="29"/>
        <v>800571304.12113202</v>
      </c>
      <c r="AH51" s="42">
        <f t="shared" si="30"/>
        <v>0.18732583533325681</v>
      </c>
      <c r="AI51" s="46">
        <f t="shared" si="31"/>
        <v>0.2525488614373525</v>
      </c>
    </row>
    <row r="52" spans="1:35" x14ac:dyDescent="0.2">
      <c r="A52" s="6" t="s">
        <v>34</v>
      </c>
      <c r="B52" s="65">
        <v>4289057390.3100004</v>
      </c>
      <c r="C52" s="66">
        <v>3043724630.4100003</v>
      </c>
      <c r="D52" s="65">
        <v>186363018.67000005</v>
      </c>
      <c r="E52" s="67">
        <v>43842140.949999996</v>
      </c>
      <c r="F52" s="67">
        <f t="shared" si="20"/>
        <v>3354388.5872567426</v>
      </c>
      <c r="G52" s="67">
        <f t="shared" si="12"/>
        <v>233559548.20725676</v>
      </c>
      <c r="H52" s="15">
        <f t="shared" si="21"/>
        <v>1.105539015321773E-2</v>
      </c>
      <c r="I52" s="76">
        <v>9702358.5199999996</v>
      </c>
      <c r="J52" s="68">
        <v>-706352.04000000039</v>
      </c>
      <c r="K52" s="67">
        <v>6549440.0700000003</v>
      </c>
      <c r="L52" s="67">
        <f t="shared" si="13"/>
        <v>15545446.549999999</v>
      </c>
      <c r="M52" s="67">
        <v>0</v>
      </c>
      <c r="N52" s="67">
        <v>0</v>
      </c>
      <c r="O52" s="67">
        <v>0</v>
      </c>
      <c r="P52" s="67">
        <f t="shared" si="14"/>
        <v>8996006.4799999986</v>
      </c>
      <c r="Q52" s="67">
        <f t="shared" si="15"/>
        <v>6549440.0700000003</v>
      </c>
      <c r="R52" s="67">
        <f t="shared" si="16"/>
        <v>15545446.549999999</v>
      </c>
      <c r="S52" s="15">
        <f t="shared" si="22"/>
        <v>8.8320405599409419E-3</v>
      </c>
      <c r="T52" s="68">
        <v>2195648.3499999996</v>
      </c>
      <c r="U52" s="67">
        <f t="shared" si="17"/>
        <v>2149539.7346499995</v>
      </c>
      <c r="V52" s="67">
        <v>1835199.0900000005</v>
      </c>
      <c r="W52" s="67">
        <f t="shared" si="18"/>
        <v>1362268.2845070004</v>
      </c>
      <c r="X52" s="67">
        <f t="shared" si="19"/>
        <v>3511808.0191569999</v>
      </c>
      <c r="Y52" s="15">
        <f t="shared" si="23"/>
        <v>5.6172934023724789E-3</v>
      </c>
      <c r="Z52" s="65">
        <v>446500</v>
      </c>
      <c r="AA52" s="50">
        <f t="shared" si="24"/>
        <v>1.4925373134328358E-2</v>
      </c>
      <c r="AB52" s="65">
        <v>45668482.82</v>
      </c>
      <c r="AC52" s="50">
        <f t="shared" si="25"/>
        <v>2.4573155536818648E-2</v>
      </c>
      <c r="AD52" s="68">
        <f t="shared" si="26"/>
        <v>19503754.569156997</v>
      </c>
      <c r="AE52" s="42">
        <f t="shared" si="27"/>
        <v>8.0753768506048526E-3</v>
      </c>
      <c r="AF52" s="15">
        <f t="shared" si="28"/>
        <v>0.10465463968306407</v>
      </c>
      <c r="AG52" s="68">
        <f t="shared" si="29"/>
        <v>65172237.389156997</v>
      </c>
      <c r="AH52" s="42">
        <f t="shared" si="30"/>
        <v>1.5249664516596166E-2</v>
      </c>
      <c r="AI52" s="46">
        <f t="shared" si="31"/>
        <v>0.27903906258340705</v>
      </c>
    </row>
    <row r="53" spans="1:35" x14ac:dyDescent="0.2">
      <c r="A53" s="6" t="s">
        <v>38</v>
      </c>
      <c r="B53" s="65">
        <v>1687149432.6200004</v>
      </c>
      <c r="C53" s="66">
        <v>849208412.8499999</v>
      </c>
      <c r="D53" s="65">
        <v>53006520.900000013</v>
      </c>
      <c r="E53" s="67">
        <v>8166241.5700000012</v>
      </c>
      <c r="F53" s="67">
        <f t="shared" si="20"/>
        <v>624804.05677336326</v>
      </c>
      <c r="G53" s="67">
        <f t="shared" si="12"/>
        <v>61797566.526773378</v>
      </c>
      <c r="H53" s="15">
        <f t="shared" si="21"/>
        <v>2.9251478422395788E-3</v>
      </c>
      <c r="I53" s="76">
        <v>3893254.3000000003</v>
      </c>
      <c r="J53" s="68">
        <v>0</v>
      </c>
      <c r="K53" s="67">
        <v>894265.59999999986</v>
      </c>
      <c r="L53" s="67">
        <f t="shared" si="13"/>
        <v>4787519.9000000004</v>
      </c>
      <c r="M53" s="67">
        <v>0</v>
      </c>
      <c r="N53" s="67">
        <v>0</v>
      </c>
      <c r="O53" s="67">
        <v>0</v>
      </c>
      <c r="P53" s="67">
        <f t="shared" si="14"/>
        <v>3893254.3000000003</v>
      </c>
      <c r="Q53" s="67">
        <f t="shared" si="15"/>
        <v>894265.59999999986</v>
      </c>
      <c r="R53" s="67">
        <f t="shared" si="16"/>
        <v>4787519.9000000004</v>
      </c>
      <c r="S53" s="15">
        <f t="shared" si="22"/>
        <v>2.7199971259959984E-3</v>
      </c>
      <c r="T53" s="68">
        <v>1529527.52</v>
      </c>
      <c r="U53" s="67">
        <f t="shared" si="17"/>
        <v>1497407.4420799999</v>
      </c>
      <c r="V53" s="67">
        <v>441199.07999999996</v>
      </c>
      <c r="W53" s="67">
        <f t="shared" si="18"/>
        <v>327502.07708399993</v>
      </c>
      <c r="X53" s="67">
        <f t="shared" si="19"/>
        <v>1824909.5191639999</v>
      </c>
      <c r="Y53" s="15">
        <f t="shared" si="23"/>
        <v>2.9190240884487211E-3</v>
      </c>
      <c r="Z53" s="65">
        <v>446500</v>
      </c>
      <c r="AA53" s="50">
        <f t="shared" si="24"/>
        <v>1.4925373134328358E-2</v>
      </c>
      <c r="AB53" s="65">
        <v>9467737.1099999975</v>
      </c>
      <c r="AC53" s="50">
        <f t="shared" si="25"/>
        <v>5.0943706079031904E-3</v>
      </c>
      <c r="AD53" s="68">
        <f t="shared" si="26"/>
        <v>7058929.4191640001</v>
      </c>
      <c r="AE53" s="42">
        <f t="shared" si="27"/>
        <v>2.9226944493915647E-3</v>
      </c>
      <c r="AF53" s="15">
        <f t="shared" si="28"/>
        <v>0.13317096272892714</v>
      </c>
      <c r="AG53" s="68">
        <f t="shared" si="29"/>
        <v>16526666.529163998</v>
      </c>
      <c r="AH53" s="42">
        <f t="shared" si="30"/>
        <v>3.8670779191223607E-3</v>
      </c>
      <c r="AI53" s="46">
        <f t="shared" si="31"/>
        <v>0.26743231907042703</v>
      </c>
    </row>
    <row r="54" spans="1:35" x14ac:dyDescent="0.2">
      <c r="A54" s="6" t="s">
        <v>24</v>
      </c>
      <c r="B54" s="65">
        <v>7988858047.9500008</v>
      </c>
      <c r="C54" s="66">
        <v>3470492791.9299994</v>
      </c>
      <c r="D54" s="65">
        <v>215940388.17000002</v>
      </c>
      <c r="E54" s="67">
        <v>1733724.06</v>
      </c>
      <c r="F54" s="67">
        <f t="shared" si="20"/>
        <v>132648.27114508025</v>
      </c>
      <c r="G54" s="67">
        <f t="shared" si="12"/>
        <v>217806760.50114509</v>
      </c>
      <c r="H54" s="15">
        <f t="shared" si="21"/>
        <v>1.0309742135705144E-2</v>
      </c>
      <c r="I54" s="76">
        <v>12863310.289999999</v>
      </c>
      <c r="J54" s="68">
        <v>0</v>
      </c>
      <c r="K54" s="67">
        <v>6398485.2699999996</v>
      </c>
      <c r="L54" s="67">
        <f t="shared" si="13"/>
        <v>19261795.559999999</v>
      </c>
      <c r="M54" s="67">
        <v>0</v>
      </c>
      <c r="N54" s="67">
        <v>0</v>
      </c>
      <c r="O54" s="67">
        <v>0</v>
      </c>
      <c r="P54" s="67">
        <f t="shared" si="14"/>
        <v>12863310.289999999</v>
      </c>
      <c r="Q54" s="67">
        <f t="shared" si="15"/>
        <v>6398485.2699999996</v>
      </c>
      <c r="R54" s="67">
        <f t="shared" si="16"/>
        <v>19261795.559999999</v>
      </c>
      <c r="S54" s="15">
        <f t="shared" si="22"/>
        <v>1.0943459172821919E-2</v>
      </c>
      <c r="T54" s="68">
        <v>4171052.7700000009</v>
      </c>
      <c r="U54" s="67">
        <f t="shared" si="17"/>
        <v>4083460.661830001</v>
      </c>
      <c r="V54" s="67">
        <v>2686482.9600000004</v>
      </c>
      <c r="W54" s="67">
        <f t="shared" si="18"/>
        <v>1994176.3012080002</v>
      </c>
      <c r="X54" s="67">
        <f t="shared" si="19"/>
        <v>6077636.9630380012</v>
      </c>
      <c r="Y54" s="15">
        <f t="shared" si="23"/>
        <v>9.7214511238241496E-3</v>
      </c>
      <c r="Z54" s="65">
        <v>446500</v>
      </c>
      <c r="AA54" s="50">
        <f t="shared" si="24"/>
        <v>1.4925373134328358E-2</v>
      </c>
      <c r="AB54" s="65">
        <v>0</v>
      </c>
      <c r="AC54" s="50">
        <f t="shared" si="25"/>
        <v>0</v>
      </c>
      <c r="AD54" s="68">
        <f t="shared" si="26"/>
        <v>25785932.523038</v>
      </c>
      <c r="AE54" s="42">
        <f t="shared" si="27"/>
        <v>1.0676463438331717E-2</v>
      </c>
      <c r="AF54" s="15">
        <f t="shared" si="28"/>
        <v>0.119412272718237</v>
      </c>
      <c r="AG54" s="68">
        <f t="shared" si="29"/>
        <v>25785932.523038</v>
      </c>
      <c r="AH54" s="42">
        <f t="shared" si="30"/>
        <v>6.0336553719320153E-3</v>
      </c>
      <c r="AI54" s="46">
        <f t="shared" si="31"/>
        <v>0.11838903651892124</v>
      </c>
    </row>
    <row r="55" spans="1:35" x14ac:dyDescent="0.2">
      <c r="A55" s="6" t="s">
        <v>4</v>
      </c>
      <c r="B55" s="65">
        <v>1273171854.79</v>
      </c>
      <c r="C55" s="66">
        <v>423919368.66000009</v>
      </c>
      <c r="D55" s="65">
        <v>24946109.590000004</v>
      </c>
      <c r="E55" s="67">
        <v>3781972.8899999997</v>
      </c>
      <c r="F55" s="67">
        <f t="shared" si="20"/>
        <v>289361.0217164908</v>
      </c>
      <c r="G55" s="67">
        <f t="shared" si="12"/>
        <v>29017443.501716495</v>
      </c>
      <c r="H55" s="15">
        <f t="shared" si="21"/>
        <v>1.3735219203102611E-3</v>
      </c>
      <c r="I55" s="76">
        <v>1963010.28</v>
      </c>
      <c r="J55" s="68">
        <v>0</v>
      </c>
      <c r="K55" s="67">
        <v>303559.64999999997</v>
      </c>
      <c r="L55" s="67">
        <f t="shared" si="13"/>
        <v>2266569.9300000002</v>
      </c>
      <c r="M55" s="67">
        <v>599071.54999999993</v>
      </c>
      <c r="N55" s="67">
        <v>0</v>
      </c>
      <c r="O55" s="67">
        <v>596291.37999999989</v>
      </c>
      <c r="P55" s="67">
        <f t="shared" si="14"/>
        <v>3158373.21</v>
      </c>
      <c r="Q55" s="67">
        <f t="shared" si="15"/>
        <v>303559.64999999997</v>
      </c>
      <c r="R55" s="67">
        <f t="shared" si="16"/>
        <v>3461932.86</v>
      </c>
      <c r="S55" s="15">
        <f t="shared" si="22"/>
        <v>1.9668737940057661E-3</v>
      </c>
      <c r="T55" s="68">
        <v>855742.03000000026</v>
      </c>
      <c r="U55" s="67">
        <f t="shared" si="17"/>
        <v>837771.44737000018</v>
      </c>
      <c r="V55" s="67">
        <v>271531.95999999996</v>
      </c>
      <c r="W55" s="67">
        <f t="shared" si="18"/>
        <v>201558.17390799997</v>
      </c>
      <c r="X55" s="67">
        <f t="shared" si="19"/>
        <v>1039329.6212780002</v>
      </c>
      <c r="Y55" s="15">
        <f t="shared" si="23"/>
        <v>1.6624540386739725E-3</v>
      </c>
      <c r="Z55" s="65">
        <v>446500</v>
      </c>
      <c r="AA55" s="50">
        <f t="shared" si="24"/>
        <v>1.4925373134328358E-2</v>
      </c>
      <c r="AB55" s="65">
        <v>4353878.74</v>
      </c>
      <c r="AC55" s="50">
        <f t="shared" si="25"/>
        <v>2.3427215633187964E-3</v>
      </c>
      <c r="AD55" s="68">
        <f t="shared" si="26"/>
        <v>4947762.4812780004</v>
      </c>
      <c r="AE55" s="42">
        <f t="shared" si="27"/>
        <v>2.0485823107509781E-3</v>
      </c>
      <c r="AF55" s="15">
        <f t="shared" si="28"/>
        <v>0.19833803998285088</v>
      </c>
      <c r="AG55" s="68">
        <f t="shared" si="29"/>
        <v>9301641.2212780006</v>
      </c>
      <c r="AH55" s="42">
        <f t="shared" si="30"/>
        <v>2.1764928405209405E-3</v>
      </c>
      <c r="AI55" s="46">
        <f t="shared" si="31"/>
        <v>0.32055343609879944</v>
      </c>
    </row>
    <row r="56" spans="1:35" x14ac:dyDescent="0.2">
      <c r="A56" s="6" t="s">
        <v>12</v>
      </c>
      <c r="B56" s="65">
        <v>83152231056.87001</v>
      </c>
      <c r="C56" s="66">
        <v>39301255480.899994</v>
      </c>
      <c r="D56" s="65">
        <v>2350248152.9800005</v>
      </c>
      <c r="E56" s="67">
        <v>182597809.58000001</v>
      </c>
      <c r="F56" s="67">
        <f t="shared" si="20"/>
        <v>13970668.294045344</v>
      </c>
      <c r="G56" s="67">
        <f t="shared" si="12"/>
        <v>2546816630.8540459</v>
      </c>
      <c r="H56" s="15">
        <f t="shared" si="21"/>
        <v>0.12055191799656065</v>
      </c>
      <c r="I56" s="76">
        <v>146639709.55000001</v>
      </c>
      <c r="J56" s="68">
        <v>0</v>
      </c>
      <c r="K56" s="67">
        <v>59800764.510000005</v>
      </c>
      <c r="L56" s="67">
        <f t="shared" si="13"/>
        <v>206440474.06</v>
      </c>
      <c r="M56" s="67">
        <v>0</v>
      </c>
      <c r="N56" s="67">
        <v>0</v>
      </c>
      <c r="O56" s="67">
        <v>0</v>
      </c>
      <c r="P56" s="67">
        <f t="shared" si="14"/>
        <v>146639709.55000001</v>
      </c>
      <c r="Q56" s="67">
        <f t="shared" si="15"/>
        <v>59800764.510000005</v>
      </c>
      <c r="R56" s="67">
        <f t="shared" si="16"/>
        <v>206440474.06</v>
      </c>
      <c r="S56" s="15">
        <f t="shared" si="22"/>
        <v>0.11728776231978721</v>
      </c>
      <c r="T56" s="68">
        <v>33938085.509999998</v>
      </c>
      <c r="U56" s="67">
        <f t="shared" si="17"/>
        <v>33225385.714289997</v>
      </c>
      <c r="V56" s="67">
        <v>17393683.879999999</v>
      </c>
      <c r="W56" s="67">
        <f t="shared" si="18"/>
        <v>12911331.544123998</v>
      </c>
      <c r="X56" s="67">
        <f t="shared" si="19"/>
        <v>46136717.258413993</v>
      </c>
      <c r="Y56" s="15">
        <f t="shared" si="23"/>
        <v>7.3797734969870285E-2</v>
      </c>
      <c r="Z56" s="65">
        <v>446500</v>
      </c>
      <c r="AA56" s="50">
        <f t="shared" si="24"/>
        <v>1.4925373134328358E-2</v>
      </c>
      <c r="AB56" s="65">
        <v>193008580.53999999</v>
      </c>
      <c r="AC56" s="50">
        <f t="shared" si="25"/>
        <v>0.10385345815501756</v>
      </c>
      <c r="AD56" s="68">
        <f t="shared" si="26"/>
        <v>253023691.318414</v>
      </c>
      <c r="AE56" s="42">
        <f t="shared" si="27"/>
        <v>0.1047624780286406</v>
      </c>
      <c r="AF56" s="15">
        <f t="shared" si="28"/>
        <v>0.10765828748661806</v>
      </c>
      <c r="AG56" s="68">
        <f t="shared" si="29"/>
        <v>446032271.85841399</v>
      </c>
      <c r="AH56" s="42">
        <f t="shared" si="30"/>
        <v>0.10436717814060631</v>
      </c>
      <c r="AI56" s="46">
        <f t="shared" si="31"/>
        <v>0.17513324927081309</v>
      </c>
    </row>
    <row r="57" spans="1:35" x14ac:dyDescent="0.2">
      <c r="A57" s="6" t="s">
        <v>25</v>
      </c>
      <c r="B57" s="65">
        <v>12969744654.000002</v>
      </c>
      <c r="C57" s="66">
        <v>4364612594.6199999</v>
      </c>
      <c r="D57" s="65">
        <v>258652673.03999999</v>
      </c>
      <c r="E57" s="67">
        <v>40214895.169999994</v>
      </c>
      <c r="F57" s="67">
        <f t="shared" si="20"/>
        <v>3076865.8298374983</v>
      </c>
      <c r="G57" s="67">
        <f t="shared" si="12"/>
        <v>301944434.03983748</v>
      </c>
      <c r="H57" s="15">
        <f t="shared" si="21"/>
        <v>1.4292344494264626E-2</v>
      </c>
      <c r="I57" s="76">
        <v>16309145.990000002</v>
      </c>
      <c r="J57" s="68">
        <v>0</v>
      </c>
      <c r="K57" s="67">
        <v>6589162.9000000013</v>
      </c>
      <c r="L57" s="67">
        <f t="shared" si="13"/>
        <v>22898308.890000004</v>
      </c>
      <c r="M57" s="67">
        <v>0</v>
      </c>
      <c r="N57" s="67">
        <v>0</v>
      </c>
      <c r="O57" s="67">
        <v>0</v>
      </c>
      <c r="P57" s="67">
        <f t="shared" si="14"/>
        <v>16309145.990000002</v>
      </c>
      <c r="Q57" s="67">
        <f t="shared" si="15"/>
        <v>6589162.9000000013</v>
      </c>
      <c r="R57" s="67">
        <f t="shared" si="16"/>
        <v>22898308.890000004</v>
      </c>
      <c r="S57" s="15">
        <f t="shared" si="22"/>
        <v>1.300951968282547E-2</v>
      </c>
      <c r="T57" s="68">
        <v>6089126.3999999994</v>
      </c>
      <c r="U57" s="67">
        <f t="shared" si="17"/>
        <v>5961254.7455999991</v>
      </c>
      <c r="V57" s="67">
        <v>3117543.4899999993</v>
      </c>
      <c r="W57" s="67">
        <f t="shared" si="18"/>
        <v>2314152.5326269995</v>
      </c>
      <c r="X57" s="67">
        <f t="shared" si="19"/>
        <v>8275407.2782269986</v>
      </c>
      <c r="Y57" s="15">
        <f t="shared" si="23"/>
        <v>1.3236882669084059E-2</v>
      </c>
      <c r="Z57" s="65">
        <v>446500</v>
      </c>
      <c r="AA57" s="50">
        <f t="shared" si="24"/>
        <v>1.4925373134328358E-2</v>
      </c>
      <c r="AB57" s="65">
        <v>44752689.039999992</v>
      </c>
      <c r="AC57" s="50">
        <f t="shared" si="25"/>
        <v>2.4080388061177089E-2</v>
      </c>
      <c r="AD57" s="68">
        <f t="shared" si="26"/>
        <v>31620216.168227002</v>
      </c>
      <c r="AE57" s="42">
        <f t="shared" si="27"/>
        <v>1.3092102894886781E-2</v>
      </c>
      <c r="AF57" s="15">
        <f t="shared" si="28"/>
        <v>0.12224971733942612</v>
      </c>
      <c r="AG57" s="68">
        <f t="shared" si="29"/>
        <v>76372905.208226994</v>
      </c>
      <c r="AH57" s="42">
        <f t="shared" si="30"/>
        <v>1.7870510960500366E-2</v>
      </c>
      <c r="AI57" s="46">
        <f t="shared" si="31"/>
        <v>0.25293695328773846</v>
      </c>
    </row>
    <row r="58" spans="1:35" x14ac:dyDescent="0.2">
      <c r="A58" s="6" t="s">
        <v>5</v>
      </c>
      <c r="B58" s="65">
        <v>50590054511.520004</v>
      </c>
      <c r="C58" s="66">
        <v>24157238185.959999</v>
      </c>
      <c r="D58" s="65">
        <v>1465376626.9899998</v>
      </c>
      <c r="E58" s="67">
        <v>6041977.7599999998</v>
      </c>
      <c r="F58" s="67">
        <f t="shared" si="20"/>
        <v>462275.3543381202</v>
      </c>
      <c r="G58" s="67">
        <f t="shared" si="12"/>
        <v>1471880880.1043379</v>
      </c>
      <c r="H58" s="15">
        <f t="shared" si="21"/>
        <v>6.9670529479596593E-2</v>
      </c>
      <c r="I58" s="76">
        <v>77858908.950000003</v>
      </c>
      <c r="J58" s="68">
        <v>0</v>
      </c>
      <c r="K58" s="67">
        <v>53082394.70000001</v>
      </c>
      <c r="L58" s="67">
        <f t="shared" si="13"/>
        <v>130941303.65000001</v>
      </c>
      <c r="M58" s="67">
        <v>0</v>
      </c>
      <c r="N58" s="67">
        <v>0</v>
      </c>
      <c r="O58" s="67">
        <v>0</v>
      </c>
      <c r="P58" s="67">
        <f t="shared" si="14"/>
        <v>77858908.950000003</v>
      </c>
      <c r="Q58" s="67">
        <f t="shared" si="15"/>
        <v>53082394.70000001</v>
      </c>
      <c r="R58" s="67">
        <f t="shared" si="16"/>
        <v>130941303.65000001</v>
      </c>
      <c r="S58" s="15">
        <f t="shared" si="22"/>
        <v>7.439341810405202E-2</v>
      </c>
      <c r="T58" s="68">
        <v>26951534.530000001</v>
      </c>
      <c r="U58" s="67">
        <f t="shared" si="17"/>
        <v>26385552.304870002</v>
      </c>
      <c r="V58" s="67">
        <v>21984879.579999991</v>
      </c>
      <c r="W58" s="67">
        <f t="shared" si="18"/>
        <v>16319376.112233993</v>
      </c>
      <c r="X58" s="67">
        <f t="shared" si="19"/>
        <v>42704928.417103991</v>
      </c>
      <c r="Y58" s="15">
        <f t="shared" si="23"/>
        <v>6.8308435807880888E-2</v>
      </c>
      <c r="Z58" s="65">
        <v>446500</v>
      </c>
      <c r="AA58" s="50">
        <f t="shared" si="24"/>
        <v>1.4925373134328358E-2</v>
      </c>
      <c r="AB58" s="65">
        <v>0</v>
      </c>
      <c r="AC58" s="50">
        <f t="shared" si="25"/>
        <v>0</v>
      </c>
      <c r="AD58" s="68">
        <f t="shared" si="26"/>
        <v>174092732.06710398</v>
      </c>
      <c r="AE58" s="42">
        <f t="shared" si="27"/>
        <v>7.2081732438146126E-2</v>
      </c>
      <c r="AF58" s="15">
        <f t="shared" si="28"/>
        <v>0.11880408685424737</v>
      </c>
      <c r="AG58" s="68">
        <f t="shared" si="29"/>
        <v>174092732.06710398</v>
      </c>
      <c r="AH58" s="42">
        <f t="shared" si="30"/>
        <v>4.0735992274567819E-2</v>
      </c>
      <c r="AI58" s="46">
        <f t="shared" si="31"/>
        <v>0.11827909066579015</v>
      </c>
    </row>
    <row r="59" spans="1:35" x14ac:dyDescent="0.2">
      <c r="A59" s="6" t="s">
        <v>17</v>
      </c>
      <c r="B59" s="65">
        <v>10024414660.990002</v>
      </c>
      <c r="C59" s="66">
        <v>4786287789.6799994</v>
      </c>
      <c r="D59" s="65">
        <v>292912243.00999999</v>
      </c>
      <c r="E59" s="67">
        <v>40210656.509999998</v>
      </c>
      <c r="F59" s="67">
        <f t="shared" si="20"/>
        <v>3076541.5274101724</v>
      </c>
      <c r="G59" s="67">
        <f t="shared" si="12"/>
        <v>336199441.04741013</v>
      </c>
      <c r="H59" s="15">
        <f t="shared" si="21"/>
        <v>1.5913783095583844E-2</v>
      </c>
      <c r="I59" s="76">
        <v>24483845.350000001</v>
      </c>
      <c r="J59" s="68">
        <v>-6448832.0399999991</v>
      </c>
      <c r="K59" s="67">
        <v>2177532.0100000007</v>
      </c>
      <c r="L59" s="67">
        <f t="shared" si="13"/>
        <v>20212545.320000004</v>
      </c>
      <c r="M59" s="67">
        <v>0</v>
      </c>
      <c r="N59" s="67">
        <v>0</v>
      </c>
      <c r="O59" s="67">
        <v>0</v>
      </c>
      <c r="P59" s="67">
        <f t="shared" si="14"/>
        <v>18035013.310000002</v>
      </c>
      <c r="Q59" s="67">
        <f t="shared" si="15"/>
        <v>2177532.0100000007</v>
      </c>
      <c r="R59" s="67">
        <f t="shared" si="16"/>
        <v>20212545.320000004</v>
      </c>
      <c r="S59" s="15">
        <f t="shared" si="22"/>
        <v>1.1483621233504195E-2</v>
      </c>
      <c r="T59" s="68">
        <v>10229104.599999998</v>
      </c>
      <c r="U59" s="67">
        <f t="shared" si="17"/>
        <v>10014293.403399998</v>
      </c>
      <c r="V59" s="67">
        <v>1580272.2999999996</v>
      </c>
      <c r="W59" s="67">
        <f t="shared" si="18"/>
        <v>1173036.1282899997</v>
      </c>
      <c r="X59" s="67">
        <f t="shared" si="19"/>
        <v>11187329.531689998</v>
      </c>
      <c r="Y59" s="15">
        <f t="shared" si="23"/>
        <v>1.7894632060101678E-2</v>
      </c>
      <c r="Z59" s="65">
        <v>446500</v>
      </c>
      <c r="AA59" s="50">
        <f t="shared" si="24"/>
        <v>1.4925373134328358E-2</v>
      </c>
      <c r="AB59" s="65">
        <v>48759896.979999997</v>
      </c>
      <c r="AC59" s="50">
        <f t="shared" si="25"/>
        <v>2.6236574076072924E-2</v>
      </c>
      <c r="AD59" s="68">
        <f t="shared" si="26"/>
        <v>31846374.851690002</v>
      </c>
      <c r="AE59" s="42">
        <f t="shared" si="27"/>
        <v>1.3185742126785674E-2</v>
      </c>
      <c r="AF59" s="15">
        <f t="shared" si="28"/>
        <v>0.10872326306484488</v>
      </c>
      <c r="AG59" s="68">
        <f t="shared" si="29"/>
        <v>80606271.831689999</v>
      </c>
      <c r="AH59" s="42">
        <f t="shared" si="30"/>
        <v>1.8861077241017644E-2</v>
      </c>
      <c r="AI59" s="46">
        <f t="shared" si="31"/>
        <v>0.23975730471343371</v>
      </c>
    </row>
    <row r="60" spans="1:35" x14ac:dyDescent="0.2">
      <c r="A60" s="6" t="s">
        <v>11</v>
      </c>
      <c r="B60" s="65">
        <v>36317656659.650002</v>
      </c>
      <c r="C60" s="66">
        <v>13999291579.240005</v>
      </c>
      <c r="D60" s="65">
        <v>853020634.26999998</v>
      </c>
      <c r="E60" s="67">
        <v>120920081.16</v>
      </c>
      <c r="F60" s="67">
        <f t="shared" si="20"/>
        <v>9251668.1764206402</v>
      </c>
      <c r="G60" s="67">
        <f t="shared" si="12"/>
        <v>983192383.60642064</v>
      </c>
      <c r="H60" s="15">
        <f t="shared" si="21"/>
        <v>4.6538775570826224E-2</v>
      </c>
      <c r="I60" s="76">
        <v>39782615.109999999</v>
      </c>
      <c r="J60" s="68">
        <v>-17914920</v>
      </c>
      <c r="K60" s="67">
        <v>36789717.850000001</v>
      </c>
      <c r="L60" s="67">
        <f t="shared" si="13"/>
        <v>58657412.960000001</v>
      </c>
      <c r="M60" s="67">
        <v>0</v>
      </c>
      <c r="N60" s="67">
        <v>0</v>
      </c>
      <c r="O60" s="67">
        <v>0</v>
      </c>
      <c r="P60" s="67">
        <f t="shared" si="14"/>
        <v>21867695.109999999</v>
      </c>
      <c r="Q60" s="67">
        <f t="shared" si="15"/>
        <v>36789717.850000001</v>
      </c>
      <c r="R60" s="67">
        <f t="shared" si="16"/>
        <v>58657412.960000001</v>
      </c>
      <c r="S60" s="15">
        <f t="shared" si="22"/>
        <v>3.332581336519571E-2</v>
      </c>
      <c r="T60" s="68">
        <v>12712999.779999996</v>
      </c>
      <c r="U60" s="67">
        <f t="shared" si="17"/>
        <v>12446026.784619996</v>
      </c>
      <c r="V60" s="67">
        <v>20386779.34</v>
      </c>
      <c r="W60" s="67">
        <f t="shared" si="18"/>
        <v>15133106.304081999</v>
      </c>
      <c r="X60" s="67">
        <f t="shared" si="19"/>
        <v>27579133.088701993</v>
      </c>
      <c r="Y60" s="15">
        <f t="shared" si="23"/>
        <v>4.4114052219604641E-2</v>
      </c>
      <c r="Z60" s="65">
        <v>446500</v>
      </c>
      <c r="AA60" s="50">
        <f t="shared" si="24"/>
        <v>1.4925373134328358E-2</v>
      </c>
      <c r="AB60" s="65">
        <v>137719412.33000001</v>
      </c>
      <c r="AC60" s="50">
        <f t="shared" si="25"/>
        <v>7.410363407435723E-2</v>
      </c>
      <c r="AD60" s="68">
        <f t="shared" si="26"/>
        <v>86683046.048702002</v>
      </c>
      <c r="AE60" s="42">
        <f t="shared" si="27"/>
        <v>3.5890436424408839E-2</v>
      </c>
      <c r="AF60" s="15">
        <f t="shared" si="28"/>
        <v>0.10161893225816726</v>
      </c>
      <c r="AG60" s="68">
        <f t="shared" si="29"/>
        <v>224402458.37870201</v>
      </c>
      <c r="AH60" s="42">
        <f t="shared" si="30"/>
        <v>5.2507974930196037E-2</v>
      </c>
      <c r="AI60" s="46">
        <f t="shared" si="31"/>
        <v>0.22823860530283768</v>
      </c>
    </row>
    <row r="61" spans="1:35" x14ac:dyDescent="0.2">
      <c r="A61" s="6" t="s">
        <v>14</v>
      </c>
      <c r="B61" s="65">
        <v>34487113491.919998</v>
      </c>
      <c r="C61" s="66">
        <v>7510662316.9900017</v>
      </c>
      <c r="D61" s="65">
        <v>453783444.32999992</v>
      </c>
      <c r="E61" s="67">
        <v>60299916.640000008</v>
      </c>
      <c r="F61" s="67">
        <f t="shared" si="20"/>
        <v>4613582.9092020877</v>
      </c>
      <c r="G61" s="67">
        <f t="shared" si="12"/>
        <v>518696943.87920201</v>
      </c>
      <c r="H61" s="15">
        <f t="shared" si="21"/>
        <v>2.4552184356760501E-2</v>
      </c>
      <c r="I61" s="76">
        <v>28408933.239999998</v>
      </c>
      <c r="J61" s="68">
        <v>0</v>
      </c>
      <c r="K61" s="67">
        <v>12357815.34</v>
      </c>
      <c r="L61" s="67">
        <f t="shared" si="13"/>
        <v>40766748.579999998</v>
      </c>
      <c r="M61" s="67">
        <v>0</v>
      </c>
      <c r="N61" s="67">
        <v>0</v>
      </c>
      <c r="O61" s="67">
        <v>0</v>
      </c>
      <c r="P61" s="67">
        <f t="shared" si="14"/>
        <v>28408933.239999998</v>
      </c>
      <c r="Q61" s="67">
        <f t="shared" si="15"/>
        <v>12357815.34</v>
      </c>
      <c r="R61" s="67">
        <f t="shared" si="16"/>
        <v>40766748.579999998</v>
      </c>
      <c r="S61" s="15">
        <f t="shared" si="22"/>
        <v>2.316135312018263E-2</v>
      </c>
      <c r="T61" s="68">
        <v>12240717.02</v>
      </c>
      <c r="U61" s="67">
        <f t="shared" si="17"/>
        <v>11983661.962579999</v>
      </c>
      <c r="V61" s="67">
        <v>7115240.9699999988</v>
      </c>
      <c r="W61" s="67">
        <f t="shared" si="18"/>
        <v>5281643.3720309986</v>
      </c>
      <c r="X61" s="67">
        <f t="shared" si="19"/>
        <v>17265305.334610999</v>
      </c>
      <c r="Y61" s="15">
        <f t="shared" si="23"/>
        <v>2.7616625173416384E-2</v>
      </c>
      <c r="Z61" s="65">
        <v>446500</v>
      </c>
      <c r="AA61" s="50">
        <f t="shared" si="24"/>
        <v>1.4925373134328358E-2</v>
      </c>
      <c r="AB61" s="65">
        <v>70981871.950000018</v>
      </c>
      <c r="AC61" s="50">
        <f t="shared" si="25"/>
        <v>3.8193705418171263E-2</v>
      </c>
      <c r="AD61" s="68">
        <f t="shared" si="26"/>
        <v>58478553.914610997</v>
      </c>
      <c r="AE61" s="42">
        <f t="shared" si="27"/>
        <v>2.4212587318222633E-2</v>
      </c>
      <c r="AF61" s="15">
        <f t="shared" si="28"/>
        <v>0.12886885726065467</v>
      </c>
      <c r="AG61" s="68">
        <f t="shared" si="29"/>
        <v>129460425.86461101</v>
      </c>
      <c r="AH61" s="42">
        <f t="shared" si="30"/>
        <v>3.0292470255738814E-2</v>
      </c>
      <c r="AI61" s="46">
        <f t="shared" si="31"/>
        <v>0.24958779378264606</v>
      </c>
    </row>
    <row r="62" spans="1:35" x14ac:dyDescent="0.2">
      <c r="A62" s="6" t="s">
        <v>36</v>
      </c>
      <c r="B62" s="65">
        <v>1316256448.9300001</v>
      </c>
      <c r="C62" s="66">
        <v>544962599.47000003</v>
      </c>
      <c r="D62" s="65">
        <v>33535762.760000002</v>
      </c>
      <c r="E62" s="67">
        <v>4657197.8199999994</v>
      </c>
      <c r="F62" s="67">
        <f t="shared" si="20"/>
        <v>356325.00780062797</v>
      </c>
      <c r="G62" s="67">
        <f t="shared" si="12"/>
        <v>38549285.587800629</v>
      </c>
      <c r="H62" s="15">
        <f t="shared" si="21"/>
        <v>1.8247055004694849E-3</v>
      </c>
      <c r="I62" s="76">
        <v>2515448.0499999998</v>
      </c>
      <c r="J62" s="68">
        <v>0</v>
      </c>
      <c r="K62" s="67">
        <v>550076.40999999992</v>
      </c>
      <c r="L62" s="67">
        <f t="shared" si="13"/>
        <v>3065524.46</v>
      </c>
      <c r="M62" s="67">
        <v>0</v>
      </c>
      <c r="N62" s="67">
        <v>0</v>
      </c>
      <c r="O62" s="67">
        <v>597589.8600000001</v>
      </c>
      <c r="P62" s="67">
        <f t="shared" si="14"/>
        <v>3113037.91</v>
      </c>
      <c r="Q62" s="67">
        <f t="shared" si="15"/>
        <v>550076.40999999992</v>
      </c>
      <c r="R62" s="67">
        <f t="shared" si="16"/>
        <v>3663114.3200000003</v>
      </c>
      <c r="S62" s="15">
        <f t="shared" si="22"/>
        <v>2.0811736829740982E-3</v>
      </c>
      <c r="T62" s="68">
        <v>1402869.0100000002</v>
      </c>
      <c r="U62" s="67">
        <f t="shared" si="17"/>
        <v>1373408.7607900002</v>
      </c>
      <c r="V62" s="67">
        <v>555544.90000000014</v>
      </c>
      <c r="W62" s="67">
        <f t="shared" si="18"/>
        <v>412380.97927000007</v>
      </c>
      <c r="X62" s="67">
        <f t="shared" si="19"/>
        <v>1785789.7400600002</v>
      </c>
      <c r="Y62" s="15">
        <f t="shared" si="23"/>
        <v>2.8564502587107516E-3</v>
      </c>
      <c r="Z62" s="65">
        <v>446500</v>
      </c>
      <c r="AA62" s="50">
        <f t="shared" si="24"/>
        <v>1.4925373134328358E-2</v>
      </c>
      <c r="AB62" s="65">
        <v>5838917.96</v>
      </c>
      <c r="AC62" s="50">
        <f t="shared" si="25"/>
        <v>3.1417868590757759E-3</v>
      </c>
      <c r="AD62" s="68">
        <f t="shared" si="26"/>
        <v>5895404.06006</v>
      </c>
      <c r="AE62" s="42">
        <f t="shared" si="27"/>
        <v>2.4409458857145632E-3</v>
      </c>
      <c r="AF62" s="15">
        <f t="shared" si="28"/>
        <v>0.17579454215044071</v>
      </c>
      <c r="AG62" s="68">
        <f t="shared" si="29"/>
        <v>11734322.020059999</v>
      </c>
      <c r="AH62" s="42">
        <f t="shared" si="30"/>
        <v>2.7457162943034671E-3</v>
      </c>
      <c r="AI62" s="46">
        <f t="shared" si="31"/>
        <v>0.30439791143038619</v>
      </c>
    </row>
    <row r="63" spans="1:35" x14ac:dyDescent="0.2">
      <c r="A63" s="71" t="s">
        <v>115</v>
      </c>
      <c r="B63" s="65">
        <v>5429440134.3599987</v>
      </c>
      <c r="C63" s="66">
        <v>2818400431.8199992</v>
      </c>
      <c r="D63" s="65">
        <v>171899551.54999998</v>
      </c>
      <c r="E63" s="67">
        <v>1269360.6399999999</v>
      </c>
      <c r="F63" s="67">
        <f t="shared" si="20"/>
        <v>97119.54643786425</v>
      </c>
      <c r="G63" s="67">
        <f t="shared" si="12"/>
        <v>173266031.73643783</v>
      </c>
      <c r="H63" s="15">
        <f t="shared" si="21"/>
        <v>8.2014355475902977E-3</v>
      </c>
      <c r="I63" s="76">
        <v>14080894.700000001</v>
      </c>
      <c r="J63" s="68">
        <v>0</v>
      </c>
      <c r="K63" s="67">
        <v>1489953.06</v>
      </c>
      <c r="L63" s="67">
        <f t="shared" si="13"/>
        <v>15570847.760000002</v>
      </c>
      <c r="M63" s="67">
        <v>0</v>
      </c>
      <c r="N63" s="67">
        <v>0</v>
      </c>
      <c r="O63" s="67">
        <v>0</v>
      </c>
      <c r="P63" s="67">
        <f t="shared" si="14"/>
        <v>14080894.700000001</v>
      </c>
      <c r="Q63" s="67">
        <f t="shared" si="15"/>
        <v>1489953.06</v>
      </c>
      <c r="R63" s="67">
        <f t="shared" si="16"/>
        <v>15570847.760000002</v>
      </c>
      <c r="S63" s="15">
        <f t="shared" si="22"/>
        <v>8.8464720860003589E-3</v>
      </c>
      <c r="T63" s="68">
        <v>4805134.0999999996</v>
      </c>
      <c r="U63" s="67">
        <f t="shared" si="17"/>
        <v>4704226.2838999992</v>
      </c>
      <c r="V63" s="67">
        <v>738283.78</v>
      </c>
      <c r="W63" s="67">
        <f t="shared" si="18"/>
        <v>548028.04989399994</v>
      </c>
      <c r="X63" s="67">
        <f t="shared" si="19"/>
        <v>5252254.3337939996</v>
      </c>
      <c r="Y63" s="15">
        <f t="shared" si="23"/>
        <v>8.401214831750832E-3</v>
      </c>
      <c r="Z63" s="65">
        <v>446500</v>
      </c>
      <c r="AA63" s="50">
        <f t="shared" si="24"/>
        <v>1.4925373134328358E-2</v>
      </c>
      <c r="AB63" s="65">
        <v>0</v>
      </c>
      <c r="AC63" s="50">
        <f t="shared" si="25"/>
        <v>0</v>
      </c>
      <c r="AD63" s="68">
        <f t="shared" si="26"/>
        <v>21269602.093794003</v>
      </c>
      <c r="AE63" s="42">
        <f t="shared" si="27"/>
        <v>8.8065121902948813E-3</v>
      </c>
      <c r="AF63" s="15">
        <f t="shared" si="28"/>
        <v>0.12373273753193806</v>
      </c>
      <c r="AG63" s="68">
        <f t="shared" si="29"/>
        <v>21269602.093794003</v>
      </c>
      <c r="AH63" s="42">
        <f t="shared" si="30"/>
        <v>4.9768783354032014E-3</v>
      </c>
      <c r="AI63" s="46">
        <f t="shared" si="31"/>
        <v>0.1227569067094933</v>
      </c>
    </row>
    <row r="64" spans="1:35" x14ac:dyDescent="0.2">
      <c r="A64" s="71" t="s">
        <v>116</v>
      </c>
      <c r="B64" s="65">
        <v>9661667937.8000011</v>
      </c>
      <c r="C64" s="66">
        <v>2653785477.6300001</v>
      </c>
      <c r="D64" s="65">
        <v>161900500.37</v>
      </c>
      <c r="E64" s="67">
        <v>11420896.260000002</v>
      </c>
      <c r="F64" s="67">
        <f t="shared" si="20"/>
        <v>873819.64568012801</v>
      </c>
      <c r="G64" s="67">
        <f t="shared" si="12"/>
        <v>174195216.27568012</v>
      </c>
      <c r="H64" s="15">
        <f t="shared" si="21"/>
        <v>8.2454178967792321E-3</v>
      </c>
      <c r="I64" s="76">
        <v>7365575.5099999998</v>
      </c>
      <c r="J64" s="68">
        <v>0</v>
      </c>
      <c r="K64" s="67">
        <v>7326667.25</v>
      </c>
      <c r="L64" s="67">
        <f t="shared" si="13"/>
        <v>14692242.76</v>
      </c>
      <c r="M64" s="67">
        <v>0</v>
      </c>
      <c r="N64" s="67">
        <v>0</v>
      </c>
      <c r="O64" s="67">
        <v>0</v>
      </c>
      <c r="P64" s="67">
        <f t="shared" si="14"/>
        <v>7365575.5099999998</v>
      </c>
      <c r="Q64" s="67">
        <f t="shared" si="15"/>
        <v>7326667.25</v>
      </c>
      <c r="R64" s="67">
        <f t="shared" si="16"/>
        <v>14692242.76</v>
      </c>
      <c r="S64" s="15">
        <f t="shared" si="22"/>
        <v>8.3472985838942432E-3</v>
      </c>
      <c r="T64" s="68">
        <v>2974813.1900000004</v>
      </c>
      <c r="U64" s="67">
        <f t="shared" si="17"/>
        <v>2912342.1130100004</v>
      </c>
      <c r="V64" s="67">
        <v>5069170.4000000013</v>
      </c>
      <c r="W64" s="67">
        <f t="shared" si="18"/>
        <v>3762845.1879200009</v>
      </c>
      <c r="X64" s="67">
        <f t="shared" si="19"/>
        <v>6675187.3009300008</v>
      </c>
      <c r="Y64" s="15">
        <f t="shared" si="23"/>
        <v>1.0677259514349984E-2</v>
      </c>
      <c r="Z64" s="65">
        <v>446500</v>
      </c>
      <c r="AA64" s="50">
        <f t="shared" si="24"/>
        <v>1.4925373134328358E-2</v>
      </c>
      <c r="AB64" s="65">
        <v>13911630.040000003</v>
      </c>
      <c r="AC64" s="50">
        <f t="shared" si="25"/>
        <v>7.4855267272835296E-3</v>
      </c>
      <c r="AD64" s="68">
        <f t="shared" si="26"/>
        <v>21813930.060929999</v>
      </c>
      <c r="AE64" s="42">
        <f t="shared" si="27"/>
        <v>9.031886922598889E-3</v>
      </c>
      <c r="AF64" s="15">
        <f t="shared" si="28"/>
        <v>0.13473664387125081</v>
      </c>
      <c r="AG64" s="68">
        <f t="shared" si="29"/>
        <v>35725560.100930005</v>
      </c>
      <c r="AH64" s="42">
        <f t="shared" si="30"/>
        <v>8.3594307642615544E-3</v>
      </c>
      <c r="AI64" s="46">
        <f t="shared" si="31"/>
        <v>0.20508921464520005</v>
      </c>
    </row>
    <row r="65" spans="1:35" x14ac:dyDescent="0.2">
      <c r="A65" s="6" t="s">
        <v>32</v>
      </c>
      <c r="B65" s="65">
        <v>2755199504.3900003</v>
      </c>
      <c r="C65" s="66">
        <v>1161090851.9199998</v>
      </c>
      <c r="D65" s="65">
        <v>74718157.809999987</v>
      </c>
      <c r="E65" s="67">
        <v>5916702.8200000012</v>
      </c>
      <c r="F65" s="67">
        <f t="shared" si="20"/>
        <v>452690.49329119938</v>
      </c>
      <c r="G65" s="67">
        <f t="shared" si="12"/>
        <v>81087551.123291194</v>
      </c>
      <c r="H65" s="15">
        <f t="shared" si="21"/>
        <v>3.8382267867784806E-3</v>
      </c>
      <c r="I65" s="76">
        <v>6209361.6499999994</v>
      </c>
      <c r="J65" s="68">
        <v>0</v>
      </c>
      <c r="K65" s="67">
        <v>657237.87</v>
      </c>
      <c r="L65" s="67">
        <f t="shared" si="13"/>
        <v>6866599.5199999996</v>
      </c>
      <c r="M65" s="67">
        <v>0</v>
      </c>
      <c r="N65" s="67">
        <v>0</v>
      </c>
      <c r="O65" s="67">
        <v>0</v>
      </c>
      <c r="P65" s="67">
        <f t="shared" si="14"/>
        <v>6209361.6499999994</v>
      </c>
      <c r="Q65" s="67">
        <f t="shared" si="15"/>
        <v>657237.87</v>
      </c>
      <c r="R65" s="67">
        <f t="shared" si="16"/>
        <v>6866599.5199999996</v>
      </c>
      <c r="S65" s="15">
        <f t="shared" si="22"/>
        <v>3.9012121829019447E-3</v>
      </c>
      <c r="T65" s="68">
        <v>3345517.8700000006</v>
      </c>
      <c r="U65" s="67">
        <f t="shared" si="17"/>
        <v>3275261.9947300004</v>
      </c>
      <c r="V65" s="67">
        <v>514117.09999999992</v>
      </c>
      <c r="W65" s="67">
        <f t="shared" si="18"/>
        <v>381629.12332999991</v>
      </c>
      <c r="X65" s="67">
        <f t="shared" si="19"/>
        <v>3656891.1180600002</v>
      </c>
      <c r="Y65" s="15">
        <f t="shared" si="23"/>
        <v>5.8493602835396367E-3</v>
      </c>
      <c r="Z65" s="65">
        <v>446500</v>
      </c>
      <c r="AA65" s="50">
        <f t="shared" si="24"/>
        <v>1.4925373134328358E-2</v>
      </c>
      <c r="AB65" s="65">
        <v>7219642.3500000006</v>
      </c>
      <c r="AC65" s="50">
        <f t="shared" si="25"/>
        <v>3.8847227547716659E-3</v>
      </c>
      <c r="AD65" s="68">
        <f t="shared" si="26"/>
        <v>10969990.63806</v>
      </c>
      <c r="AE65" s="42">
        <f t="shared" si="27"/>
        <v>4.5420387205872548E-3</v>
      </c>
      <c r="AF65" s="15">
        <f t="shared" si="28"/>
        <v>0.14681826960931602</v>
      </c>
      <c r="AG65" s="68">
        <f t="shared" si="29"/>
        <v>18189632.988060001</v>
      </c>
      <c r="AH65" s="42">
        <f t="shared" si="30"/>
        <v>4.2561957646412747E-3</v>
      </c>
      <c r="AI65" s="46">
        <f t="shared" si="31"/>
        <v>0.22432090667534416</v>
      </c>
    </row>
    <row r="66" spans="1:35" x14ac:dyDescent="0.2">
      <c r="A66" s="6" t="s">
        <v>7</v>
      </c>
      <c r="B66" s="65">
        <v>12714010136.879997</v>
      </c>
      <c r="C66" s="66">
        <v>6649523725.3999996</v>
      </c>
      <c r="D66" s="65">
        <v>406049765.76999992</v>
      </c>
      <c r="E66" s="67">
        <v>55800054.440000013</v>
      </c>
      <c r="F66" s="67">
        <f t="shared" si="20"/>
        <v>4269295.7443685476</v>
      </c>
      <c r="G66" s="67">
        <f t="shared" si="12"/>
        <v>466119115.95436847</v>
      </c>
      <c r="H66" s="15">
        <f t="shared" si="21"/>
        <v>2.2063446878119834E-2</v>
      </c>
      <c r="I66" s="76">
        <v>25859490.43</v>
      </c>
      <c r="J66" s="68">
        <v>0</v>
      </c>
      <c r="K66" s="67">
        <v>10435841.34</v>
      </c>
      <c r="L66" s="67">
        <f t="shared" si="13"/>
        <v>36295331.769999996</v>
      </c>
      <c r="M66" s="67">
        <v>0</v>
      </c>
      <c r="N66" s="67">
        <v>0</v>
      </c>
      <c r="O66" s="67">
        <v>0</v>
      </c>
      <c r="P66" s="67">
        <f t="shared" si="14"/>
        <v>25859490.43</v>
      </c>
      <c r="Q66" s="67">
        <f t="shared" si="15"/>
        <v>10435841.34</v>
      </c>
      <c r="R66" s="67">
        <f t="shared" si="16"/>
        <v>36295331.769999996</v>
      </c>
      <c r="S66" s="15">
        <f t="shared" si="22"/>
        <v>2.0620947831772197E-2</v>
      </c>
      <c r="T66" s="68">
        <v>8645328.2300000004</v>
      </c>
      <c r="U66" s="67">
        <f t="shared" si="17"/>
        <v>8463776.3371700011</v>
      </c>
      <c r="V66" s="67">
        <v>4196758.96</v>
      </c>
      <c r="W66" s="67">
        <f t="shared" si="18"/>
        <v>3115254.1760079996</v>
      </c>
      <c r="X66" s="67">
        <f t="shared" si="19"/>
        <v>11579030.513178</v>
      </c>
      <c r="Y66" s="15">
        <f t="shared" si="23"/>
        <v>1.8521175233023629E-2</v>
      </c>
      <c r="Z66" s="65">
        <v>446500</v>
      </c>
      <c r="AA66" s="50">
        <f t="shared" si="24"/>
        <v>1.4925373134328358E-2</v>
      </c>
      <c r="AB66" s="65">
        <v>63165892.359999999</v>
      </c>
      <c r="AC66" s="50">
        <f t="shared" si="25"/>
        <v>3.3988107371599886E-2</v>
      </c>
      <c r="AD66" s="68">
        <f t="shared" si="26"/>
        <v>48320862.283177994</v>
      </c>
      <c r="AE66" s="42">
        <f t="shared" si="27"/>
        <v>2.0006874640430147E-2</v>
      </c>
      <c r="AF66" s="15">
        <f t="shared" si="28"/>
        <v>0.11900231537271354</v>
      </c>
      <c r="AG66" s="68">
        <f t="shared" si="29"/>
        <v>111486754.64317799</v>
      </c>
      <c r="AH66" s="42">
        <f t="shared" si="30"/>
        <v>2.6086807426921231E-2</v>
      </c>
      <c r="AI66" s="46">
        <f t="shared" si="31"/>
        <v>0.23918082487329734</v>
      </c>
    </row>
    <row r="67" spans="1:35" x14ac:dyDescent="0.2">
      <c r="A67" s="6" t="s">
        <v>6</v>
      </c>
      <c r="B67" s="65">
        <v>14101504537.419998</v>
      </c>
      <c r="C67" s="66">
        <v>6491253820.6599998</v>
      </c>
      <c r="D67" s="65">
        <v>394310937.76999998</v>
      </c>
      <c r="E67" s="67">
        <v>4793966.7699999996</v>
      </c>
      <c r="F67" s="67">
        <f t="shared" si="20"/>
        <v>366789.28246947459</v>
      </c>
      <c r="G67" s="67">
        <f t="shared" si="12"/>
        <v>399471693.82246941</v>
      </c>
      <c r="H67" s="15">
        <f t="shared" si="21"/>
        <v>1.8908734257591445E-2</v>
      </c>
      <c r="I67" s="76">
        <v>22060986.749999996</v>
      </c>
      <c r="J67" s="68">
        <v>0</v>
      </c>
      <c r="K67" s="67">
        <v>13538263.300000001</v>
      </c>
      <c r="L67" s="67">
        <f t="shared" si="13"/>
        <v>35599250.049999997</v>
      </c>
      <c r="M67" s="67">
        <v>0</v>
      </c>
      <c r="N67" s="67">
        <v>0</v>
      </c>
      <c r="O67" s="67">
        <v>0</v>
      </c>
      <c r="P67" s="67">
        <f t="shared" si="14"/>
        <v>22060986.749999996</v>
      </c>
      <c r="Q67" s="67">
        <f t="shared" si="15"/>
        <v>13538263.300000001</v>
      </c>
      <c r="R67" s="67">
        <f t="shared" si="16"/>
        <v>35599250.049999997</v>
      </c>
      <c r="S67" s="15">
        <f t="shared" si="22"/>
        <v>2.0225473699568935E-2</v>
      </c>
      <c r="T67" s="68">
        <v>8453856.2000000011</v>
      </c>
      <c r="U67" s="67">
        <f t="shared" si="17"/>
        <v>8276325.219800001</v>
      </c>
      <c r="V67" s="67">
        <v>6463031.6100000003</v>
      </c>
      <c r="W67" s="67">
        <f t="shared" si="18"/>
        <v>4797508.3641029997</v>
      </c>
      <c r="X67" s="67">
        <f t="shared" si="19"/>
        <v>13073833.583903</v>
      </c>
      <c r="Y67" s="15">
        <f t="shared" si="23"/>
        <v>2.0912179348631658E-2</v>
      </c>
      <c r="Z67" s="65">
        <v>446500</v>
      </c>
      <c r="AA67" s="50">
        <f t="shared" si="24"/>
        <v>1.4925373134328358E-2</v>
      </c>
      <c r="AB67" s="65">
        <v>0</v>
      </c>
      <c r="AC67" s="50">
        <f t="shared" si="25"/>
        <v>0</v>
      </c>
      <c r="AD67" s="68">
        <f t="shared" si="26"/>
        <v>49119583.633902997</v>
      </c>
      <c r="AE67" s="42">
        <f t="shared" si="27"/>
        <v>2.0337578961121733E-2</v>
      </c>
      <c r="AF67" s="15">
        <f t="shared" si="28"/>
        <v>0.12457068503271967</v>
      </c>
      <c r="AG67" s="68">
        <f t="shared" si="29"/>
        <v>49119583.633902997</v>
      </c>
      <c r="AH67" s="42">
        <f t="shared" si="30"/>
        <v>1.1493500938737642E-2</v>
      </c>
      <c r="AI67" s="46">
        <f t="shared" si="31"/>
        <v>0.12296136220288088</v>
      </c>
    </row>
    <row r="68" spans="1:35" x14ac:dyDescent="0.2">
      <c r="A68" s="6" t="s">
        <v>41</v>
      </c>
      <c r="B68" s="65">
        <v>2325636835.2399998</v>
      </c>
      <c r="C68" s="66">
        <v>1067299465.3500003</v>
      </c>
      <c r="D68" s="65">
        <v>65951019.219999999</v>
      </c>
      <c r="E68" s="67">
        <v>9795944.1400000006</v>
      </c>
      <c r="F68" s="67">
        <f t="shared" si="20"/>
        <v>749493.58112085029</v>
      </c>
      <c r="G68" s="67">
        <f t="shared" si="12"/>
        <v>76496456.941120848</v>
      </c>
      <c r="H68" s="15">
        <f t="shared" si="21"/>
        <v>3.6209103130840675E-3</v>
      </c>
      <c r="I68" s="76">
        <v>5173391.26</v>
      </c>
      <c r="J68" s="68">
        <v>-587727.96000000008</v>
      </c>
      <c r="K68" s="67">
        <v>706205.89</v>
      </c>
      <c r="L68" s="67">
        <f t="shared" si="13"/>
        <v>5291869.1899999995</v>
      </c>
      <c r="M68" s="67">
        <v>0</v>
      </c>
      <c r="N68" s="67">
        <v>94008.24</v>
      </c>
      <c r="O68" s="67">
        <v>0</v>
      </c>
      <c r="P68" s="67">
        <f t="shared" si="14"/>
        <v>4679671.54</v>
      </c>
      <c r="Q68" s="67">
        <f t="shared" si="15"/>
        <v>706205.89</v>
      </c>
      <c r="R68" s="67">
        <f t="shared" si="16"/>
        <v>5385877.4299999997</v>
      </c>
      <c r="S68" s="15">
        <f t="shared" si="22"/>
        <v>3.059949919073279E-3</v>
      </c>
      <c r="T68" s="68">
        <v>2132805.6900000004</v>
      </c>
      <c r="U68" s="67">
        <f t="shared" si="17"/>
        <v>2088016.7705100004</v>
      </c>
      <c r="V68" s="67">
        <v>402540.4599999999</v>
      </c>
      <c r="W68" s="67">
        <f t="shared" si="18"/>
        <v>298805.78345799993</v>
      </c>
      <c r="X68" s="67">
        <f t="shared" si="19"/>
        <v>2386822.5539680002</v>
      </c>
      <c r="Y68" s="15">
        <f t="shared" si="23"/>
        <v>3.8178290247929637E-3</v>
      </c>
      <c r="Z68" s="65">
        <v>446500</v>
      </c>
      <c r="AA68" s="50">
        <f t="shared" si="24"/>
        <v>1.4925373134328358E-2</v>
      </c>
      <c r="AB68" s="65">
        <v>11147002.85</v>
      </c>
      <c r="AC68" s="50">
        <f t="shared" si="25"/>
        <v>5.9979447069008355E-3</v>
      </c>
      <c r="AD68" s="68">
        <f t="shared" si="26"/>
        <v>8219199.9839679999</v>
      </c>
      <c r="AE68" s="42">
        <f t="shared" si="27"/>
        <v>3.4030953909760862E-3</v>
      </c>
      <c r="AF68" s="15">
        <f t="shared" si="28"/>
        <v>0.12462582202938091</v>
      </c>
      <c r="AG68" s="68">
        <f t="shared" si="29"/>
        <v>19366202.833967999</v>
      </c>
      <c r="AH68" s="42">
        <f t="shared" si="30"/>
        <v>4.5315015719791909E-3</v>
      </c>
      <c r="AI68" s="46">
        <f t="shared" si="31"/>
        <v>0.25316470341723307</v>
      </c>
    </row>
    <row r="69" spans="1:35" x14ac:dyDescent="0.2">
      <c r="A69" s="6" t="s">
        <v>44</v>
      </c>
      <c r="B69" s="65">
        <v>1152544460.5800002</v>
      </c>
      <c r="C69" s="66">
        <v>306639194.38</v>
      </c>
      <c r="D69" s="65">
        <v>18977267.120000005</v>
      </c>
      <c r="E69" s="67">
        <v>2856547.16</v>
      </c>
      <c r="F69" s="67">
        <f t="shared" si="20"/>
        <v>218556.14221468949</v>
      </c>
      <c r="G69" s="67">
        <f t="shared" si="12"/>
        <v>22052370.422214694</v>
      </c>
      <c r="H69" s="15">
        <f t="shared" si="21"/>
        <v>1.0438346909479395E-3</v>
      </c>
      <c r="I69" s="76">
        <v>1412855.64</v>
      </c>
      <c r="J69" s="68">
        <v>0</v>
      </c>
      <c r="K69" s="67">
        <v>276672.51</v>
      </c>
      <c r="L69" s="67">
        <f t="shared" si="13"/>
        <v>1689528.15</v>
      </c>
      <c r="M69" s="67">
        <v>1170379.5400000003</v>
      </c>
      <c r="N69" s="67">
        <v>0</v>
      </c>
      <c r="O69" s="67">
        <v>594222.6100000001</v>
      </c>
      <c r="P69" s="67">
        <f t="shared" si="14"/>
        <v>3177457.79</v>
      </c>
      <c r="Q69" s="67">
        <f t="shared" si="15"/>
        <v>276672.51</v>
      </c>
      <c r="R69" s="67">
        <f t="shared" si="16"/>
        <v>3454130.3</v>
      </c>
      <c r="S69" s="15">
        <f t="shared" si="22"/>
        <v>1.9624408221918192E-3</v>
      </c>
      <c r="T69" s="68">
        <v>858601.95999999973</v>
      </c>
      <c r="U69" s="67">
        <f t="shared" si="17"/>
        <v>840571.31883999973</v>
      </c>
      <c r="V69" s="67">
        <v>318721.60000000003</v>
      </c>
      <c r="W69" s="67">
        <f t="shared" si="18"/>
        <v>236587.04368</v>
      </c>
      <c r="X69" s="67">
        <f t="shared" si="19"/>
        <v>1077158.3625199997</v>
      </c>
      <c r="Y69" s="15">
        <f t="shared" si="23"/>
        <v>1.7229627958268616E-3</v>
      </c>
      <c r="Z69" s="65">
        <v>446500</v>
      </c>
      <c r="AA69" s="50">
        <f t="shared" si="24"/>
        <v>1.4925373134328358E-2</v>
      </c>
      <c r="AB69" s="65">
        <v>3508284.0799999996</v>
      </c>
      <c r="AC69" s="50">
        <f t="shared" si="25"/>
        <v>1.8877266123548595E-3</v>
      </c>
      <c r="AD69" s="68">
        <f t="shared" si="26"/>
        <v>4977788.6625199998</v>
      </c>
      <c r="AE69" s="42">
        <f t="shared" si="27"/>
        <v>2.0610144159671274E-3</v>
      </c>
      <c r="AF69" s="15">
        <f t="shared" si="28"/>
        <v>0.26230271361222207</v>
      </c>
      <c r="AG69" s="68">
        <f t="shared" si="29"/>
        <v>8486072.7425199989</v>
      </c>
      <c r="AH69" s="42">
        <f t="shared" si="30"/>
        <v>1.9856578133742521E-3</v>
      </c>
      <c r="AI69" s="46">
        <f t="shared" si="31"/>
        <v>0.38481453830339535</v>
      </c>
    </row>
    <row r="70" spans="1:35" x14ac:dyDescent="0.2">
      <c r="A70" s="6" t="s">
        <v>52</v>
      </c>
      <c r="B70" s="65">
        <v>710723709.95000005</v>
      </c>
      <c r="C70" s="66">
        <v>223806032.93999997</v>
      </c>
      <c r="D70" s="65">
        <v>14360397.08</v>
      </c>
      <c r="E70" s="67">
        <v>1918789.1</v>
      </c>
      <c r="F70" s="67">
        <f t="shared" si="20"/>
        <v>146807.70872328119</v>
      </c>
      <c r="G70" s="67">
        <f t="shared" si="12"/>
        <v>16425993.88872328</v>
      </c>
      <c r="H70" s="15">
        <f t="shared" si="21"/>
        <v>7.775137967515717E-4</v>
      </c>
      <c r="I70" s="76">
        <v>920342.54000000015</v>
      </c>
      <c r="J70" s="68">
        <v>0</v>
      </c>
      <c r="K70" s="67">
        <v>376283.5</v>
      </c>
      <c r="L70" s="67">
        <f t="shared" si="13"/>
        <v>1296626.04</v>
      </c>
      <c r="M70" s="67">
        <v>296895.65999999997</v>
      </c>
      <c r="N70" s="67">
        <v>36339.499999999993</v>
      </c>
      <c r="O70" s="67">
        <v>308612.81</v>
      </c>
      <c r="P70" s="67">
        <f t="shared" si="14"/>
        <v>1562190.5100000002</v>
      </c>
      <c r="Q70" s="67">
        <f t="shared" si="15"/>
        <v>376283.5</v>
      </c>
      <c r="R70" s="67">
        <f t="shared" si="16"/>
        <v>1938474.0100000002</v>
      </c>
      <c r="S70" s="15">
        <f t="shared" si="22"/>
        <v>1.1013309283618724E-3</v>
      </c>
      <c r="T70" s="68">
        <v>407288.42000000004</v>
      </c>
      <c r="U70" s="67">
        <f t="shared" si="17"/>
        <v>398735.36318000004</v>
      </c>
      <c r="V70" s="67">
        <v>269881.65999999992</v>
      </c>
      <c r="W70" s="67">
        <f t="shared" si="18"/>
        <v>200333.15621799993</v>
      </c>
      <c r="X70" s="67">
        <f t="shared" si="19"/>
        <v>599068.51939799997</v>
      </c>
      <c r="Y70" s="15">
        <f t="shared" si="23"/>
        <v>9.5823678949034019E-4</v>
      </c>
      <c r="Z70" s="65">
        <v>446500</v>
      </c>
      <c r="AA70" s="50">
        <f t="shared" si="24"/>
        <v>1.4925373134328358E-2</v>
      </c>
      <c r="AB70" s="65">
        <v>2251257.4499999997</v>
      </c>
      <c r="AC70" s="50">
        <f t="shared" si="25"/>
        <v>1.2113496235536148E-3</v>
      </c>
      <c r="AD70" s="68">
        <f t="shared" si="26"/>
        <v>2984042.5293980003</v>
      </c>
      <c r="AE70" s="42">
        <f t="shared" si="27"/>
        <v>1.2355194420477426E-3</v>
      </c>
      <c r="AF70" s="15">
        <f t="shared" si="28"/>
        <v>0.2077966586003345</v>
      </c>
      <c r="AG70" s="68">
        <f t="shared" si="29"/>
        <v>5235299.9793980001</v>
      </c>
      <c r="AH70" s="42">
        <f t="shared" si="30"/>
        <v>1.2250088615623482E-3</v>
      </c>
      <c r="AI70" s="46">
        <f t="shared" si="31"/>
        <v>0.3187204387670034</v>
      </c>
    </row>
    <row r="71" spans="1:35" x14ac:dyDescent="0.2">
      <c r="A71" s="6" t="s">
        <v>58</v>
      </c>
      <c r="B71" s="65">
        <v>197872961.71000001</v>
      </c>
      <c r="C71" s="66">
        <v>41371136.199999996</v>
      </c>
      <c r="D71" s="65">
        <v>2608843.5000000005</v>
      </c>
      <c r="E71" s="67">
        <v>395637.49</v>
      </c>
      <c r="F71" s="67">
        <f t="shared" si="20"/>
        <v>30270.462445263041</v>
      </c>
      <c r="G71" s="67">
        <f t="shared" si="12"/>
        <v>3034751.452445263</v>
      </c>
      <c r="H71" s="15">
        <f t="shared" si="21"/>
        <v>1.4364799719108269E-4</v>
      </c>
      <c r="I71" s="76">
        <v>197770.8</v>
      </c>
      <c r="J71" s="68">
        <v>-194217.44</v>
      </c>
      <c r="K71" s="67">
        <v>50892.839999999989</v>
      </c>
      <c r="L71" s="67">
        <f t="shared" si="13"/>
        <v>54446.199999999975</v>
      </c>
      <c r="M71" s="67">
        <v>443032.52</v>
      </c>
      <c r="N71" s="67">
        <v>51597.790000000008</v>
      </c>
      <c r="O71" s="67">
        <v>880329.78000000014</v>
      </c>
      <c r="P71" s="67">
        <f t="shared" si="14"/>
        <v>1378513.4500000002</v>
      </c>
      <c r="Q71" s="67">
        <f t="shared" si="15"/>
        <v>50892.839999999989</v>
      </c>
      <c r="R71" s="67">
        <f t="shared" si="16"/>
        <v>1429406.2900000003</v>
      </c>
      <c r="S71" s="15">
        <f t="shared" si="22"/>
        <v>8.1210753832701627E-4</v>
      </c>
      <c r="T71" s="68">
        <v>191075.45523139255</v>
      </c>
      <c r="U71" s="67">
        <f t="shared" si="17"/>
        <v>187062.87067153331</v>
      </c>
      <c r="V71" s="67">
        <v>101777.55000000003</v>
      </c>
      <c r="W71" s="67">
        <f t="shared" si="18"/>
        <v>75549.47536500002</v>
      </c>
      <c r="X71" s="67">
        <f t="shared" si="19"/>
        <v>262612.34603653336</v>
      </c>
      <c r="Y71" s="15">
        <f t="shared" si="23"/>
        <v>4.2006014871128633E-4</v>
      </c>
      <c r="Z71" s="65">
        <v>446500</v>
      </c>
      <c r="AA71" s="50">
        <f t="shared" si="24"/>
        <v>1.4925373134328358E-2</v>
      </c>
      <c r="AB71" s="65">
        <v>582384.34000000008</v>
      </c>
      <c r="AC71" s="50">
        <f t="shared" si="25"/>
        <v>3.1336755866039247E-4</v>
      </c>
      <c r="AD71" s="68">
        <f t="shared" si="26"/>
        <v>2138518.6360365339</v>
      </c>
      <c r="AE71" s="42">
        <f t="shared" si="27"/>
        <v>8.8543689507588567E-4</v>
      </c>
      <c r="AF71" s="15">
        <f t="shared" si="28"/>
        <v>0.81971901957190363</v>
      </c>
      <c r="AG71" s="68">
        <f t="shared" si="29"/>
        <v>2720902.9760365337</v>
      </c>
      <c r="AH71" s="42">
        <f t="shared" si="30"/>
        <v>6.3666461715903276E-4</v>
      </c>
      <c r="AI71" s="46">
        <f t="shared" si="31"/>
        <v>0.89658181853547025</v>
      </c>
    </row>
    <row r="72" spans="1:35" x14ac:dyDescent="0.2">
      <c r="A72" s="6" t="s">
        <v>16</v>
      </c>
      <c r="B72" s="65">
        <v>13718576652.190001</v>
      </c>
      <c r="C72" s="66">
        <v>6600031963.8699999</v>
      </c>
      <c r="D72" s="65">
        <v>396031417.87</v>
      </c>
      <c r="E72" s="67">
        <v>28887569.620000005</v>
      </c>
      <c r="F72" s="67">
        <f t="shared" si="20"/>
        <v>2210205.3354881299</v>
      </c>
      <c r="G72" s="67">
        <f t="shared" si="12"/>
        <v>427129192.82548815</v>
      </c>
      <c r="H72" s="15">
        <f t="shared" si="21"/>
        <v>2.0217884084638003E-2</v>
      </c>
      <c r="I72" s="76">
        <v>17456636.270000003</v>
      </c>
      <c r="J72" s="68">
        <v>0</v>
      </c>
      <c r="K72" s="67">
        <v>18075592.190000001</v>
      </c>
      <c r="L72" s="67">
        <f t="shared" si="13"/>
        <v>35532228.460000008</v>
      </c>
      <c r="M72" s="67">
        <v>0</v>
      </c>
      <c r="N72" s="67">
        <v>0</v>
      </c>
      <c r="O72" s="67">
        <v>0</v>
      </c>
      <c r="P72" s="67">
        <f t="shared" si="14"/>
        <v>17456636.270000003</v>
      </c>
      <c r="Q72" s="67">
        <f t="shared" si="15"/>
        <v>18075592.190000001</v>
      </c>
      <c r="R72" s="67">
        <f t="shared" si="16"/>
        <v>35532228.460000008</v>
      </c>
      <c r="S72" s="15">
        <f t="shared" si="22"/>
        <v>2.0187395835458196E-2</v>
      </c>
      <c r="T72" s="68">
        <v>7659517.6100000003</v>
      </c>
      <c r="U72" s="67">
        <f t="shared" si="17"/>
        <v>7498667.7401900003</v>
      </c>
      <c r="V72" s="67">
        <v>11751672.449999999</v>
      </c>
      <c r="W72" s="67">
        <f t="shared" si="18"/>
        <v>8723266.4596349988</v>
      </c>
      <c r="X72" s="67">
        <f t="shared" si="19"/>
        <v>16221934.199825</v>
      </c>
      <c r="Y72" s="15">
        <f t="shared" si="23"/>
        <v>2.5947706553808535E-2</v>
      </c>
      <c r="Z72" s="65">
        <v>446500</v>
      </c>
      <c r="AA72" s="50">
        <f t="shared" si="24"/>
        <v>1.4925373134328358E-2</v>
      </c>
      <c r="AB72" s="65">
        <v>34855447.629999995</v>
      </c>
      <c r="AC72" s="50">
        <f t="shared" si="25"/>
        <v>1.8754911112184542E-2</v>
      </c>
      <c r="AD72" s="68">
        <f t="shared" si="26"/>
        <v>52200662.659825012</v>
      </c>
      <c r="AE72" s="42">
        <f t="shared" si="27"/>
        <v>2.1613275604688051E-2</v>
      </c>
      <c r="AF72" s="15">
        <f t="shared" si="28"/>
        <v>0.13180939770026082</v>
      </c>
      <c r="AG72" s="68">
        <f t="shared" si="29"/>
        <v>87056110.289825007</v>
      </c>
      <c r="AH72" s="42">
        <f t="shared" si="30"/>
        <v>2.037027619770657E-2</v>
      </c>
      <c r="AI72" s="46">
        <f t="shared" si="31"/>
        <v>0.20381681175651567</v>
      </c>
    </row>
    <row r="73" spans="1:35" x14ac:dyDescent="0.2">
      <c r="A73" s="6" t="s">
        <v>51</v>
      </c>
      <c r="B73" s="65">
        <v>297235138.21000004</v>
      </c>
      <c r="C73" s="66">
        <v>154743556.39000002</v>
      </c>
      <c r="D73" s="65">
        <v>9704055.8199999984</v>
      </c>
      <c r="E73" s="67">
        <v>1484544.39</v>
      </c>
      <c r="F73" s="67">
        <f>(E73/E$76)*F$76</f>
        <v>113583.38464289854</v>
      </c>
      <c r="G73" s="67">
        <f t="shared" si="12"/>
        <v>11302183.594642898</v>
      </c>
      <c r="H73" s="15">
        <f>(G73/G$76)</f>
        <v>5.3498155044894805E-4</v>
      </c>
      <c r="I73" s="76">
        <v>882210.6</v>
      </c>
      <c r="J73" s="68">
        <v>-23140.670000000006</v>
      </c>
      <c r="K73" s="67">
        <v>23737.859999999979</v>
      </c>
      <c r="L73" s="67">
        <f t="shared" si="13"/>
        <v>882807.78999999992</v>
      </c>
      <c r="M73" s="67">
        <v>829285.80999999982</v>
      </c>
      <c r="N73" s="67">
        <v>33600.489999999991</v>
      </c>
      <c r="O73" s="67">
        <v>594222.6100000001</v>
      </c>
      <c r="P73" s="67">
        <f t="shared" si="14"/>
        <v>2316178.84</v>
      </c>
      <c r="Q73" s="67">
        <f t="shared" si="15"/>
        <v>23737.859999999979</v>
      </c>
      <c r="R73" s="67">
        <f t="shared" si="16"/>
        <v>2339916.6999999997</v>
      </c>
      <c r="S73" s="15">
        <f>(R73/R$76)</f>
        <v>1.3294078838335564E-3</v>
      </c>
      <c r="T73" s="68">
        <v>616648.25999999989</v>
      </c>
      <c r="U73" s="67">
        <f t="shared" si="17"/>
        <v>603698.64653999987</v>
      </c>
      <c r="V73" s="67">
        <v>60029.970000000008</v>
      </c>
      <c r="W73" s="67">
        <f t="shared" si="18"/>
        <v>44560.246731000007</v>
      </c>
      <c r="X73" s="67">
        <f t="shared" si="19"/>
        <v>648258.89327099989</v>
      </c>
      <c r="Y73" s="15">
        <f>(X73/X$76)</f>
        <v>1.0369189842771062E-3</v>
      </c>
      <c r="Z73" s="65">
        <v>446500</v>
      </c>
      <c r="AA73" s="50">
        <f>(Z73/Z$76)</f>
        <v>1.4925373134328358E-2</v>
      </c>
      <c r="AB73" s="65">
        <v>1981866.3299999998</v>
      </c>
      <c r="AC73" s="50">
        <f>(AB73/AB$76)</f>
        <v>1.0663964855636941E-3</v>
      </c>
      <c r="AD73" s="68">
        <f t="shared" si="26"/>
        <v>3434675.5932709994</v>
      </c>
      <c r="AE73" s="42">
        <f>(AD73/AD$76)</f>
        <v>1.4221005333557657E-3</v>
      </c>
      <c r="AF73" s="15">
        <f t="shared" si="28"/>
        <v>0.35394227496014136</v>
      </c>
      <c r="AG73" s="68">
        <f t="shared" si="29"/>
        <v>5416541.9232709995</v>
      </c>
      <c r="AH73" s="42">
        <f>(AG73/AG$76)</f>
        <v>1.2674176992994249E-3</v>
      </c>
      <c r="AI73" s="46">
        <f t="shared" si="31"/>
        <v>0.47924738418144053</v>
      </c>
    </row>
    <row r="74" spans="1:35" x14ac:dyDescent="0.2">
      <c r="A74" s="6" t="s">
        <v>43</v>
      </c>
      <c r="B74" s="65">
        <v>2590525488.8299999</v>
      </c>
      <c r="C74" s="66">
        <v>1698480467.6099999</v>
      </c>
      <c r="D74" s="65">
        <v>102759185.26000001</v>
      </c>
      <c r="E74" s="67">
        <v>23615048.659999996</v>
      </c>
      <c r="F74" s="67">
        <f>(E74/E$76)*F$76</f>
        <v>1806801.5839590661</v>
      </c>
      <c r="G74" s="67">
        <f t="shared" si="12"/>
        <v>128181035.50395907</v>
      </c>
      <c r="H74" s="15">
        <f>(G74/G$76)</f>
        <v>6.0673664109087014E-3</v>
      </c>
      <c r="I74" s="76">
        <v>7755897.6600000001</v>
      </c>
      <c r="J74" s="68">
        <v>0</v>
      </c>
      <c r="K74" s="67">
        <v>1176909.9200000002</v>
      </c>
      <c r="L74" s="67">
        <f t="shared" si="13"/>
        <v>8932807.5800000001</v>
      </c>
      <c r="M74" s="67">
        <v>0</v>
      </c>
      <c r="N74" s="67">
        <v>0</v>
      </c>
      <c r="O74" s="67">
        <v>0</v>
      </c>
      <c r="P74" s="67">
        <f t="shared" si="14"/>
        <v>7755897.6600000001</v>
      </c>
      <c r="Q74" s="67">
        <f t="shared" si="15"/>
        <v>1176909.9200000002</v>
      </c>
      <c r="R74" s="67">
        <f t="shared" si="16"/>
        <v>8932807.5800000001</v>
      </c>
      <c r="S74" s="15">
        <f>(R74/R$76)</f>
        <v>5.075114349848503E-3</v>
      </c>
      <c r="T74" s="68">
        <v>1685570.81</v>
      </c>
      <c r="U74" s="67">
        <f t="shared" si="17"/>
        <v>1650173.82299</v>
      </c>
      <c r="V74" s="67">
        <v>394765.70000000013</v>
      </c>
      <c r="W74" s="67">
        <f t="shared" si="18"/>
        <v>293034.57911000011</v>
      </c>
      <c r="X74" s="67">
        <f t="shared" si="19"/>
        <v>1943208.4021000001</v>
      </c>
      <c r="Y74" s="15">
        <f>(X74/X$76)</f>
        <v>3.1082484227515808E-3</v>
      </c>
      <c r="Z74" s="65">
        <v>446500</v>
      </c>
      <c r="AA74" s="50">
        <f>(Z74/Z$76)</f>
        <v>1.4925373134328358E-2</v>
      </c>
      <c r="AB74" s="65">
        <v>23464297.890000001</v>
      </c>
      <c r="AC74" s="50">
        <f>(AB74/AB$76)</f>
        <v>1.2625596604245054E-2</v>
      </c>
      <c r="AD74" s="68">
        <f t="shared" si="26"/>
        <v>11322515.982100001</v>
      </c>
      <c r="AE74" s="42">
        <f>(AD74/AD$76)</f>
        <v>4.6879990787540866E-3</v>
      </c>
      <c r="AF74" s="15">
        <f t="shared" si="28"/>
        <v>0.11018495284340676</v>
      </c>
      <c r="AG74" s="68">
        <f t="shared" si="29"/>
        <v>34786813.872100003</v>
      </c>
      <c r="AH74" s="42">
        <f>(AG74/AG$76)</f>
        <v>8.1397733513911604E-3</v>
      </c>
      <c r="AI74" s="46">
        <f t="shared" si="31"/>
        <v>0.27138814829613039</v>
      </c>
    </row>
    <row r="75" spans="1:35" x14ac:dyDescent="0.2">
      <c r="A75" s="6" t="s">
        <v>49</v>
      </c>
      <c r="B75" s="65">
        <v>413542973.6500001</v>
      </c>
      <c r="C75" s="66">
        <v>133914379.71000001</v>
      </c>
      <c r="D75" s="65">
        <v>8828280.8599999994</v>
      </c>
      <c r="E75" s="67">
        <v>1311578.8399999999</v>
      </c>
      <c r="F75" s="67">
        <f>(E75/E$76)*F$76</f>
        <v>100349.68632578691</v>
      </c>
      <c r="G75" s="67">
        <f>SUM(D75:F75)</f>
        <v>10240209.386325786</v>
      </c>
      <c r="H75" s="15">
        <f>(G75/G$76)</f>
        <v>4.8471368815979071E-4</v>
      </c>
      <c r="I75" s="76">
        <v>645659.25</v>
      </c>
      <c r="J75" s="68">
        <v>-307344</v>
      </c>
      <c r="K75" s="67">
        <v>162348.41</v>
      </c>
      <c r="L75" s="67">
        <f>SUM(I75:K75)</f>
        <v>500663.66000000003</v>
      </c>
      <c r="M75" s="67">
        <v>712637.25</v>
      </c>
      <c r="N75" s="67">
        <v>27087.350000000002</v>
      </c>
      <c r="O75" s="67">
        <v>612687.52</v>
      </c>
      <c r="P75" s="67">
        <f>(I75+J75+M75+N75+O75)</f>
        <v>1690727.37</v>
      </c>
      <c r="Q75" s="67">
        <f>K75</f>
        <v>162348.41</v>
      </c>
      <c r="R75" s="67">
        <f>SUM(P75:Q75)</f>
        <v>1853075.78</v>
      </c>
      <c r="S75" s="15">
        <f>(R75/R$76)</f>
        <v>1.0528125002368749E-3</v>
      </c>
      <c r="T75" s="68">
        <v>448024.41999999987</v>
      </c>
      <c r="U75" s="67">
        <f>(T75*0.979)</f>
        <v>438615.90717999986</v>
      </c>
      <c r="V75" s="67">
        <v>211584.71999999997</v>
      </c>
      <c r="W75" s="67">
        <f>(V75*0.7423)</f>
        <v>157059.33765599996</v>
      </c>
      <c r="X75" s="67">
        <f>(U75+W75)</f>
        <v>595675.24483599979</v>
      </c>
      <c r="Y75" s="15">
        <f>(X75/X$76)</f>
        <v>9.5280909563418871E-4</v>
      </c>
      <c r="Z75" s="65">
        <v>446500</v>
      </c>
      <c r="AA75" s="50">
        <f>(Z75/Z$76)</f>
        <v>1.4925373134328358E-2</v>
      </c>
      <c r="AB75" s="65">
        <v>1692809.77</v>
      </c>
      <c r="AC75" s="50">
        <f>(AB75/AB$76)</f>
        <v>9.1086182863598362E-4</v>
      </c>
      <c r="AD75" s="68">
        <f t="shared" si="26"/>
        <v>2895251.0248360001</v>
      </c>
      <c r="AE75" s="42">
        <f>(AD75/AD$76)</f>
        <v>1.1987560148866846E-3</v>
      </c>
      <c r="AF75" s="15">
        <f t="shared" si="28"/>
        <v>0.3279518482419464</v>
      </c>
      <c r="AG75" s="68">
        <f t="shared" si="29"/>
        <v>4588060.7948359996</v>
      </c>
      <c r="AH75" s="42">
        <f>(AG75/AG$76)</f>
        <v>1.0735612387405497E-3</v>
      </c>
      <c r="AI75" s="46">
        <f t="shared" si="31"/>
        <v>0.44804365045139061</v>
      </c>
    </row>
    <row r="76" spans="1:35" x14ac:dyDescent="0.2">
      <c r="A76" s="18" t="s">
        <v>72</v>
      </c>
      <c r="B76" s="19">
        <f>SUM(B9:B75)</f>
        <v>828579028746.40002</v>
      </c>
      <c r="C76" s="51">
        <f>SUM(C9:C75)</f>
        <v>317873362181.81995</v>
      </c>
      <c r="D76" s="19">
        <f>SUM(D9:D75)</f>
        <v>19307262896.890003</v>
      </c>
      <c r="E76" s="20">
        <f>SUM(E9:E75)</f>
        <v>1689758053.6300004</v>
      </c>
      <c r="F76" s="20">
        <v>129284405.54000001</v>
      </c>
      <c r="G76" s="20">
        <f>SUM(D76:F76)</f>
        <v>21126305356.060005</v>
      </c>
      <c r="H76" s="21">
        <f>(G76/G$76)</f>
        <v>1</v>
      </c>
      <c r="I76" s="77">
        <f>SUM(I9:I75)</f>
        <v>1140130340.0899999</v>
      </c>
      <c r="J76" s="22">
        <f>SUM(J9:J75)</f>
        <v>-46367631.750000007</v>
      </c>
      <c r="K76" s="20">
        <f>SUM(K9:K75)</f>
        <v>584938862.9799999</v>
      </c>
      <c r="L76" s="20">
        <f>SUM(I76:K76)</f>
        <v>1678701571.3199997</v>
      </c>
      <c r="M76" s="20">
        <f>SUM(M9:M75)</f>
        <v>18001881.120000005</v>
      </c>
      <c r="N76" s="20">
        <f>SUM(N9:N75)</f>
        <v>592957.99999999988</v>
      </c>
      <c r="O76" s="20">
        <f>SUM(O9:O75)</f>
        <v>16455427.879999995</v>
      </c>
      <c r="P76" s="20">
        <f>(I76+M76+N76+O76)</f>
        <v>1175180607.0900002</v>
      </c>
      <c r="Q76" s="20">
        <f>K76</f>
        <v>584938862.9799999</v>
      </c>
      <c r="R76" s="20">
        <f>SUM(P76:Q76)</f>
        <v>1760119470.0700002</v>
      </c>
      <c r="S76" s="21">
        <f>(R76/R$76)</f>
        <v>1</v>
      </c>
      <c r="T76" s="22">
        <f>SUM(T9:T75)</f>
        <v>376893210.34523129</v>
      </c>
      <c r="U76" s="20">
        <f>SUM(U9:U75)</f>
        <v>368978452.92798156</v>
      </c>
      <c r="V76" s="20">
        <f>SUM(V9:V75)</f>
        <v>345142806.33000004</v>
      </c>
      <c r="W76" s="20">
        <f>SUM(W9:W75)</f>
        <v>256199505.13875896</v>
      </c>
      <c r="X76" s="20">
        <f>(U76+W76)</f>
        <v>625177958.06674051</v>
      </c>
      <c r="Y76" s="21">
        <f>(X76/X$76)</f>
        <v>1</v>
      </c>
      <c r="Z76" s="19">
        <f>SUM(Z9:Z75)</f>
        <v>29915500</v>
      </c>
      <c r="AA76" s="52">
        <f>(Z76/Z$76)</f>
        <v>1</v>
      </c>
      <c r="AB76" s="19">
        <f>SUM(AB9:AB75)</f>
        <v>1858470425.2399995</v>
      </c>
      <c r="AC76" s="52">
        <f>(AB76/$AB76)</f>
        <v>1</v>
      </c>
      <c r="AD76" s="22">
        <f t="shared" si="26"/>
        <v>2415212928.1367407</v>
      </c>
      <c r="AE76" s="43">
        <f>(AD76/AD$76)</f>
        <v>1</v>
      </c>
      <c r="AF76" s="40">
        <f t="shared" si="28"/>
        <v>0.12509349155471339</v>
      </c>
      <c r="AG76" s="22">
        <f t="shared" si="29"/>
        <v>4273683353.3767405</v>
      </c>
      <c r="AH76" s="43">
        <f>(AG76/AG$76)</f>
        <v>1</v>
      </c>
      <c r="AI76" s="23">
        <f t="shared" si="31"/>
        <v>0.20229203740780211</v>
      </c>
    </row>
    <row r="77" spans="1:35" x14ac:dyDescent="0.2">
      <c r="A77" s="8"/>
      <c r="B77" s="10"/>
      <c r="C77" s="10"/>
      <c r="D77" s="10"/>
      <c r="E77" s="10"/>
      <c r="F77" s="10"/>
      <c r="G77" s="10"/>
      <c r="H77" s="11"/>
      <c r="I77" s="10"/>
      <c r="J77" s="10"/>
      <c r="K77" s="10"/>
      <c r="L77" s="10"/>
      <c r="M77" s="10"/>
      <c r="N77" s="10"/>
      <c r="O77" s="10"/>
      <c r="P77" s="10"/>
      <c r="Q77" s="11"/>
      <c r="R77" s="11"/>
      <c r="S77" s="11"/>
      <c r="T77" s="10"/>
      <c r="U77" s="10"/>
      <c r="V77" s="10"/>
      <c r="W77" s="10"/>
      <c r="X77" s="10"/>
      <c r="Y77" s="11"/>
      <c r="Z77" s="11"/>
      <c r="AA77" s="11"/>
      <c r="AB77" s="10"/>
      <c r="AC77" s="11"/>
      <c r="AD77" s="11"/>
      <c r="AE77" s="11"/>
      <c r="AF77" s="11"/>
      <c r="AG77" s="11"/>
      <c r="AH77" s="11"/>
      <c r="AI77" s="12"/>
    </row>
    <row r="78" spans="1:35" x14ac:dyDescent="0.2">
      <c r="A78" s="8" t="s">
        <v>96</v>
      </c>
      <c r="B78" s="9"/>
      <c r="C78" s="9"/>
      <c r="D78" s="11"/>
      <c r="E78" s="11"/>
      <c r="F78" s="11"/>
      <c r="G78" s="11"/>
      <c r="H78" s="11"/>
      <c r="I78" s="11"/>
      <c r="J78" s="11"/>
      <c r="K78" s="11"/>
      <c r="L78" s="10"/>
      <c r="M78" s="11"/>
      <c r="N78" s="11"/>
      <c r="O78" s="11"/>
      <c r="P78" s="11"/>
      <c r="Q78" s="11"/>
      <c r="R78" s="11"/>
      <c r="S78" s="11"/>
      <c r="T78" s="11"/>
      <c r="U78" s="11"/>
      <c r="V78" s="11"/>
      <c r="W78" s="11"/>
      <c r="X78" s="11"/>
      <c r="Y78" s="11"/>
      <c r="Z78" s="11"/>
      <c r="AA78" s="11"/>
      <c r="AB78" s="11"/>
      <c r="AC78" s="11"/>
      <c r="AD78" s="11"/>
      <c r="AE78" s="11"/>
      <c r="AF78" s="11"/>
      <c r="AG78" s="11"/>
      <c r="AH78" s="11"/>
      <c r="AI78" s="12"/>
    </row>
    <row r="79" spans="1:35" x14ac:dyDescent="0.2">
      <c r="A79" s="69" t="s">
        <v>123</v>
      </c>
      <c r="B79" s="10"/>
      <c r="C79" s="10"/>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2"/>
    </row>
    <row r="80" spans="1:35" x14ac:dyDescent="0.2">
      <c r="A80" s="69" t="s">
        <v>124</v>
      </c>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2"/>
    </row>
    <row r="81" spans="1:35" x14ac:dyDescent="0.2">
      <c r="A81" s="8" t="s">
        <v>107</v>
      </c>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2"/>
    </row>
    <row r="82" spans="1:35" x14ac:dyDescent="0.2">
      <c r="A82" s="8" t="s">
        <v>104</v>
      </c>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2"/>
    </row>
    <row r="83" spans="1:35" ht="13.5" thickBot="1" x14ac:dyDescent="0.25">
      <c r="A83" s="70" t="s">
        <v>117</v>
      </c>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47"/>
    </row>
  </sheetData>
  <mergeCells count="12">
    <mergeCell ref="T3:Y3"/>
    <mergeCell ref="AD3:AI3"/>
    <mergeCell ref="AB4:AC4"/>
    <mergeCell ref="Z3:AA3"/>
    <mergeCell ref="Z4:AA4"/>
    <mergeCell ref="AB3:AC3"/>
    <mergeCell ref="A1:AI1"/>
    <mergeCell ref="A2:AI2"/>
    <mergeCell ref="B3:C3"/>
    <mergeCell ref="D3:H3"/>
    <mergeCell ref="I3:S3"/>
    <mergeCell ref="B4:C4"/>
  </mergeCells>
  <phoneticPr fontId="0" type="noConversion"/>
  <printOptions horizontalCentered="1"/>
  <pageMargins left="0.5" right="0.5" top="0.5" bottom="0.5" header="0.3" footer="0.3"/>
  <pageSetup paperSize="5" scale="33" fitToHeight="0" orientation="landscape" r:id="rId1"/>
  <headerFooter>
    <oddFooter>&amp;L&amp;14Office of Economic and Demographic Research&amp;R&amp;14Page &amp;P of &amp;N</oddFooter>
  </headerFooter>
  <ignoredErrors>
    <ignoredError sqref="Z76:AA76 AD9:AD76 L76"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Summary</vt:lpstr>
      <vt:lpstr>Data Worksheet</vt:lpstr>
      <vt:lpstr>'Data Worksheet'!Print_Area</vt:lpstr>
      <vt:lpstr>Summary!Print_Area</vt:lpstr>
      <vt:lpstr>'Data Worksheet'!Print_Titles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Florida Counties and Cities</dc:title>
  <dc:subject>used for Official Population Estimate List</dc:subject>
  <dc:creator>Executive Office of The Govern</dc:creator>
  <cp:lastModifiedBy>O'Cain, Steve</cp:lastModifiedBy>
  <cp:lastPrinted>2016-08-17T15:45:25Z</cp:lastPrinted>
  <dcterms:created xsi:type="dcterms:W3CDTF">2000-01-10T21:55:04Z</dcterms:created>
  <dcterms:modified xsi:type="dcterms:W3CDTF">2023-06-30T21:34:56Z</dcterms:modified>
</cp:coreProperties>
</file>