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CAIN.STEVE\Documents\EDR\Revenue Data\special tabulations\"/>
    </mc:Choice>
  </mc:AlternateContent>
  <bookViews>
    <workbookView xWindow="-15" yWindow="45" windowWidth="7680" windowHeight="7260" tabRatio="604"/>
  </bookViews>
  <sheets>
    <sheet name="Summary" sheetId="7" r:id="rId1"/>
    <sheet name="Data Worksheet" sheetId="4" r:id="rId2"/>
  </sheets>
  <definedNames>
    <definedName name="_xlnm.Print_Area" localSheetId="1">'Data Worksheet'!$A$1:$AI$83</definedName>
    <definedName name="_xlnm.Print_Area" localSheetId="0">Summary!$A$1:$L$81</definedName>
    <definedName name="_xlnm.Print_Titles" localSheetId="1">'Data Worksheet'!$1:$8</definedName>
    <definedName name="_xlnm.Print_Titles" localSheetId="0">Summary!$1:$7</definedName>
  </definedNames>
  <calcPr calcId="162913" fullCalcOnLoad="1"/>
</workbook>
</file>

<file path=xl/calcChain.xml><?xml version="1.0" encoding="utf-8"?>
<calcChain xmlns="http://schemas.openxmlformats.org/spreadsheetml/2006/main">
  <c r="W11" i="4" l="1"/>
  <c r="X11" i="4" s="1"/>
  <c r="W12" i="4"/>
  <c r="X12" i="4" s="1"/>
  <c r="W13" i="4"/>
  <c r="W14" i="4"/>
  <c r="W15" i="4"/>
  <c r="W16" i="4"/>
  <c r="W17" i="4"/>
  <c r="W18" i="4"/>
  <c r="W19" i="4"/>
  <c r="W20" i="4"/>
  <c r="X20" i="4" s="1"/>
  <c r="W21" i="4"/>
  <c r="X21" i="4" s="1"/>
  <c r="AG21" i="4" s="1"/>
  <c r="W22" i="4"/>
  <c r="X22" i="4"/>
  <c r="W23" i="4"/>
  <c r="W24" i="4"/>
  <c r="W25" i="4"/>
  <c r="W26" i="4"/>
  <c r="W27" i="4"/>
  <c r="W28" i="4"/>
  <c r="W29" i="4"/>
  <c r="W30" i="4"/>
  <c r="X30" i="4" s="1"/>
  <c r="W31" i="4"/>
  <c r="W32" i="4"/>
  <c r="W33" i="4"/>
  <c r="X33" i="4" s="1"/>
  <c r="W34" i="4"/>
  <c r="W35" i="4"/>
  <c r="W36" i="4"/>
  <c r="W37" i="4"/>
  <c r="W38" i="4"/>
  <c r="W39" i="4"/>
  <c r="W40" i="4"/>
  <c r="X40" i="4" s="1"/>
  <c r="W41" i="4"/>
  <c r="W42" i="4"/>
  <c r="X42" i="4" s="1"/>
  <c r="W43" i="4"/>
  <c r="W44" i="4"/>
  <c r="W45" i="4"/>
  <c r="W46" i="4"/>
  <c r="W47" i="4"/>
  <c r="W48" i="4"/>
  <c r="W49" i="4"/>
  <c r="W50" i="4"/>
  <c r="W51" i="4"/>
  <c r="X51" i="4" s="1"/>
  <c r="W52" i="4"/>
  <c r="W53" i="4"/>
  <c r="W54" i="4"/>
  <c r="X54" i="4" s="1"/>
  <c r="W55" i="4"/>
  <c r="W56" i="4"/>
  <c r="W57" i="4"/>
  <c r="W58" i="4"/>
  <c r="W59" i="4"/>
  <c r="W60" i="4"/>
  <c r="W61" i="4"/>
  <c r="W62" i="4"/>
  <c r="X62" i="4"/>
  <c r="W63" i="4"/>
  <c r="X63" i="4" s="1"/>
  <c r="W64" i="4"/>
  <c r="W65" i="4"/>
  <c r="W66" i="4"/>
  <c r="W67" i="4"/>
  <c r="W68" i="4"/>
  <c r="W69" i="4"/>
  <c r="W70" i="4"/>
  <c r="W71" i="4"/>
  <c r="W72" i="4"/>
  <c r="X72" i="4" s="1"/>
  <c r="W73" i="4"/>
  <c r="W74" i="4"/>
  <c r="X74" i="4" s="1"/>
  <c r="W75" i="4"/>
  <c r="W10" i="4"/>
  <c r="W9" i="4"/>
  <c r="U11" i="4"/>
  <c r="U12" i="4"/>
  <c r="U13" i="4"/>
  <c r="X13" i="4" s="1"/>
  <c r="U14" i="4"/>
  <c r="U15" i="4"/>
  <c r="U16" i="4"/>
  <c r="U17" i="4"/>
  <c r="U18" i="4"/>
  <c r="U19" i="4"/>
  <c r="U20" i="4"/>
  <c r="U21" i="4"/>
  <c r="U22" i="4"/>
  <c r="U23" i="4"/>
  <c r="U24" i="4"/>
  <c r="X24" i="4" s="1"/>
  <c r="AG24" i="4" s="1"/>
  <c r="J23" i="7" s="1"/>
  <c r="U25" i="4"/>
  <c r="X25" i="4" s="1"/>
  <c r="U26" i="4"/>
  <c r="X26" i="4" s="1"/>
  <c r="AD26" i="4" s="1"/>
  <c r="U27" i="4"/>
  <c r="U28" i="4"/>
  <c r="U29" i="4"/>
  <c r="X29" i="4" s="1"/>
  <c r="U30" i="4"/>
  <c r="U31" i="4"/>
  <c r="U32" i="4"/>
  <c r="X32" i="4" s="1"/>
  <c r="U33" i="4"/>
  <c r="U34" i="4"/>
  <c r="U35" i="4"/>
  <c r="X35" i="4" s="1"/>
  <c r="U36" i="4"/>
  <c r="X36" i="4" s="1"/>
  <c r="U37" i="4"/>
  <c r="U38" i="4"/>
  <c r="X38" i="4" s="1"/>
  <c r="U39" i="4"/>
  <c r="U40" i="4"/>
  <c r="U41" i="4"/>
  <c r="U42" i="4"/>
  <c r="U43" i="4"/>
  <c r="U44" i="4"/>
  <c r="U45" i="4"/>
  <c r="U46" i="4"/>
  <c r="U47" i="4"/>
  <c r="X47" i="4" s="1"/>
  <c r="U48" i="4"/>
  <c r="X48" i="4" s="1"/>
  <c r="U49" i="4"/>
  <c r="U50" i="4"/>
  <c r="X50" i="4" s="1"/>
  <c r="U51" i="4"/>
  <c r="U52" i="4"/>
  <c r="U53" i="4"/>
  <c r="U54" i="4"/>
  <c r="U55" i="4"/>
  <c r="U56" i="4"/>
  <c r="U57" i="4"/>
  <c r="U58" i="4"/>
  <c r="X58" i="4" s="1"/>
  <c r="U59" i="4"/>
  <c r="X59" i="4" s="1"/>
  <c r="U60" i="4"/>
  <c r="U61" i="4"/>
  <c r="X61" i="4" s="1"/>
  <c r="U62" i="4"/>
  <c r="U63" i="4"/>
  <c r="U64" i="4"/>
  <c r="U65" i="4"/>
  <c r="U66" i="4"/>
  <c r="X66" i="4" s="1"/>
  <c r="U67" i="4"/>
  <c r="X67" i="4" s="1"/>
  <c r="U68" i="4"/>
  <c r="U69" i="4"/>
  <c r="U70" i="4"/>
  <c r="U71" i="4"/>
  <c r="U72" i="4"/>
  <c r="U73" i="4"/>
  <c r="X73" i="4" s="1"/>
  <c r="U74" i="4"/>
  <c r="U75" i="4"/>
  <c r="X75" i="4" s="1"/>
  <c r="U10" i="4"/>
  <c r="U9" i="4"/>
  <c r="Q45" i="4"/>
  <c r="X19" i="4"/>
  <c r="X27" i="4"/>
  <c r="X39" i="4"/>
  <c r="AG39" i="4" s="1"/>
  <c r="J38" i="7" s="1"/>
  <c r="X46" i="4"/>
  <c r="X70" i="4"/>
  <c r="X71" i="4"/>
  <c r="X53" i="4"/>
  <c r="P11" i="4"/>
  <c r="R11" i="4" s="1"/>
  <c r="P12" i="4"/>
  <c r="R12" i="4" s="1"/>
  <c r="P13" i="4"/>
  <c r="P14" i="4"/>
  <c r="P15" i="4"/>
  <c r="P16" i="4"/>
  <c r="P17" i="4"/>
  <c r="P18" i="4"/>
  <c r="P19" i="4"/>
  <c r="R19" i="4" s="1"/>
  <c r="P20" i="4"/>
  <c r="P21" i="4"/>
  <c r="P22" i="4"/>
  <c r="R22" i="4" s="1"/>
  <c r="P23" i="4"/>
  <c r="P24" i="4"/>
  <c r="P25" i="4"/>
  <c r="R25" i="4" s="1"/>
  <c r="P26" i="4"/>
  <c r="P27" i="4"/>
  <c r="P28" i="4"/>
  <c r="P29" i="4"/>
  <c r="P30" i="4"/>
  <c r="P31" i="4"/>
  <c r="R31" i="4" s="1"/>
  <c r="P32" i="4"/>
  <c r="R32" i="4"/>
  <c r="P33" i="4"/>
  <c r="R33" i="4" s="1"/>
  <c r="AD33" i="4" s="1"/>
  <c r="P34" i="4"/>
  <c r="P35" i="4"/>
  <c r="P36" i="4"/>
  <c r="R36" i="4" s="1"/>
  <c r="P37" i="4"/>
  <c r="P38" i="4"/>
  <c r="P39" i="4"/>
  <c r="P40" i="4"/>
  <c r="R40" i="4" s="1"/>
  <c r="P41" i="4"/>
  <c r="P42" i="4"/>
  <c r="P43" i="4"/>
  <c r="R43" i="4" s="1"/>
  <c r="P44" i="4"/>
  <c r="R44" i="4" s="1"/>
  <c r="P45" i="4"/>
  <c r="P46" i="4"/>
  <c r="R46" i="4" s="1"/>
  <c r="P47" i="4"/>
  <c r="P48" i="4"/>
  <c r="P49" i="4"/>
  <c r="P50" i="4"/>
  <c r="R50" i="4" s="1"/>
  <c r="P51" i="4"/>
  <c r="P52" i="4"/>
  <c r="R52" i="4"/>
  <c r="P53" i="4"/>
  <c r="R53" i="4" s="1"/>
  <c r="P54" i="4"/>
  <c r="R54" i="4" s="1"/>
  <c r="P55" i="4"/>
  <c r="P56" i="4"/>
  <c r="P57" i="4"/>
  <c r="P58" i="4"/>
  <c r="P59" i="4"/>
  <c r="P60" i="4"/>
  <c r="R60" i="4" s="1"/>
  <c r="P61" i="4"/>
  <c r="R61" i="4" s="1"/>
  <c r="P62" i="4"/>
  <c r="R62" i="4" s="1"/>
  <c r="AD62" i="4" s="1"/>
  <c r="P63" i="4"/>
  <c r="R63" i="4" s="1"/>
  <c r="P64" i="4"/>
  <c r="R64" i="4" s="1"/>
  <c r="P65" i="4"/>
  <c r="P66" i="4"/>
  <c r="P67" i="4"/>
  <c r="P68" i="4"/>
  <c r="R68" i="4"/>
  <c r="P69" i="4"/>
  <c r="R69" i="4" s="1"/>
  <c r="P70" i="4"/>
  <c r="P71" i="4"/>
  <c r="R71" i="4" s="1"/>
  <c r="P72" i="4"/>
  <c r="R72" i="4"/>
  <c r="P73" i="4"/>
  <c r="P74" i="4"/>
  <c r="R74" i="4" s="1"/>
  <c r="P75" i="4"/>
  <c r="P10" i="4"/>
  <c r="R10" i="4"/>
  <c r="P9" i="4"/>
  <c r="J76" i="4"/>
  <c r="E76" i="4"/>
  <c r="I76" i="4"/>
  <c r="Q9" i="4"/>
  <c r="Q10" i="4"/>
  <c r="Q11" i="4"/>
  <c r="Q12" i="4"/>
  <c r="Q13" i="4"/>
  <c r="R13" i="4" s="1"/>
  <c r="Q14" i="4"/>
  <c r="R14" i="4" s="1"/>
  <c r="Q15" i="4"/>
  <c r="R15" i="4" s="1"/>
  <c r="Q16" i="4"/>
  <c r="R16" i="4"/>
  <c r="Q17" i="4"/>
  <c r="R17" i="4"/>
  <c r="Q18" i="4"/>
  <c r="Q19" i="4"/>
  <c r="Q20" i="4"/>
  <c r="R20" i="4"/>
  <c r="Q21" i="4"/>
  <c r="R21" i="4"/>
  <c r="Q22" i="4"/>
  <c r="Q23" i="4"/>
  <c r="R23" i="4"/>
  <c r="Q24" i="4"/>
  <c r="R24" i="4"/>
  <c r="Q25" i="4"/>
  <c r="Q26" i="4"/>
  <c r="Q27" i="4"/>
  <c r="R27" i="4"/>
  <c r="Q28" i="4"/>
  <c r="R28" i="4"/>
  <c r="Q29" i="4"/>
  <c r="R29" i="4" s="1"/>
  <c r="Q30" i="4"/>
  <c r="Q31" i="4"/>
  <c r="Q32" i="4"/>
  <c r="Q33" i="4"/>
  <c r="Q34" i="4"/>
  <c r="X34" i="4"/>
  <c r="Q35" i="4"/>
  <c r="R35" i="4"/>
  <c r="Q36" i="4"/>
  <c r="Q37" i="4"/>
  <c r="R37" i="4"/>
  <c r="Q38" i="4"/>
  <c r="Q39" i="4"/>
  <c r="Q40" i="4"/>
  <c r="Q41" i="4"/>
  <c r="R41" i="4"/>
  <c r="AG41" i="4" s="1"/>
  <c r="Q42" i="4"/>
  <c r="Q43" i="4"/>
  <c r="Q44" i="4"/>
  <c r="R45" i="4"/>
  <c r="Q46" i="4"/>
  <c r="Q47" i="4"/>
  <c r="R47" i="4"/>
  <c r="AG47" i="4" s="1"/>
  <c r="Q48" i="4"/>
  <c r="R48" i="4" s="1"/>
  <c r="AD48" i="4" s="1"/>
  <c r="G47" i="7" s="1"/>
  <c r="Q49" i="4"/>
  <c r="Q50" i="4"/>
  <c r="Q51" i="4"/>
  <c r="Q52" i="4"/>
  <c r="Q53" i="4"/>
  <c r="Q54" i="4"/>
  <c r="Q55" i="4"/>
  <c r="Q56" i="4"/>
  <c r="R56" i="4"/>
  <c r="Q57" i="4"/>
  <c r="R57" i="4"/>
  <c r="AD57" i="4" s="1"/>
  <c r="Q58" i="4"/>
  <c r="R58" i="4" s="1"/>
  <c r="Q59" i="4"/>
  <c r="Q60" i="4"/>
  <c r="Q61" i="4"/>
  <c r="Q62" i="4"/>
  <c r="Q63" i="4"/>
  <c r="Q64" i="4"/>
  <c r="Q65" i="4"/>
  <c r="R65" i="4" s="1"/>
  <c r="Q66" i="4"/>
  <c r="R66" i="4" s="1"/>
  <c r="Q67" i="4"/>
  <c r="R67" i="4" s="1"/>
  <c r="Q68" i="4"/>
  <c r="Q69" i="4"/>
  <c r="Q70" i="4"/>
  <c r="Q71" i="4"/>
  <c r="Q72" i="4"/>
  <c r="Q73" i="4"/>
  <c r="R73" i="4"/>
  <c r="Q74" i="4"/>
  <c r="Q75" i="4"/>
  <c r="R75" i="4" s="1"/>
  <c r="B76" i="4"/>
  <c r="C76" i="4"/>
  <c r="D76" i="4"/>
  <c r="B75" i="7"/>
  <c r="K76" i="4"/>
  <c r="Q76" i="4" s="1"/>
  <c r="M76" i="4"/>
  <c r="N76" i="4"/>
  <c r="O76" i="4"/>
  <c r="T76" i="4"/>
  <c r="V76" i="4"/>
  <c r="Z76" i="4"/>
  <c r="AA76" i="4"/>
  <c r="AB76" i="4"/>
  <c r="AC39" i="4" s="1"/>
  <c r="B8" i="7"/>
  <c r="C8" i="7"/>
  <c r="B9" i="7"/>
  <c r="C9" i="7"/>
  <c r="B10" i="7"/>
  <c r="C10" i="7"/>
  <c r="B11" i="7"/>
  <c r="C11" i="7"/>
  <c r="B12" i="7"/>
  <c r="C12" i="7"/>
  <c r="B13" i="7"/>
  <c r="C13" i="7"/>
  <c r="B14" i="7"/>
  <c r="C14" i="7"/>
  <c r="B15" i="7"/>
  <c r="C15" i="7"/>
  <c r="B16" i="7"/>
  <c r="C16" i="7"/>
  <c r="B17" i="7"/>
  <c r="C17" i="7"/>
  <c r="B18" i="7"/>
  <c r="C18" i="7"/>
  <c r="B19" i="7"/>
  <c r="C19" i="7"/>
  <c r="B20" i="7"/>
  <c r="C20" i="7"/>
  <c r="B21" i="7"/>
  <c r="C21" i="7"/>
  <c r="B22" i="7"/>
  <c r="C22" i="7"/>
  <c r="B23" i="7"/>
  <c r="C23" i="7"/>
  <c r="B24" i="7"/>
  <c r="C24" i="7"/>
  <c r="B25" i="7"/>
  <c r="C25" i="7"/>
  <c r="B26" i="7"/>
  <c r="C26" i="7"/>
  <c r="B27" i="7"/>
  <c r="C27" i="7"/>
  <c r="B28" i="7"/>
  <c r="C28" i="7"/>
  <c r="B29" i="7"/>
  <c r="C29" i="7"/>
  <c r="B30" i="7"/>
  <c r="C30" i="7"/>
  <c r="B31" i="7"/>
  <c r="C31" i="7"/>
  <c r="B32" i="7"/>
  <c r="C32" i="7"/>
  <c r="B33" i="7"/>
  <c r="C33" i="7"/>
  <c r="B34" i="7"/>
  <c r="C34" i="7"/>
  <c r="B35" i="7"/>
  <c r="C35" i="7"/>
  <c r="B36" i="7"/>
  <c r="C36" i="7"/>
  <c r="B37" i="7"/>
  <c r="C37" i="7"/>
  <c r="B38" i="7"/>
  <c r="C38" i="7"/>
  <c r="B39" i="7"/>
  <c r="C39" i="7"/>
  <c r="B40" i="7"/>
  <c r="C40" i="7"/>
  <c r="B41" i="7"/>
  <c r="C41" i="7"/>
  <c r="B42" i="7"/>
  <c r="C42" i="7"/>
  <c r="B43" i="7"/>
  <c r="C43" i="7"/>
  <c r="B44" i="7"/>
  <c r="C44" i="7"/>
  <c r="B45" i="7"/>
  <c r="C45" i="7"/>
  <c r="B46" i="7"/>
  <c r="C46" i="7"/>
  <c r="B47" i="7"/>
  <c r="C47" i="7"/>
  <c r="B48" i="7"/>
  <c r="C48" i="7"/>
  <c r="B49" i="7"/>
  <c r="C49" i="7"/>
  <c r="B50" i="7"/>
  <c r="C50" i="7"/>
  <c r="B51" i="7"/>
  <c r="C51" i="7"/>
  <c r="B52" i="7"/>
  <c r="C52" i="7"/>
  <c r="B53" i="7"/>
  <c r="C53" i="7"/>
  <c r="B54" i="7"/>
  <c r="C54" i="7"/>
  <c r="B55" i="7"/>
  <c r="C55" i="7"/>
  <c r="B56" i="7"/>
  <c r="C56" i="7"/>
  <c r="B57" i="7"/>
  <c r="C57" i="7"/>
  <c r="B58" i="7"/>
  <c r="C58" i="7"/>
  <c r="B59" i="7"/>
  <c r="C59" i="7"/>
  <c r="B60" i="7"/>
  <c r="C60" i="7"/>
  <c r="B61" i="7"/>
  <c r="C61" i="7"/>
  <c r="B62" i="7"/>
  <c r="C62" i="7"/>
  <c r="B63" i="7"/>
  <c r="C63" i="7"/>
  <c r="B64" i="7"/>
  <c r="C64" i="7"/>
  <c r="B65" i="7"/>
  <c r="C65" i="7"/>
  <c r="B66" i="7"/>
  <c r="C66" i="7"/>
  <c r="B67" i="7"/>
  <c r="C67" i="7"/>
  <c r="B68" i="7"/>
  <c r="C68" i="7"/>
  <c r="B69" i="7"/>
  <c r="C69" i="7"/>
  <c r="B70" i="7"/>
  <c r="C70" i="7"/>
  <c r="B71" i="7"/>
  <c r="C71" i="7"/>
  <c r="B72" i="7"/>
  <c r="C72" i="7"/>
  <c r="B73" i="7"/>
  <c r="C73" i="7"/>
  <c r="B74" i="7"/>
  <c r="C74" i="7"/>
  <c r="D75" i="7"/>
  <c r="AC30" i="4"/>
  <c r="AA9" i="4"/>
  <c r="AA10" i="4"/>
  <c r="AA11" i="4"/>
  <c r="AA12" i="4"/>
  <c r="AA13" i="4"/>
  <c r="AA14" i="4"/>
  <c r="AA15" i="4"/>
  <c r="AA16" i="4"/>
  <c r="AA17" i="4"/>
  <c r="AA18" i="4"/>
  <c r="AA19" i="4"/>
  <c r="AA20" i="4"/>
  <c r="AA21" i="4"/>
  <c r="AA22" i="4"/>
  <c r="AA23" i="4"/>
  <c r="AA24" i="4"/>
  <c r="AA25" i="4"/>
  <c r="AA26" i="4"/>
  <c r="AA27" i="4"/>
  <c r="AA28" i="4"/>
  <c r="AA29" i="4"/>
  <c r="AA30" i="4"/>
  <c r="AA31" i="4"/>
  <c r="AA32" i="4"/>
  <c r="AA33" i="4"/>
  <c r="AA34" i="4"/>
  <c r="F11" i="4"/>
  <c r="G11" i="4" s="1"/>
  <c r="AA75" i="4"/>
  <c r="AA74" i="4"/>
  <c r="AA73" i="4"/>
  <c r="AA72" i="4"/>
  <c r="AA71" i="4"/>
  <c r="AA70" i="4"/>
  <c r="AA69" i="4"/>
  <c r="AA68" i="4"/>
  <c r="AA67" i="4"/>
  <c r="AA66" i="4"/>
  <c r="AA65" i="4"/>
  <c r="AA64" i="4"/>
  <c r="AA63" i="4"/>
  <c r="AA62" i="4"/>
  <c r="AA61" i="4"/>
  <c r="AA60" i="4"/>
  <c r="AA59" i="4"/>
  <c r="AA58" i="4"/>
  <c r="AA57" i="4"/>
  <c r="AA56" i="4"/>
  <c r="AA55" i="4"/>
  <c r="AA54" i="4"/>
  <c r="AA53" i="4"/>
  <c r="AA52" i="4"/>
  <c r="AA51" i="4"/>
  <c r="AA50" i="4"/>
  <c r="AA49" i="4"/>
  <c r="AA48" i="4"/>
  <c r="AA47" i="4"/>
  <c r="AA46" i="4"/>
  <c r="AA45" i="4"/>
  <c r="AA44" i="4"/>
  <c r="AA43" i="4"/>
  <c r="AA42" i="4"/>
  <c r="AA41" i="4"/>
  <c r="AA40" i="4"/>
  <c r="AA39" i="4"/>
  <c r="AA38" i="4"/>
  <c r="AA37" i="4"/>
  <c r="F37" i="4"/>
  <c r="G37" i="4" s="1"/>
  <c r="AA36" i="4"/>
  <c r="AA35" i="4"/>
  <c r="AC48" i="4"/>
  <c r="AC74" i="4"/>
  <c r="AC68" i="4"/>
  <c r="AC58" i="4"/>
  <c r="AC54" i="4"/>
  <c r="AC10" i="4"/>
  <c r="AC71" i="4"/>
  <c r="X68" i="4"/>
  <c r="X64" i="4"/>
  <c r="X60" i="4"/>
  <c r="X56" i="4"/>
  <c r="X52" i="4"/>
  <c r="X44" i="4"/>
  <c r="X28" i="4"/>
  <c r="X16" i="4"/>
  <c r="AD16" i="4" s="1"/>
  <c r="R59" i="4"/>
  <c r="AG59" i="4" s="1"/>
  <c r="R55" i="4"/>
  <c r="AD55" i="4" s="1"/>
  <c r="R39" i="4"/>
  <c r="AD39" i="4" s="1"/>
  <c r="R70" i="4"/>
  <c r="AD50" i="4"/>
  <c r="G49" i="7" s="1"/>
  <c r="R42" i="4"/>
  <c r="AD42" i="4" s="1"/>
  <c r="R38" i="4"/>
  <c r="AG38" i="4" s="1"/>
  <c r="J37" i="7" s="1"/>
  <c r="R34" i="4"/>
  <c r="AD34" i="4" s="1"/>
  <c r="R26" i="4"/>
  <c r="R18" i="4"/>
  <c r="R9" i="4"/>
  <c r="F67" i="4"/>
  <c r="AC35" i="4"/>
  <c r="AC40" i="4"/>
  <c r="AC9" i="4"/>
  <c r="AC13" i="4"/>
  <c r="AC29" i="4"/>
  <c r="AC15" i="4"/>
  <c r="AC31" i="4"/>
  <c r="AC20" i="4"/>
  <c r="AC69" i="4"/>
  <c r="AC57" i="4"/>
  <c r="AC53" i="4"/>
  <c r="AG50" i="4"/>
  <c r="J49" i="7" s="1"/>
  <c r="X9" i="4"/>
  <c r="AG9" i="4"/>
  <c r="AC37" i="4"/>
  <c r="AC24" i="4"/>
  <c r="AC11" i="4"/>
  <c r="AC62" i="4"/>
  <c r="AC38" i="4"/>
  <c r="AC50" i="4"/>
  <c r="AC41" i="4"/>
  <c r="AC73" i="4"/>
  <c r="AC27" i="4"/>
  <c r="AC25" i="4"/>
  <c r="AC56" i="4"/>
  <c r="AC55" i="4"/>
  <c r="AC43" i="4"/>
  <c r="AC66" i="4"/>
  <c r="AC22" i="4"/>
  <c r="AC49" i="4"/>
  <c r="AC65" i="4"/>
  <c r="AC28" i="4"/>
  <c r="AC12" i="4"/>
  <c r="AC19" i="4"/>
  <c r="AC33" i="4"/>
  <c r="AC17" i="4"/>
  <c r="AC67" i="4"/>
  <c r="AC46" i="4"/>
  <c r="AC75" i="4"/>
  <c r="AC44" i="4"/>
  <c r="AC60" i="4"/>
  <c r="AC63" i="4"/>
  <c r="AC70" i="4"/>
  <c r="AC47" i="4"/>
  <c r="AC34" i="4"/>
  <c r="AC59" i="4"/>
  <c r="AC45" i="4"/>
  <c r="AC61" i="4"/>
  <c r="AC32" i="4"/>
  <c r="AC16" i="4"/>
  <c r="AC23" i="4"/>
  <c r="AC76" i="4"/>
  <c r="AC21" i="4"/>
  <c r="AC72" i="4"/>
  <c r="AC51" i="4"/>
  <c r="AC18" i="4"/>
  <c r="AC52" i="4"/>
  <c r="AC14" i="4"/>
  <c r="AC26" i="4"/>
  <c r="AC42" i="4"/>
  <c r="AC64" i="4"/>
  <c r="AC36" i="4"/>
  <c r="X55" i="4"/>
  <c r="AD71" i="4"/>
  <c r="AF71" i="4" s="1"/>
  <c r="I70" i="7" s="1"/>
  <c r="AD67" i="4"/>
  <c r="AG34" i="4"/>
  <c r="J33" i="7" s="1"/>
  <c r="X23" i="4"/>
  <c r="X18" i="4"/>
  <c r="AG18" i="4" s="1"/>
  <c r="J17" i="7" s="1"/>
  <c r="AD18" i="4"/>
  <c r="AF18" i="4" s="1"/>
  <c r="X14" i="4"/>
  <c r="X69" i="4"/>
  <c r="AG61" i="4"/>
  <c r="J60" i="7" s="1"/>
  <c r="X57" i="4"/>
  <c r="AG28" i="4"/>
  <c r="J27" i="7" s="1"/>
  <c r="X45" i="4"/>
  <c r="X41" i="4"/>
  <c r="J40" i="7"/>
  <c r="X37" i="4"/>
  <c r="AG48" i="4"/>
  <c r="J47" i="7" s="1"/>
  <c r="X17" i="4"/>
  <c r="AD74" i="4"/>
  <c r="AG71" i="4"/>
  <c r="J70" i="7" s="1"/>
  <c r="AD66" i="4"/>
  <c r="G65" i="7"/>
  <c r="AG67" i="4"/>
  <c r="AG62" i="4"/>
  <c r="J61" i="7"/>
  <c r="AF50" i="4"/>
  <c r="I49" i="7" s="1"/>
  <c r="AD47" i="4"/>
  <c r="G46" i="7" s="1"/>
  <c r="AD46" i="4"/>
  <c r="AF48" i="4"/>
  <c r="I47" i="7"/>
  <c r="L76" i="4"/>
  <c r="AD24" i="4"/>
  <c r="AD22" i="4"/>
  <c r="AD19" i="4"/>
  <c r="AG19" i="4"/>
  <c r="J18" i="7" s="1"/>
  <c r="AG20" i="4"/>
  <c r="AD12" i="4"/>
  <c r="AF12" i="4" s="1"/>
  <c r="I11" i="7" s="1"/>
  <c r="AD45" i="4"/>
  <c r="AG26" i="4"/>
  <c r="J25" i="7" s="1"/>
  <c r="AD75" i="4"/>
  <c r="X43" i="4"/>
  <c r="X31" i="4"/>
  <c r="AG66" i="4"/>
  <c r="J65" i="7" s="1"/>
  <c r="X65" i="4"/>
  <c r="AG65" i="4" s="1"/>
  <c r="X49" i="4"/>
  <c r="AD23" i="4"/>
  <c r="AF23" i="4" s="1"/>
  <c r="I22" i="7" s="1"/>
  <c r="AG16" i="4"/>
  <c r="J15" i="7" s="1"/>
  <c r="J8" i="7"/>
  <c r="F20" i="4"/>
  <c r="D36" i="7"/>
  <c r="D10" i="7"/>
  <c r="F30" i="4"/>
  <c r="F32" i="4"/>
  <c r="F65" i="4"/>
  <c r="F49" i="4"/>
  <c r="F75" i="4"/>
  <c r="F25" i="4"/>
  <c r="G25" i="4" s="1"/>
  <c r="F9" i="4"/>
  <c r="F28" i="4"/>
  <c r="G28" i="4" s="1"/>
  <c r="F52" i="4"/>
  <c r="F47" i="4"/>
  <c r="F38" i="4"/>
  <c r="F17" i="4"/>
  <c r="F68" i="4"/>
  <c r="F64" i="4"/>
  <c r="G64" i="4" s="1"/>
  <c r="F53" i="4"/>
  <c r="F48" i="4"/>
  <c r="F40" i="4"/>
  <c r="D39" i="7" s="1"/>
  <c r="F13" i="4"/>
  <c r="AF66" i="4"/>
  <c r="I65" i="7" s="1"/>
  <c r="AG37" i="4"/>
  <c r="AI37" i="4" s="1"/>
  <c r="AD41" i="4"/>
  <c r="AF41" i="4" s="1"/>
  <c r="I40" i="7" s="1"/>
  <c r="G17" i="7"/>
  <c r="I17" i="7"/>
  <c r="AF42" i="4"/>
  <c r="I41" i="7"/>
  <c r="G41" i="7"/>
  <c r="AF22" i="4"/>
  <c r="I21" i="7" s="1"/>
  <c r="G21" i="7"/>
  <c r="AF45" i="4"/>
  <c r="I44" i="7" s="1"/>
  <c r="G44" i="7"/>
  <c r="AG31" i="4"/>
  <c r="J30" i="7" s="1"/>
  <c r="AG33" i="4"/>
  <c r="J32" i="7" s="1"/>
  <c r="AF62" i="4"/>
  <c r="I61" i="7"/>
  <c r="G61" i="7"/>
  <c r="AF75" i="4"/>
  <c r="I74" i="7"/>
  <c r="G74" i="7"/>
  <c r="D16" i="7"/>
  <c r="G17" i="4"/>
  <c r="L36" i="7"/>
  <c r="D63" i="7"/>
  <c r="D24" i="7"/>
  <c r="E10" i="7"/>
  <c r="G13" i="4"/>
  <c r="E12" i="7" s="1"/>
  <c r="D12" i="7"/>
  <c r="G52" i="4"/>
  <c r="D51" i="7"/>
  <c r="G30" i="4"/>
  <c r="D29" i="7"/>
  <c r="D52" i="7"/>
  <c r="G53" i="4"/>
  <c r="D8" i="7"/>
  <c r="G9" i="4"/>
  <c r="G40" i="7"/>
  <c r="E27" i="7"/>
  <c r="AI28" i="4"/>
  <c r="L27" i="7" s="1"/>
  <c r="E8" i="7"/>
  <c r="AI9" i="4"/>
  <c r="L8" i="7"/>
  <c r="E52" i="7"/>
  <c r="E51" i="7"/>
  <c r="E24" i="7"/>
  <c r="E63" i="7"/>
  <c r="E16" i="7"/>
  <c r="E29" i="7"/>
  <c r="S43" i="4" l="1"/>
  <c r="AG43" i="4"/>
  <c r="AD43" i="4"/>
  <c r="J20" i="7"/>
  <c r="J58" i="7"/>
  <c r="AD13" i="4"/>
  <c r="AG13" i="4"/>
  <c r="AF16" i="4"/>
  <c r="I15" i="7" s="1"/>
  <c r="G15" i="7"/>
  <c r="G56" i="7"/>
  <c r="AF57" i="4"/>
  <c r="I56" i="7" s="1"/>
  <c r="J46" i="7"/>
  <c r="J64" i="7"/>
  <c r="G11" i="7"/>
  <c r="G45" i="7"/>
  <c r="AF46" i="4"/>
  <c r="I45" i="7" s="1"/>
  <c r="AD58" i="4"/>
  <c r="AG58" i="4"/>
  <c r="AG15" i="4"/>
  <c r="AG10" i="4"/>
  <c r="AG44" i="4"/>
  <c r="AD44" i="4"/>
  <c r="AG32" i="4"/>
  <c r="AD32" i="4"/>
  <c r="AD14" i="4"/>
  <c r="AG14" i="4"/>
  <c r="D47" i="7"/>
  <c r="G48" i="4"/>
  <c r="D48" i="7"/>
  <c r="G49" i="4"/>
  <c r="G18" i="7"/>
  <c r="AF19" i="4"/>
  <c r="I18" i="7" s="1"/>
  <c r="AF74" i="4"/>
  <c r="I73" i="7" s="1"/>
  <c r="G73" i="7"/>
  <c r="AG29" i="4"/>
  <c r="AD29" i="4"/>
  <c r="S29" i="4"/>
  <c r="AD53" i="4"/>
  <c r="AG53" i="4"/>
  <c r="AD31" i="4"/>
  <c r="S19" i="4"/>
  <c r="D74" i="7"/>
  <c r="G75" i="4"/>
  <c r="D27" i="7"/>
  <c r="J36" i="7"/>
  <c r="D64" i="7"/>
  <c r="G65" i="4"/>
  <c r="D19" i="7"/>
  <c r="G20" i="4"/>
  <c r="AD21" i="4"/>
  <c r="G70" i="7"/>
  <c r="AG45" i="4"/>
  <c r="G33" i="7"/>
  <c r="AF34" i="4"/>
  <c r="I33" i="7" s="1"/>
  <c r="AG56" i="4"/>
  <c r="AD56" i="4"/>
  <c r="S37" i="4"/>
  <c r="AD37" i="4"/>
  <c r="AD28" i="4"/>
  <c r="AG74" i="4"/>
  <c r="AD64" i="4"/>
  <c r="AG64" i="4"/>
  <c r="AG52" i="4"/>
  <c r="AD52" i="4"/>
  <c r="R30" i="4"/>
  <c r="S47" i="4"/>
  <c r="D31" i="7"/>
  <c r="G32" i="4"/>
  <c r="AD20" i="4"/>
  <c r="AD63" i="4"/>
  <c r="AG63" i="4"/>
  <c r="AD40" i="4"/>
  <c r="AG40" i="4"/>
  <c r="W76" i="4"/>
  <c r="D67" i="7"/>
  <c r="G68" i="4"/>
  <c r="AF24" i="4"/>
  <c r="I23" i="7" s="1"/>
  <c r="G23" i="7"/>
  <c r="AD65" i="4"/>
  <c r="AG27" i="4"/>
  <c r="AD27" i="4"/>
  <c r="R51" i="4"/>
  <c r="G22" i="7"/>
  <c r="AD17" i="4"/>
  <c r="AG17" i="4"/>
  <c r="E36" i="7"/>
  <c r="H37" i="4"/>
  <c r="F36" i="7" s="1"/>
  <c r="S75" i="4"/>
  <c r="AG75" i="4"/>
  <c r="AG35" i="4"/>
  <c r="AD61" i="4"/>
  <c r="S50" i="4"/>
  <c r="D37" i="7"/>
  <c r="G38" i="4"/>
  <c r="AD35" i="4"/>
  <c r="AG70" i="4"/>
  <c r="AD70" i="4"/>
  <c r="AG60" i="4"/>
  <c r="AD60" i="4"/>
  <c r="R49" i="4"/>
  <c r="S57" i="4"/>
  <c r="AG57" i="4"/>
  <c r="G40" i="4"/>
  <c r="AF47" i="4"/>
  <c r="I46" i="7" s="1"/>
  <c r="G47" i="4"/>
  <c r="AI47" i="4" s="1"/>
  <c r="L46" i="7" s="1"/>
  <c r="D46" i="7"/>
  <c r="AF39" i="4"/>
  <c r="I38" i="7" s="1"/>
  <c r="G38" i="7"/>
  <c r="AG73" i="4"/>
  <c r="AD73" i="4"/>
  <c r="S73" i="4"/>
  <c r="AG42" i="4"/>
  <c r="AG36" i="4"/>
  <c r="AD36" i="4"/>
  <c r="AG25" i="4"/>
  <c r="AD25" i="4"/>
  <c r="AG54" i="4"/>
  <c r="AD54" i="4"/>
  <c r="J66" i="7"/>
  <c r="AF67" i="4"/>
  <c r="I66" i="7" s="1"/>
  <c r="G66" i="7"/>
  <c r="G54" i="7"/>
  <c r="AF55" i="4"/>
  <c r="I54" i="7" s="1"/>
  <c r="F69" i="4"/>
  <c r="G76" i="4"/>
  <c r="F43" i="4"/>
  <c r="F57" i="4"/>
  <c r="F14" i="4"/>
  <c r="F23" i="4"/>
  <c r="F46" i="4"/>
  <c r="F58" i="4"/>
  <c r="C75" i="7"/>
  <c r="F72" i="4"/>
  <c r="F55" i="4"/>
  <c r="F59" i="4"/>
  <c r="F54" i="4"/>
  <c r="F18" i="4"/>
  <c r="F33" i="4"/>
  <c r="F44" i="4"/>
  <c r="F16" i="4"/>
  <c r="F21" i="4"/>
  <c r="F45" i="4"/>
  <c r="F31" i="4"/>
  <c r="F10" i="4"/>
  <c r="F39" i="4"/>
  <c r="F73" i="4"/>
  <c r="F62" i="4"/>
  <c r="F60" i="4"/>
  <c r="F41" i="4"/>
  <c r="F34" i="4"/>
  <c r="F12" i="4"/>
  <c r="F35" i="4"/>
  <c r="F42" i="4"/>
  <c r="F26" i="4"/>
  <c r="F36" i="4"/>
  <c r="F74" i="4"/>
  <c r="F15" i="4"/>
  <c r="F61" i="4"/>
  <c r="F19" i="4"/>
  <c r="F66" i="4"/>
  <c r="F63" i="4"/>
  <c r="F22" i="4"/>
  <c r="F70" i="4"/>
  <c r="F50" i="4"/>
  <c r="F51" i="4"/>
  <c r="F27" i="4"/>
  <c r="F71" i="4"/>
  <c r="F56" i="4"/>
  <c r="F24" i="4"/>
  <c r="F29" i="4"/>
  <c r="S69" i="4"/>
  <c r="AG69" i="4"/>
  <c r="AD69" i="4"/>
  <c r="AG12" i="4"/>
  <c r="U76" i="4"/>
  <c r="X15" i="4"/>
  <c r="AD15" i="4" s="1"/>
  <c r="G67" i="4"/>
  <c r="D66" i="7"/>
  <c r="AD59" i="4"/>
  <c r="H11" i="4"/>
  <c r="F10" i="7" s="1"/>
  <c r="S16" i="4"/>
  <c r="AD68" i="4"/>
  <c r="AG68" i="4"/>
  <c r="AG46" i="4"/>
  <c r="S46" i="4"/>
  <c r="AG11" i="4"/>
  <c r="AD11" i="4"/>
  <c r="AF26" i="4"/>
  <c r="I25" i="7" s="1"/>
  <c r="G25" i="7"/>
  <c r="S14" i="4"/>
  <c r="J19" i="7"/>
  <c r="AD9" i="4"/>
  <c r="P76" i="4"/>
  <c r="R76" i="4" s="1"/>
  <c r="S67" i="4" s="1"/>
  <c r="AF33" i="4"/>
  <c r="I32" i="7" s="1"/>
  <c r="G32" i="7"/>
  <c r="AG22" i="4"/>
  <c r="S22" i="4"/>
  <c r="AG72" i="4"/>
  <c r="AG23" i="4"/>
  <c r="AD72" i="4"/>
  <c r="AD38" i="4"/>
  <c r="AG55" i="4"/>
  <c r="X10" i="4"/>
  <c r="AD10" i="4" s="1"/>
  <c r="G9" i="7" l="1"/>
  <c r="AF10" i="4"/>
  <c r="I9" i="7" s="1"/>
  <c r="G14" i="7"/>
  <c r="AF15" i="4"/>
  <c r="I14" i="7" s="1"/>
  <c r="D18" i="7"/>
  <c r="G19" i="4"/>
  <c r="G62" i="4"/>
  <c r="D61" i="7"/>
  <c r="G27" i="7"/>
  <c r="AF28" i="4"/>
  <c r="I27" i="7" s="1"/>
  <c r="J9" i="7"/>
  <c r="AF13" i="4"/>
  <c r="I12" i="7" s="1"/>
  <c r="G12" i="7"/>
  <c r="D28" i="7"/>
  <c r="G29" i="4"/>
  <c r="G61" i="4"/>
  <c r="D60" i="7"/>
  <c r="G73" i="4"/>
  <c r="D72" i="7"/>
  <c r="D54" i="7"/>
  <c r="G55" i="4"/>
  <c r="J41" i="7"/>
  <c r="G16" i="7"/>
  <c r="AF17" i="4"/>
  <c r="I16" i="7" s="1"/>
  <c r="AF37" i="4"/>
  <c r="I36" i="7" s="1"/>
  <c r="G36" i="7"/>
  <c r="S21" i="4"/>
  <c r="J13" i="7"/>
  <c r="H20" i="4"/>
  <c r="F19" i="7" s="1"/>
  <c r="E19" i="7"/>
  <c r="AF59" i="4"/>
  <c r="I58" i="7" s="1"/>
  <c r="G58" i="7"/>
  <c r="G72" i="4"/>
  <c r="AI72" i="4" s="1"/>
  <c r="L71" i="7" s="1"/>
  <c r="D71" i="7"/>
  <c r="J14" i="7"/>
  <c r="G56" i="4"/>
  <c r="D55" i="7"/>
  <c r="D73" i="7"/>
  <c r="G74" i="4"/>
  <c r="G10" i="4"/>
  <c r="D9" i="7"/>
  <c r="AF73" i="4"/>
  <c r="I72" i="7" s="1"/>
  <c r="G72" i="7"/>
  <c r="AD49" i="4"/>
  <c r="S49" i="4"/>
  <c r="AG49" i="4"/>
  <c r="S61" i="4"/>
  <c r="AF56" i="4"/>
  <c r="I55" i="7" s="1"/>
  <c r="G55" i="7"/>
  <c r="G28" i="7"/>
  <c r="AF29" i="4"/>
  <c r="I28" i="7" s="1"/>
  <c r="H68" i="4"/>
  <c r="F67" i="7" s="1"/>
  <c r="E67" i="7"/>
  <c r="J21" i="7"/>
  <c r="G39" i="4"/>
  <c r="D38" i="7"/>
  <c r="E66" i="7"/>
  <c r="H67" i="4"/>
  <c r="F66" i="7" s="1"/>
  <c r="D70" i="7"/>
  <c r="G71" i="4"/>
  <c r="D35" i="7"/>
  <c r="G36" i="4"/>
  <c r="AI36" i="4" s="1"/>
  <c r="L35" i="7" s="1"/>
  <c r="G31" i="4"/>
  <c r="D30" i="7"/>
  <c r="D57" i="7"/>
  <c r="G58" i="4"/>
  <c r="AI67" i="4"/>
  <c r="L66" i="7" s="1"/>
  <c r="J72" i="7"/>
  <c r="AF60" i="4"/>
  <c r="I59" i="7" s="1"/>
  <c r="G59" i="7"/>
  <c r="G60" i="7"/>
  <c r="AF61" i="4"/>
  <c r="I60" i="7" s="1"/>
  <c r="AD51" i="4"/>
  <c r="S51" i="4"/>
  <c r="AG51" i="4"/>
  <c r="J39" i="7"/>
  <c r="AI40" i="4"/>
  <c r="L39" i="7" s="1"/>
  <c r="AG30" i="4"/>
  <c r="AD30" i="4"/>
  <c r="S30" i="4"/>
  <c r="AI56" i="4"/>
  <c r="L55" i="7" s="1"/>
  <c r="J55" i="7"/>
  <c r="AI29" i="4"/>
  <c r="L28" i="7" s="1"/>
  <c r="J28" i="7"/>
  <c r="J57" i="7"/>
  <c r="AI58" i="4"/>
  <c r="L57" i="7" s="1"/>
  <c r="S54" i="4"/>
  <c r="J16" i="7"/>
  <c r="AI17" i="4"/>
  <c r="L16" i="7" s="1"/>
  <c r="D23" i="7"/>
  <c r="G24" i="4"/>
  <c r="E64" i="7"/>
  <c r="H65" i="4"/>
  <c r="F64" i="7" s="1"/>
  <c r="AF14" i="4"/>
  <c r="I13" i="7" s="1"/>
  <c r="G13" i="7"/>
  <c r="S23" i="4"/>
  <c r="S11" i="4"/>
  <c r="D26" i="7"/>
  <c r="G27" i="4"/>
  <c r="G26" i="4"/>
  <c r="D25" i="7"/>
  <c r="D44" i="7"/>
  <c r="G45" i="4"/>
  <c r="G46" i="4"/>
  <c r="D45" i="7"/>
  <c r="J59" i="7"/>
  <c r="S35" i="4"/>
  <c r="S72" i="4"/>
  <c r="AF40" i="4"/>
  <c r="I39" i="7" s="1"/>
  <c r="G39" i="7"/>
  <c r="AF52" i="4"/>
  <c r="I51" i="7" s="1"/>
  <c r="G51" i="7"/>
  <c r="G57" i="7"/>
  <c r="AF58" i="4"/>
  <c r="I57" i="7" s="1"/>
  <c r="G59" i="4"/>
  <c r="D58" i="7"/>
  <c r="J54" i="7"/>
  <c r="AI55" i="4"/>
  <c r="L54" i="7" s="1"/>
  <c r="S39" i="4"/>
  <c r="S56" i="4"/>
  <c r="S25" i="4"/>
  <c r="S48" i="4"/>
  <c r="S60" i="4"/>
  <c r="S63" i="4"/>
  <c r="S42" i="4"/>
  <c r="S68" i="4"/>
  <c r="S65" i="4"/>
  <c r="S40" i="4"/>
  <c r="S15" i="4"/>
  <c r="S10" i="4"/>
  <c r="S59" i="4"/>
  <c r="S62" i="4"/>
  <c r="S17" i="4"/>
  <c r="S34" i="4"/>
  <c r="S38" i="4"/>
  <c r="S31" i="4"/>
  <c r="S33" i="4"/>
  <c r="S76" i="4"/>
  <c r="S26" i="4"/>
  <c r="S18" i="4"/>
  <c r="S55" i="4"/>
  <c r="S41" i="4"/>
  <c r="S52" i="4"/>
  <c r="S45" i="4"/>
  <c r="S58" i="4"/>
  <c r="S64" i="4"/>
  <c r="S71" i="4"/>
  <c r="S12" i="4"/>
  <c r="S24" i="4"/>
  <c r="S70" i="4"/>
  <c r="G10" i="7"/>
  <c r="AF11" i="4"/>
  <c r="I10" i="7" s="1"/>
  <c r="Y15" i="4"/>
  <c r="D50" i="7"/>
  <c r="G51" i="4"/>
  <c r="D41" i="7"/>
  <c r="G42" i="4"/>
  <c r="AI42" i="4" s="1"/>
  <c r="L41" i="7" s="1"/>
  <c r="G21" i="4"/>
  <c r="D20" i="7"/>
  <c r="D22" i="7"/>
  <c r="G23" i="4"/>
  <c r="AF54" i="4"/>
  <c r="I53" i="7" s="1"/>
  <c r="G53" i="7"/>
  <c r="J34" i="7"/>
  <c r="AF27" i="4"/>
  <c r="I26" i="7" s="1"/>
  <c r="G26" i="7"/>
  <c r="J62" i="7"/>
  <c r="AI63" i="4"/>
  <c r="L62" i="7" s="1"/>
  <c r="J51" i="7"/>
  <c r="AI52" i="4"/>
  <c r="L51" i="7" s="1"/>
  <c r="E74" i="7"/>
  <c r="H75" i="4"/>
  <c r="F74" i="7" s="1"/>
  <c r="G31" i="7"/>
  <c r="AF32" i="4"/>
  <c r="I31" i="7" s="1"/>
  <c r="J35" i="7"/>
  <c r="D14" i="7"/>
  <c r="G15" i="4"/>
  <c r="AI15" i="4" s="1"/>
  <c r="L14" i="7" s="1"/>
  <c r="AF38" i="4"/>
  <c r="I37" i="7" s="1"/>
  <c r="G37" i="7"/>
  <c r="S9" i="4"/>
  <c r="J10" i="7"/>
  <c r="AI11" i="4"/>
  <c r="L10" i="7" s="1"/>
  <c r="X76" i="4"/>
  <c r="D49" i="7"/>
  <c r="G50" i="4"/>
  <c r="G35" i="4"/>
  <c r="D34" i="7"/>
  <c r="D15" i="7"/>
  <c r="G16" i="4"/>
  <c r="G14" i="4"/>
  <c r="D13" i="7"/>
  <c r="J53" i="7"/>
  <c r="AI54" i="4"/>
  <c r="L53" i="7" s="1"/>
  <c r="AF70" i="4"/>
  <c r="I69" i="7" s="1"/>
  <c r="G69" i="7"/>
  <c r="J74" i="7"/>
  <c r="AI75" i="4"/>
  <c r="L74" i="7" s="1"/>
  <c r="S27" i="4"/>
  <c r="AF63" i="4"/>
  <c r="I62" i="7" s="1"/>
  <c r="G62" i="7"/>
  <c r="AI64" i="4"/>
  <c r="L63" i="7" s="1"/>
  <c r="J63" i="7"/>
  <c r="S32" i="4"/>
  <c r="D11" i="7"/>
  <c r="G12" i="4"/>
  <c r="AF25" i="4"/>
  <c r="I24" i="7" s="1"/>
  <c r="G24" i="7"/>
  <c r="J26" i="7"/>
  <c r="J22" i="7"/>
  <c r="J45" i="7"/>
  <c r="AI46" i="4"/>
  <c r="L45" i="7" s="1"/>
  <c r="J11" i="7"/>
  <c r="AI12" i="4"/>
  <c r="L11" i="7" s="1"/>
  <c r="G22" i="4"/>
  <c r="D21" i="7"/>
  <c r="G34" i="4"/>
  <c r="D33" i="7"/>
  <c r="D32" i="7"/>
  <c r="G33" i="4"/>
  <c r="D42" i="7"/>
  <c r="G43" i="4"/>
  <c r="J24" i="7"/>
  <c r="AI25" i="4"/>
  <c r="L24" i="7" s="1"/>
  <c r="AF35" i="4"/>
  <c r="I34" i="7" s="1"/>
  <c r="G34" i="7"/>
  <c r="AF65" i="4"/>
  <c r="I64" i="7" s="1"/>
  <c r="G64" i="7"/>
  <c r="S20" i="4"/>
  <c r="S74" i="4"/>
  <c r="J44" i="7"/>
  <c r="AI45" i="4"/>
  <c r="L44" i="7" s="1"/>
  <c r="AF31" i="4"/>
  <c r="I30" i="7" s="1"/>
  <c r="G30" i="7"/>
  <c r="E48" i="7"/>
  <c r="H49" i="4"/>
  <c r="F48" i="7" s="1"/>
  <c r="G43" i="7"/>
  <c r="AF44" i="4"/>
  <c r="I43" i="7" s="1"/>
  <c r="G8" i="7"/>
  <c r="AF9" i="4"/>
  <c r="I8" i="7" s="1"/>
  <c r="G70" i="4"/>
  <c r="D69" i="7"/>
  <c r="D43" i="7"/>
  <c r="G44" i="4"/>
  <c r="AI44" i="4" s="1"/>
  <c r="L43" i="7" s="1"/>
  <c r="H47" i="4"/>
  <c r="F46" i="7" s="1"/>
  <c r="E46" i="7"/>
  <c r="AF20" i="4"/>
  <c r="I19" i="7" s="1"/>
  <c r="G19" i="7"/>
  <c r="J71" i="7"/>
  <c r="AI20" i="4"/>
  <c r="L19" i="7" s="1"/>
  <c r="J67" i="7"/>
  <c r="AI68" i="4"/>
  <c r="L67" i="7" s="1"/>
  <c r="AF69" i="4"/>
  <c r="I68" i="7" s="1"/>
  <c r="G68" i="7"/>
  <c r="D62" i="7"/>
  <c r="G63" i="4"/>
  <c r="D40" i="7"/>
  <c r="G41" i="4"/>
  <c r="G18" i="4"/>
  <c r="D17" i="7"/>
  <c r="H76" i="4"/>
  <c r="F75" i="7" s="1"/>
  <c r="H9" i="4"/>
  <c r="F8" i="7" s="1"/>
  <c r="H52" i="4"/>
  <c r="F51" i="7" s="1"/>
  <c r="H13" i="4"/>
  <c r="F12" i="7" s="1"/>
  <c r="H25" i="4"/>
  <c r="F24" i="7" s="1"/>
  <c r="H53" i="4"/>
  <c r="F52" i="7" s="1"/>
  <c r="H28" i="4"/>
  <c r="F27" i="7" s="1"/>
  <c r="H30" i="4"/>
  <c r="F29" i="7" s="1"/>
  <c r="H64" i="4"/>
  <c r="F63" i="7" s="1"/>
  <c r="E75" i="7"/>
  <c r="H17" i="4"/>
  <c r="F16" i="7" s="1"/>
  <c r="S36" i="4"/>
  <c r="H40" i="4"/>
  <c r="F39" i="7" s="1"/>
  <c r="E39" i="7"/>
  <c r="E37" i="7"/>
  <c r="H38" i="4"/>
  <c r="F37" i="7" s="1"/>
  <c r="AI38" i="4"/>
  <c r="L37" i="7" s="1"/>
  <c r="S66" i="4"/>
  <c r="J73" i="7"/>
  <c r="AI74" i="4"/>
  <c r="L73" i="7" s="1"/>
  <c r="S53" i="4"/>
  <c r="S44" i="4"/>
  <c r="J12" i="7"/>
  <c r="AI13" i="4"/>
  <c r="L12" i="7" s="1"/>
  <c r="AF43" i="4"/>
  <c r="I42" i="7" s="1"/>
  <c r="G42" i="7"/>
  <c r="AF72" i="4"/>
  <c r="I71" i="7" s="1"/>
  <c r="G71" i="7"/>
  <c r="D56" i="7"/>
  <c r="G57" i="4"/>
  <c r="J69" i="7"/>
  <c r="AI70" i="4"/>
  <c r="L69" i="7" s="1"/>
  <c r="AF64" i="4"/>
  <c r="I63" i="7" s="1"/>
  <c r="G63" i="7"/>
  <c r="J31" i="7"/>
  <c r="AI32" i="4"/>
  <c r="L31" i="7" s="1"/>
  <c r="AF68" i="4"/>
  <c r="I67" i="7" s="1"/>
  <c r="G67" i="7"/>
  <c r="J68" i="7"/>
  <c r="AI69" i="4"/>
  <c r="L68" i="7" s="1"/>
  <c r="D65" i="7"/>
  <c r="G66" i="4"/>
  <c r="D59" i="7"/>
  <c r="G60" i="4"/>
  <c r="AI60" i="4" s="1"/>
  <c r="L59" i="7" s="1"/>
  <c r="G54" i="4"/>
  <c r="D53" i="7"/>
  <c r="D68" i="7"/>
  <c r="G69" i="4"/>
  <c r="AF36" i="4"/>
  <c r="I35" i="7" s="1"/>
  <c r="G35" i="7"/>
  <c r="J56" i="7"/>
  <c r="AI57" i="4"/>
  <c r="L56" i="7" s="1"/>
  <c r="H32" i="4"/>
  <c r="F31" i="7" s="1"/>
  <c r="E31" i="7"/>
  <c r="S28" i="4"/>
  <c r="G20" i="7"/>
  <c r="AF21" i="4"/>
  <c r="I20" i="7" s="1"/>
  <c r="J52" i="7"/>
  <c r="AI53" i="4"/>
  <c r="L52" i="7" s="1"/>
  <c r="E47" i="7"/>
  <c r="H48" i="4"/>
  <c r="F47" i="7" s="1"/>
  <c r="AI48" i="4"/>
  <c r="L47" i="7" s="1"/>
  <c r="J43" i="7"/>
  <c r="AI65" i="4"/>
  <c r="L64" i="7" s="1"/>
  <c r="S13" i="4"/>
  <c r="J42" i="7"/>
  <c r="AI43" i="4"/>
  <c r="L42" i="7" s="1"/>
  <c r="G52" i="7"/>
  <c r="AF53" i="4"/>
  <c r="I52" i="7" s="1"/>
  <c r="AI66" i="4" l="1"/>
  <c r="L65" i="7" s="1"/>
  <c r="E65" i="7"/>
  <c r="H66" i="4"/>
  <c r="F65" i="7" s="1"/>
  <c r="E21" i="7"/>
  <c r="H22" i="4"/>
  <c r="F21" i="7" s="1"/>
  <c r="H14" i="4"/>
  <c r="F13" i="7" s="1"/>
  <c r="E13" i="7"/>
  <c r="G50" i="7"/>
  <c r="AE51" i="4"/>
  <c r="H50" i="7" s="1"/>
  <c r="AF51" i="4"/>
  <c r="I50" i="7" s="1"/>
  <c r="E15" i="7"/>
  <c r="AI16" i="4"/>
  <c r="L15" i="7" s="1"/>
  <c r="H16" i="4"/>
  <c r="F15" i="7" s="1"/>
  <c r="H24" i="4"/>
  <c r="F23" i="7" s="1"/>
  <c r="AI24" i="4"/>
  <c r="L23" i="7" s="1"/>
  <c r="E23" i="7"/>
  <c r="AF49" i="4"/>
  <c r="I48" i="7" s="1"/>
  <c r="G48" i="7"/>
  <c r="AE49" i="4"/>
  <c r="H48" i="7" s="1"/>
  <c r="E72" i="7"/>
  <c r="H73" i="4"/>
  <c r="F72" i="7" s="1"/>
  <c r="H70" i="4"/>
  <c r="F69" i="7" s="1"/>
  <c r="E69" i="7"/>
  <c r="AI18" i="4"/>
  <c r="L17" i="7" s="1"/>
  <c r="E17" i="7"/>
  <c r="H18" i="4"/>
  <c r="F17" i="7" s="1"/>
  <c r="E11" i="7"/>
  <c r="H12" i="4"/>
  <c r="F11" i="7" s="1"/>
  <c r="H35" i="4"/>
  <c r="F34" i="7" s="1"/>
  <c r="E34" i="7"/>
  <c r="E22" i="7"/>
  <c r="H23" i="4"/>
  <c r="F22" i="7" s="1"/>
  <c r="H29" i="4"/>
  <c r="F28" i="7" s="1"/>
  <c r="E28" i="7"/>
  <c r="H62" i="4"/>
  <c r="F61" i="7" s="1"/>
  <c r="AI62" i="4"/>
  <c r="L61" i="7" s="1"/>
  <c r="E61" i="7"/>
  <c r="E71" i="7"/>
  <c r="H72" i="4"/>
  <c r="F71" i="7" s="1"/>
  <c r="H57" i="4"/>
  <c r="F56" i="7" s="1"/>
  <c r="E56" i="7"/>
  <c r="E40" i="7"/>
  <c r="H41" i="4"/>
  <c r="F40" i="7" s="1"/>
  <c r="AI41" i="4"/>
  <c r="L40" i="7" s="1"/>
  <c r="E42" i="7"/>
  <c r="H43" i="4"/>
  <c r="F42" i="7" s="1"/>
  <c r="E49" i="7"/>
  <c r="H50" i="4"/>
  <c r="F49" i="7" s="1"/>
  <c r="AI50" i="4"/>
  <c r="L49" i="7" s="1"/>
  <c r="G29" i="7"/>
  <c r="AF30" i="4"/>
  <c r="I29" i="7" s="1"/>
  <c r="E70" i="7"/>
  <c r="AI71" i="4"/>
  <c r="L70" i="7" s="1"/>
  <c r="H71" i="4"/>
  <c r="F70" i="7" s="1"/>
  <c r="E18" i="7"/>
  <c r="H19" i="4"/>
  <c r="F18" i="7" s="1"/>
  <c r="AI19" i="4"/>
  <c r="L18" i="7" s="1"/>
  <c r="E25" i="7"/>
  <c r="H26" i="4"/>
  <c r="F25" i="7" s="1"/>
  <c r="AI26" i="4"/>
  <c r="L25" i="7" s="1"/>
  <c r="E14" i="7"/>
  <c r="H15" i="4"/>
  <c r="F14" i="7" s="1"/>
  <c r="E26" i="7"/>
  <c r="H27" i="4"/>
  <c r="F26" i="7" s="1"/>
  <c r="E35" i="7"/>
  <c r="H36" i="4"/>
  <c r="F35" i="7" s="1"/>
  <c r="AI61" i="4"/>
  <c r="L60" i="7" s="1"/>
  <c r="E60" i="7"/>
  <c r="H61" i="4"/>
  <c r="F60" i="7" s="1"/>
  <c r="E68" i="7"/>
  <c r="H69" i="4"/>
  <c r="F68" i="7" s="1"/>
  <c r="H59" i="4"/>
  <c r="F58" i="7" s="1"/>
  <c r="E58" i="7"/>
  <c r="AI59" i="4"/>
  <c r="L58" i="7" s="1"/>
  <c r="J29" i="7"/>
  <c r="AI30" i="4"/>
  <c r="L29" i="7" s="1"/>
  <c r="E9" i="7"/>
  <c r="H10" i="4"/>
  <c r="F9" i="7" s="1"/>
  <c r="E62" i="7"/>
  <c r="H63" i="4"/>
  <c r="F62" i="7" s="1"/>
  <c r="E32" i="7"/>
  <c r="H33" i="4"/>
  <c r="F32" i="7" s="1"/>
  <c r="AI33" i="4"/>
  <c r="L32" i="7" s="1"/>
  <c r="Y43" i="4"/>
  <c r="Y55" i="4"/>
  <c r="Y18" i="4"/>
  <c r="Y9" i="4"/>
  <c r="Y41" i="4"/>
  <c r="Y68" i="4"/>
  <c r="Y20" i="4"/>
  <c r="Y16" i="4"/>
  <c r="Y67" i="4"/>
  <c r="Y46" i="4"/>
  <c r="Y11" i="4"/>
  <c r="Y38" i="4"/>
  <c r="Y74" i="4"/>
  <c r="Y28" i="4"/>
  <c r="Y17" i="4"/>
  <c r="Y72" i="4"/>
  <c r="Y37" i="4"/>
  <c r="Y32" i="4"/>
  <c r="Y52" i="4"/>
  <c r="Y76" i="4"/>
  <c r="Y44" i="4"/>
  <c r="Y57" i="4"/>
  <c r="Y34" i="4"/>
  <c r="Y50" i="4"/>
  <c r="Y69" i="4"/>
  <c r="Y66" i="4"/>
  <c r="Y54" i="4"/>
  <c r="Y40" i="4"/>
  <c r="Y14" i="4"/>
  <c r="Y24" i="4"/>
  <c r="Y25" i="4"/>
  <c r="Y53" i="4"/>
  <c r="Y58" i="4"/>
  <c r="Y71" i="4"/>
  <c r="Y31" i="4"/>
  <c r="Y36" i="4"/>
  <c r="Y39" i="4"/>
  <c r="Y19" i="4"/>
  <c r="Y12" i="4"/>
  <c r="Y26" i="4"/>
  <c r="Y23" i="4"/>
  <c r="Y42" i="4"/>
  <c r="Y56" i="4"/>
  <c r="Y73" i="4"/>
  <c r="Y51" i="4"/>
  <c r="Y63" i="4"/>
  <c r="Y60" i="4"/>
  <c r="Y22" i="4"/>
  <c r="Y75" i="4"/>
  <c r="Y59" i="4"/>
  <c r="Y45" i="4"/>
  <c r="Y47" i="4"/>
  <c r="Y70" i="4"/>
  <c r="Y35" i="4"/>
  <c r="Y61" i="4"/>
  <c r="Y64" i="4"/>
  <c r="Y48" i="4"/>
  <c r="Y13" i="4"/>
  <c r="Y29" i="4"/>
  <c r="Y33" i="4"/>
  <c r="Y30" i="4"/>
  <c r="Y27" i="4"/>
  <c r="Y21" i="4"/>
  <c r="Y62" i="4"/>
  <c r="Y65" i="4"/>
  <c r="Y49" i="4"/>
  <c r="E20" i="7"/>
  <c r="H21" i="4"/>
  <c r="F20" i="7" s="1"/>
  <c r="AI21" i="4"/>
  <c r="L20" i="7" s="1"/>
  <c r="Y10" i="4"/>
  <c r="H74" i="4"/>
  <c r="F73" i="7" s="1"/>
  <c r="E73" i="7"/>
  <c r="E41" i="7"/>
  <c r="H42" i="4"/>
  <c r="F41" i="7" s="1"/>
  <c r="E53" i="7"/>
  <c r="H54" i="4"/>
  <c r="F53" i="7" s="1"/>
  <c r="AI23" i="4"/>
  <c r="L22" i="7" s="1"/>
  <c r="AI73" i="4"/>
  <c r="L72" i="7" s="1"/>
  <c r="AI10" i="4"/>
  <c r="L9" i="7" s="1"/>
  <c r="H31" i="4"/>
  <c r="F30" i="7" s="1"/>
  <c r="E30" i="7"/>
  <c r="AI31" i="4"/>
  <c r="L30" i="7" s="1"/>
  <c r="E59" i="7"/>
  <c r="H60" i="4"/>
  <c r="F59" i="7" s="1"/>
  <c r="AI34" i="4"/>
  <c r="L33" i="7" s="1"/>
  <c r="E33" i="7"/>
  <c r="H34" i="4"/>
  <c r="F33" i="7" s="1"/>
  <c r="AI27" i="4"/>
  <c r="L26" i="7" s="1"/>
  <c r="AI35" i="4"/>
  <c r="L34" i="7" s="1"/>
  <c r="E50" i="7"/>
  <c r="H51" i="4"/>
  <c r="F50" i="7" s="1"/>
  <c r="AG76" i="4"/>
  <c r="AH30" i="4" s="1"/>
  <c r="K29" i="7" s="1"/>
  <c r="AD76" i="4"/>
  <c r="E45" i="7"/>
  <c r="H46" i="4"/>
  <c r="F45" i="7" s="1"/>
  <c r="AI51" i="4"/>
  <c r="L50" i="7" s="1"/>
  <c r="J50" i="7"/>
  <c r="E38" i="7"/>
  <c r="H39" i="4"/>
  <c r="F38" i="7" s="1"/>
  <c r="AI39" i="4"/>
  <c r="L38" i="7" s="1"/>
  <c r="E55" i="7"/>
  <c r="H56" i="4"/>
  <c r="F55" i="7" s="1"/>
  <c r="E54" i="7"/>
  <c r="H55" i="4"/>
  <c r="F54" i="7" s="1"/>
  <c r="E44" i="7"/>
  <c r="H45" i="4"/>
  <c r="F44" i="7" s="1"/>
  <c r="H58" i="4"/>
  <c r="F57" i="7" s="1"/>
  <c r="E57" i="7"/>
  <c r="AI22" i="4"/>
  <c r="L21" i="7" s="1"/>
  <c r="AI49" i="4"/>
  <c r="L48" i="7" s="1"/>
  <c r="J48" i="7"/>
  <c r="AI14" i="4"/>
  <c r="L13" i="7" s="1"/>
  <c r="E43" i="7"/>
  <c r="H44" i="4"/>
  <c r="F43" i="7" s="1"/>
  <c r="AE76" i="4" l="1"/>
  <c r="H75" i="7" s="1"/>
  <c r="AE23" i="4"/>
  <c r="H22" i="7" s="1"/>
  <c r="AE46" i="4"/>
  <c r="H45" i="7" s="1"/>
  <c r="AE75" i="4"/>
  <c r="H74" i="7" s="1"/>
  <c r="AE45" i="4"/>
  <c r="H44" i="7" s="1"/>
  <c r="AE34" i="4"/>
  <c r="H33" i="7" s="1"/>
  <c r="G75" i="7"/>
  <c r="AE42" i="4"/>
  <c r="H41" i="7" s="1"/>
  <c r="AE33" i="4"/>
  <c r="H32" i="7" s="1"/>
  <c r="AE67" i="4"/>
  <c r="H66" i="7" s="1"/>
  <c r="AE24" i="4"/>
  <c r="H23" i="7" s="1"/>
  <c r="AE66" i="4"/>
  <c r="H65" i="7" s="1"/>
  <c r="AE50" i="4"/>
  <c r="H49" i="7" s="1"/>
  <c r="AE18" i="4"/>
  <c r="H17" i="7" s="1"/>
  <c r="AE12" i="4"/>
  <c r="H11" i="7" s="1"/>
  <c r="AE22" i="4"/>
  <c r="H21" i="7" s="1"/>
  <c r="AE39" i="4"/>
  <c r="H38" i="7" s="1"/>
  <c r="AE71" i="4"/>
  <c r="H70" i="7" s="1"/>
  <c r="AE55" i="4"/>
  <c r="H54" i="7" s="1"/>
  <c r="AE41" i="4"/>
  <c r="H40" i="7" s="1"/>
  <c r="AE62" i="4"/>
  <c r="H61" i="7" s="1"/>
  <c r="AE26" i="4"/>
  <c r="H25" i="7" s="1"/>
  <c r="AE19" i="4"/>
  <c r="H18" i="7" s="1"/>
  <c r="AE48" i="4"/>
  <c r="H47" i="7" s="1"/>
  <c r="AF76" i="4"/>
  <c r="I75" i="7" s="1"/>
  <c r="AE74" i="4"/>
  <c r="H73" i="7" s="1"/>
  <c r="AE16" i="4"/>
  <c r="H15" i="7" s="1"/>
  <c r="AE57" i="4"/>
  <c r="H56" i="7" s="1"/>
  <c r="AE47" i="4"/>
  <c r="H46" i="7" s="1"/>
  <c r="AE35" i="4"/>
  <c r="H34" i="7" s="1"/>
  <c r="AE64" i="4"/>
  <c r="H63" i="7" s="1"/>
  <c r="AE52" i="4"/>
  <c r="H51" i="7" s="1"/>
  <c r="AE43" i="4"/>
  <c r="H42" i="7" s="1"/>
  <c r="AE61" i="4"/>
  <c r="H60" i="7" s="1"/>
  <c r="AE10" i="4"/>
  <c r="H9" i="7" s="1"/>
  <c r="AE63" i="4"/>
  <c r="H62" i="7" s="1"/>
  <c r="AE69" i="4"/>
  <c r="H68" i="7" s="1"/>
  <c r="AE14" i="4"/>
  <c r="H13" i="7" s="1"/>
  <c r="AE58" i="4"/>
  <c r="H57" i="7" s="1"/>
  <c r="AE32" i="4"/>
  <c r="H31" i="7" s="1"/>
  <c r="AE65" i="4"/>
  <c r="H64" i="7" s="1"/>
  <c r="AE73" i="4"/>
  <c r="H72" i="7" s="1"/>
  <c r="AE15" i="4"/>
  <c r="H14" i="7" s="1"/>
  <c r="AE56" i="4"/>
  <c r="H55" i="7" s="1"/>
  <c r="AE27" i="4"/>
  <c r="H26" i="7" s="1"/>
  <c r="AE44" i="4"/>
  <c r="H43" i="7" s="1"/>
  <c r="AE20" i="4"/>
  <c r="H19" i="7" s="1"/>
  <c r="AE72" i="4"/>
  <c r="H71" i="7" s="1"/>
  <c r="AE13" i="4"/>
  <c r="H12" i="7" s="1"/>
  <c r="AE70" i="4"/>
  <c r="H69" i="7" s="1"/>
  <c r="AE21" i="4"/>
  <c r="H20" i="7" s="1"/>
  <c r="AE11" i="4"/>
  <c r="H10" i="7" s="1"/>
  <c r="AE59" i="4"/>
  <c r="H58" i="7" s="1"/>
  <c r="AE29" i="4"/>
  <c r="H28" i="7" s="1"/>
  <c r="AE68" i="4"/>
  <c r="H67" i="7" s="1"/>
  <c r="AE36" i="4"/>
  <c r="H35" i="7" s="1"/>
  <c r="AE17" i="4"/>
  <c r="H16" i="7" s="1"/>
  <c r="AE60" i="4"/>
  <c r="H59" i="7" s="1"/>
  <c r="AE9" i="4"/>
  <c r="H8" i="7" s="1"/>
  <c r="AE37" i="4"/>
  <c r="H36" i="7" s="1"/>
  <c r="AE54" i="4"/>
  <c r="H53" i="7" s="1"/>
  <c r="AE38" i="4"/>
  <c r="H37" i="7" s="1"/>
  <c r="AE25" i="4"/>
  <c r="H24" i="7" s="1"/>
  <c r="AE31" i="4"/>
  <c r="H30" i="7" s="1"/>
  <c r="AE53" i="4"/>
  <c r="H52" i="7" s="1"/>
  <c r="AE28" i="4"/>
  <c r="H27" i="7" s="1"/>
  <c r="AE40" i="4"/>
  <c r="H39" i="7" s="1"/>
  <c r="AH49" i="4"/>
  <c r="K48" i="7" s="1"/>
  <c r="AE30" i="4"/>
  <c r="H29" i="7" s="1"/>
  <c r="AH39" i="4"/>
  <c r="K38" i="7" s="1"/>
  <c r="AH61" i="4"/>
  <c r="K60" i="7" s="1"/>
  <c r="AH9" i="4"/>
  <c r="K8" i="7" s="1"/>
  <c r="AH31" i="4"/>
  <c r="K30" i="7" s="1"/>
  <c r="AH50" i="4"/>
  <c r="K49" i="7" s="1"/>
  <c r="AH38" i="4"/>
  <c r="K37" i="7" s="1"/>
  <c r="AH62" i="4"/>
  <c r="K61" i="7" s="1"/>
  <c r="AI76" i="4"/>
  <c r="L75" i="7" s="1"/>
  <c r="J75" i="7"/>
  <c r="AH71" i="4"/>
  <c r="K70" i="7" s="1"/>
  <c r="AH26" i="4"/>
  <c r="K25" i="7" s="1"/>
  <c r="AH48" i="4"/>
  <c r="K47" i="7" s="1"/>
  <c r="AH28" i="4"/>
  <c r="K27" i="7" s="1"/>
  <c r="AH66" i="4"/>
  <c r="K65" i="7" s="1"/>
  <c r="AH34" i="4"/>
  <c r="K33" i="7" s="1"/>
  <c r="AH18" i="4"/>
  <c r="K17" i="7" s="1"/>
  <c r="AH24" i="4"/>
  <c r="K23" i="7" s="1"/>
  <c r="AH41" i="4"/>
  <c r="K40" i="7" s="1"/>
  <c r="AH16" i="4"/>
  <c r="K15" i="7" s="1"/>
  <c r="AH37" i="4"/>
  <c r="K36" i="7" s="1"/>
  <c r="AH76" i="4"/>
  <c r="K75" i="7" s="1"/>
  <c r="AH67" i="4"/>
  <c r="K66" i="7" s="1"/>
  <c r="AH33" i="4"/>
  <c r="K32" i="7" s="1"/>
  <c r="AH65" i="4"/>
  <c r="K64" i="7" s="1"/>
  <c r="AH20" i="4"/>
  <c r="K19" i="7" s="1"/>
  <c r="AH21" i="4"/>
  <c r="K20" i="7" s="1"/>
  <c r="AH47" i="4"/>
  <c r="K46" i="7" s="1"/>
  <c r="AH59" i="4"/>
  <c r="K58" i="7" s="1"/>
  <c r="AH19" i="4"/>
  <c r="K18" i="7" s="1"/>
  <c r="AH15" i="4"/>
  <c r="K14" i="7" s="1"/>
  <c r="AH35" i="4"/>
  <c r="K34" i="7" s="1"/>
  <c r="AH27" i="4"/>
  <c r="K26" i="7" s="1"/>
  <c r="AH42" i="4"/>
  <c r="K41" i="7" s="1"/>
  <c r="AH40" i="4"/>
  <c r="K39" i="7" s="1"/>
  <c r="AH10" i="4"/>
  <c r="K9" i="7" s="1"/>
  <c r="AH29" i="4"/>
  <c r="K28" i="7" s="1"/>
  <c r="AH14" i="4"/>
  <c r="K13" i="7" s="1"/>
  <c r="AH11" i="4"/>
  <c r="K10" i="7" s="1"/>
  <c r="AH54" i="4"/>
  <c r="K53" i="7" s="1"/>
  <c r="AH32" i="4"/>
  <c r="K31" i="7" s="1"/>
  <c r="AH44" i="4"/>
  <c r="K43" i="7" s="1"/>
  <c r="AH74" i="4"/>
  <c r="K73" i="7" s="1"/>
  <c r="AH75" i="4"/>
  <c r="K74" i="7" s="1"/>
  <c r="AH70" i="4"/>
  <c r="K69" i="7" s="1"/>
  <c r="AH73" i="4"/>
  <c r="K72" i="7" s="1"/>
  <c r="AH58" i="4"/>
  <c r="K57" i="7" s="1"/>
  <c r="AH60" i="4"/>
  <c r="K59" i="7" s="1"/>
  <c r="AH64" i="4"/>
  <c r="K63" i="7" s="1"/>
  <c r="AH23" i="4"/>
  <c r="K22" i="7" s="1"/>
  <c r="AH55" i="4"/>
  <c r="K54" i="7" s="1"/>
  <c r="AH52" i="4"/>
  <c r="K51" i="7" s="1"/>
  <c r="AH25" i="4"/>
  <c r="K24" i="7" s="1"/>
  <c r="AH36" i="4"/>
  <c r="K35" i="7" s="1"/>
  <c r="AH69" i="4"/>
  <c r="K68" i="7" s="1"/>
  <c r="AH45" i="4"/>
  <c r="K44" i="7" s="1"/>
  <c r="AH72" i="4"/>
  <c r="K71" i="7" s="1"/>
  <c r="AH17" i="4"/>
  <c r="K16" i="7" s="1"/>
  <c r="AH63" i="4"/>
  <c r="K62" i="7" s="1"/>
  <c r="AH46" i="4"/>
  <c r="K45" i="7" s="1"/>
  <c r="AH43" i="4"/>
  <c r="K42" i="7" s="1"/>
  <c r="AH53" i="4"/>
  <c r="K52" i="7" s="1"/>
  <c r="AH56" i="4"/>
  <c r="K55" i="7" s="1"/>
  <c r="AH12" i="4"/>
  <c r="K11" i="7" s="1"/>
  <c r="AH13" i="4"/>
  <c r="K12" i="7" s="1"/>
  <c r="AH57" i="4"/>
  <c r="K56" i="7" s="1"/>
  <c r="AH22" i="4"/>
  <c r="K21" i="7" s="1"/>
  <c r="AH68" i="4"/>
  <c r="K67" i="7" s="1"/>
  <c r="AH51" i="4"/>
  <c r="K50" i="7" s="1"/>
</calcChain>
</file>

<file path=xl/comments1.xml><?xml version="1.0" encoding="utf-8"?>
<comments xmlns="http://schemas.openxmlformats.org/spreadsheetml/2006/main">
  <authors>
    <author>Ocain.Steve</author>
    <author>Florida Legislature</author>
  </authors>
  <commentList>
    <comment ref="B3" authorId="0" shapeId="0">
      <text>
        <r>
          <rPr>
            <sz val="8"/>
            <color indexed="81"/>
            <rFont val="Tahoma"/>
            <family val="2"/>
          </rPr>
          <t>Constructed from Sales Tax by County (Form 9) file
DOR webpage
Tax Collections from July 2003
http://dor.myflorida.com/dor/taxes/colls_from_7_2003.html</t>
        </r>
      </text>
    </comment>
    <comment ref="I3" authorId="1" shapeId="0">
      <text>
        <r>
          <rPr>
            <sz val="8"/>
            <color indexed="81"/>
            <rFont val="Tahoma"/>
            <family val="2"/>
          </rPr>
          <t>FY 2013 Half-cent Sales Tax (Form 5)
DOR website
Taxes: Tax Collections and Distributions
http://dor.myflorida.com/dor/taxes/distributions.html</t>
        </r>
      </text>
    </comment>
    <comment ref="T3" authorId="1" shapeId="0">
      <text>
        <r>
          <rPr>
            <sz val="8"/>
            <color indexed="81"/>
            <rFont val="Tahoma"/>
            <family val="2"/>
          </rPr>
          <t>FY 2013 State Revenue Sharing (Form 6)
DOR website
Taxes: Tax Collections and Distributions
http://dor.myflorida.com/dor/taxes/distributions.html</t>
        </r>
      </text>
    </comment>
    <comment ref="Z4" authorId="1" shapeId="0">
      <text>
        <r>
          <rPr>
            <sz val="8"/>
            <color indexed="81"/>
            <rFont val="Tahoma"/>
            <family val="2"/>
          </rPr>
          <t>Assumption: Monies allocated to county governments. However, in some cases, all or a portion of the monies are distributed to municipalities and/or school districts via special act or local ordinance.</t>
        </r>
      </text>
    </comment>
    <comment ref="AB4" authorId="1" shapeId="0">
      <text>
        <r>
          <rPr>
            <sz val="8"/>
            <color indexed="81"/>
            <rFont val="Tahoma"/>
            <family val="2"/>
          </rPr>
          <t>FY 2013 Local Government Tax Distributions by County (Form 4)
DOR webpage
Tax Distributions from July 2003 to Present
http://dor.myflorida.com/dor/taxes/dist_from_7_2003.html</t>
        </r>
      </text>
    </comment>
    <comment ref="D8" authorId="1" shapeId="0">
      <text>
        <r>
          <rPr>
            <sz val="8"/>
            <color indexed="81"/>
            <rFont val="Tahoma"/>
            <family val="2"/>
          </rPr>
          <t>Constructed from Sales Tax by County (Form 9) file
DOR webpage
Tax Collections from July 2003
http://dor.myflorida.com/dor/taxes/colls_from_7_2003.html</t>
        </r>
      </text>
    </comment>
    <comment ref="E8" authorId="1" shapeId="0">
      <text>
        <r>
          <rPr>
            <sz val="8"/>
            <color indexed="81"/>
            <rFont val="Tahoma"/>
            <family val="2"/>
          </rPr>
          <t>FY 2013 Local Gov't Tax Receipts by County (Form 3)
DOR webpage
Tax Collections from July 2003
http://dor.myflorida.com/dor/taxes/coll_from_7_2003.html</t>
        </r>
      </text>
    </comment>
    <comment ref="F8" authorId="1" shapeId="0">
      <text>
        <r>
          <rPr>
            <sz val="8"/>
            <color indexed="81"/>
            <rFont val="Tahoma"/>
            <family val="2"/>
          </rPr>
          <t>County's proportional share of statewide local option sales taxes multiplied by the discretionary pool amount of $117,714,814.</t>
        </r>
      </text>
    </comment>
    <comment ref="U8" authorId="1" shapeId="0">
      <text>
        <r>
          <rPr>
            <sz val="8"/>
            <color indexed="81"/>
            <rFont val="Tahoma"/>
            <family val="2"/>
          </rPr>
          <t>The 2.044 percent of sales and use tax collections represent 97.9% of total County Revenue Sharing program funding in SFY 2012-13.
2012 Local Gov't Financial Information Handbook, p. 33.</t>
        </r>
      </text>
    </comment>
    <comment ref="W8" authorId="1" shapeId="0">
      <text>
        <r>
          <rPr>
            <sz val="8"/>
            <color indexed="81"/>
            <rFont val="Tahoma"/>
            <family val="2"/>
          </rPr>
          <t>The 1.3409 percent of sales and use tax collections represents 73.37% of total Municipal Revenue Sharing program funding in SFY 2012-13.
2012 Local Gov't Financial Information Handbook, p. 79.</t>
        </r>
      </text>
    </comment>
    <comment ref="E76" authorId="1" shapeId="0">
      <text>
        <r>
          <rPr>
            <sz val="8"/>
            <color indexed="81"/>
            <rFont val="Tahoma"/>
            <family val="2"/>
          </rPr>
          <t>Excludes discretionary pool amount totaling $117,714,814.</t>
        </r>
      </text>
    </comment>
  </commentList>
</comments>
</file>

<file path=xl/sharedStrings.xml><?xml version="1.0" encoding="utf-8"?>
<sst xmlns="http://schemas.openxmlformats.org/spreadsheetml/2006/main" count="292" uniqueCount="127">
  <si>
    <t>Total</t>
  </si>
  <si>
    <t>Alachua</t>
  </si>
  <si>
    <t>Lee</t>
  </si>
  <si>
    <t>Madison</t>
  </si>
  <si>
    <t>Okeechobee</t>
  </si>
  <si>
    <t>Palm Beach</t>
  </si>
  <si>
    <t>Seminole</t>
  </si>
  <si>
    <t>Sarasota</t>
  </si>
  <si>
    <t>County</t>
  </si>
  <si>
    <t>Broward</t>
  </si>
  <si>
    <t>Hillsborough</t>
  </si>
  <si>
    <t>Pinellas</t>
  </si>
  <si>
    <t>Orange</t>
  </si>
  <si>
    <t>Duval</t>
  </si>
  <si>
    <t>Polk</t>
  </si>
  <si>
    <t>Brevard</t>
  </si>
  <si>
    <t>Volusia</t>
  </si>
  <si>
    <t>Pasco</t>
  </si>
  <si>
    <t>Escambia</t>
  </si>
  <si>
    <t>Manatee</t>
  </si>
  <si>
    <t>Marion</t>
  </si>
  <si>
    <t>Leon</t>
  </si>
  <si>
    <t>Collier</t>
  </si>
  <si>
    <t>Lake</t>
  </si>
  <si>
    <t>Okaloosa</t>
  </si>
  <si>
    <t>Osceola</t>
  </si>
  <si>
    <t>Bay</t>
  </si>
  <si>
    <t>Clay</t>
  </si>
  <si>
    <t>Charlotte</t>
  </si>
  <si>
    <t>Hernando</t>
  </si>
  <si>
    <t>Martin</t>
  </si>
  <si>
    <t>Citrus</t>
  </si>
  <si>
    <t>Santa Rosa</t>
  </si>
  <si>
    <t>Indian River</t>
  </si>
  <si>
    <t>Monroe</t>
  </si>
  <si>
    <t>Highlands</t>
  </si>
  <si>
    <t>Putnam</t>
  </si>
  <si>
    <t>Columbia</t>
  </si>
  <si>
    <t>Nassau</t>
  </si>
  <si>
    <t>Gadsden</t>
  </si>
  <si>
    <t>Jackson</t>
  </si>
  <si>
    <t>Sumter</t>
  </si>
  <si>
    <t>Flagler</t>
  </si>
  <si>
    <t>Walton</t>
  </si>
  <si>
    <t>Suwannee</t>
  </si>
  <si>
    <t>Levy</t>
  </si>
  <si>
    <t>Hendry</t>
  </si>
  <si>
    <t>Bradford</t>
  </si>
  <si>
    <t>Hardee</t>
  </si>
  <si>
    <t>Washington</t>
  </si>
  <si>
    <t>Baker</t>
  </si>
  <si>
    <t>Wakulla</t>
  </si>
  <si>
    <t>Taylor</t>
  </si>
  <si>
    <t>Holmes</t>
  </si>
  <si>
    <t>Gulf</t>
  </si>
  <si>
    <t>Jefferson</t>
  </si>
  <si>
    <t>Hamilton</t>
  </si>
  <si>
    <t>Calhoun</t>
  </si>
  <si>
    <t>Union</t>
  </si>
  <si>
    <t>Dixie</t>
  </si>
  <si>
    <t>Gilchrist</t>
  </si>
  <si>
    <t>Franklin</t>
  </si>
  <si>
    <t>Glades</t>
  </si>
  <si>
    <t>Liberty</t>
  </si>
  <si>
    <t>Lafayette</t>
  </si>
  <si>
    <t>Miami-Dade</t>
  </si>
  <si>
    <t>Countywide</t>
  </si>
  <si>
    <t>Gross</t>
  </si>
  <si>
    <t>Sales</t>
  </si>
  <si>
    <t>Taxable</t>
  </si>
  <si>
    <t>State Sales</t>
  </si>
  <si>
    <t>&amp; Use Taxes</t>
  </si>
  <si>
    <t>Statewide Total</t>
  </si>
  <si>
    <t>% of</t>
  </si>
  <si>
    <t>Distribution</t>
  </si>
  <si>
    <t>Counties</t>
  </si>
  <si>
    <t>Municipalities</t>
  </si>
  <si>
    <t>Ordinary</t>
  </si>
  <si>
    <t>Distribution:</t>
  </si>
  <si>
    <t>Emergency</t>
  </si>
  <si>
    <t>Supplemental</t>
  </si>
  <si>
    <t>Combined</t>
  </si>
  <si>
    <t>Statewide</t>
  </si>
  <si>
    <t>Sales Tax</t>
  </si>
  <si>
    <t>Portion to</t>
  </si>
  <si>
    <t>Local Gov'ts</t>
  </si>
  <si>
    <t>Local Option</t>
  </si>
  <si>
    <t>Sales Taxes</t>
  </si>
  <si>
    <t>Including</t>
  </si>
  <si>
    <t>Excluding</t>
  </si>
  <si>
    <t>Ratio</t>
  </si>
  <si>
    <t>Collections</t>
  </si>
  <si>
    <t>Distributions/</t>
  </si>
  <si>
    <t>State and Local Sales Tax Collections</t>
  </si>
  <si>
    <t>Distributions</t>
  </si>
  <si>
    <t>Distributions of Sales Tax Revenues to Local Governments</t>
  </si>
  <si>
    <t>Notes:</t>
  </si>
  <si>
    <t>Allocation of</t>
  </si>
  <si>
    <t>Discretionary</t>
  </si>
  <si>
    <t>Pool Dollars</t>
  </si>
  <si>
    <t>Gross and Taxable Sales</t>
  </si>
  <si>
    <t>Excluding Local Option Sales Taxes</t>
  </si>
  <si>
    <t>Including Local Option Sales Taxes</t>
  </si>
  <si>
    <t>Distribution per</t>
  </si>
  <si>
    <t>s. 212.20(6)(d)7.a., F.S.</t>
  </si>
  <si>
    <t>4)  For purposes of this table, local option sales tax distributions are reported as countywide and, in some counties, reflect the sum total of multiple local option sales tax levies.  Some levies authorize distributions to municipalities and/or school districts.</t>
  </si>
  <si>
    <t>County Comparison of Florida State and Local Option Sales Tax Collections to Distributions of Sales Tax Revenues to Local Governments</t>
  </si>
  <si>
    <t>Distribution to</t>
  </si>
  <si>
    <t>3)  With regard to the distribution of sales and use tax revenues to counties totaling $29,915,500, the monies are allocated equally to counties for purposes of this table.  However, in some cases, all or a portion of the monies are distributed to municipalities and/or school districts pursuant to special act or local ordinance.</t>
  </si>
  <si>
    <t>Constrained</t>
  </si>
  <si>
    <t>Fiscally</t>
  </si>
  <si>
    <t>Tax Receipts</t>
  </si>
  <si>
    <t>Local Government Half-cent Sales Tax Program Distributions</t>
  </si>
  <si>
    <t>State Revenue Sharing Program Distributions</t>
  </si>
  <si>
    <t>Local Option Sales Tax</t>
  </si>
  <si>
    <t>4)  These calculations were made using data obtained from the Florida Department of Revenue.</t>
  </si>
  <si>
    <t>St. Johns</t>
  </si>
  <si>
    <t>St. Lucie</t>
  </si>
  <si>
    <t>5)  These calculations were made using data obtained from the Florida Department of Revenue.</t>
  </si>
  <si>
    <t>DeSoto</t>
  </si>
  <si>
    <t>s. 409.915 Adj.</t>
  </si>
  <si>
    <t>3)  The dollar figures reported in the "Distributions of Sales Tax Revenues to Local Governments" columns reflect countywide totals.  The majority of those dollars account for distributions to county and municipal governments; however, it should be noted that some local option sales tax monies are distributed directly to school districts.</t>
  </si>
  <si>
    <t>2)  The "Distributions of Sales Tax Revenues to Local Governments" include the following: Local Government Half-cent Sales Tax Program; County and Municipal Revenue Sharing Programs (only those portions derived from the state sales tax); Sales Tax Distribution pursuant to s. 212.20(6)(d)7.a., F.S.; and the Local Option Sales Taxes.</t>
  </si>
  <si>
    <t>State Fiscal Year Ended June 30, 2013</t>
  </si>
  <si>
    <t>1)  Pursuant to law, 2.044 percent of state sales and use tax collections are transferred into the Revenue Sharing Trust Fund for Counties [s. 212.20(6)(d)5., F.S.].  In state fiscal year ended June 30, 2013, this revenue source was estimated to account for 97.9 percent of total county revenue sharing proceeds.</t>
  </si>
  <si>
    <t>2)  Pursuant to law, 1.3409 percent of state sales and use tax collections are transferred into the Revenue Sharing Trust Fund for Municipalities [s. 212.20(5)(d)6., F.S.].  In state fiscal year ended June 30, 2013, this revenue source was estimated to account for 73.37 percent of total municipal revenue sharing proceeds.</t>
  </si>
  <si>
    <t>1)  The term "Discretionary Pool" consists of local option sales tax monies collected by dealers located in non-tax counties selling into taxing counties.  For purposes of this exercise, the discretionary pool monies are allocated on the basis of each levying county's proportional share of statewide local option sales taxes multiplied by the total discretionary pool amount of $117,714,814.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</si>
</sst>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0_);_(&quot;$&quot;* \(#,##0\);_(&quot;$&quot;* &quot;-&quot;_);_(@_)"/>
    <numFmt numFmtId="41" formatCode="_(* #,##0_);_(* \(#,##0\);_(* &quot;-&quot;_);_(@_)"/>
    <numFmt numFmtId="166" formatCode="0.0%"/>
  </numFmts>
  <fonts count="8" x14ac:knownFonts="1">
    <font>
      <sz val="10"/>
      <name val="Arial"/>
    </font>
    <font>
      <sz val="10"/>
      <name val="Arial"/>
      <family val="2"/>
    </font>
    <font>
      <b/>
      <sz val="10"/>
      <name val="Arial"/>
      <family val="2"/>
    </font>
    <font>
      <sz val="10"/>
      <name val="Arial"/>
      <family val="2"/>
    </font>
    <font>
      <b/>
      <sz val="12"/>
      <name val="Arial"/>
      <family val="2"/>
    </font>
    <font>
      <b/>
      <sz val="14"/>
      <name val="Arial"/>
      <family val="2"/>
    </font>
    <font>
      <sz val="8"/>
      <color indexed="81"/>
      <name val="Tahoma"/>
      <family val="2"/>
    </font>
    <font>
      <b/>
      <sz val="18"/>
      <name val="Arial"/>
      <family val="2"/>
    </font>
  </fonts>
  <fills count="3">
    <fill>
      <patternFill patternType="none"/>
    </fill>
    <fill>
      <patternFill patternType="gray125"/>
    </fill>
    <fill>
      <patternFill patternType="solid">
        <fgColor indexed="22"/>
        <bgColor indexed="64"/>
      </patternFill>
    </fill>
  </fills>
  <borders count="41">
    <border>
      <left/>
      <right/>
      <top/>
      <bottom/>
      <diagonal/>
    </border>
    <border>
      <left/>
      <right/>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10">
    <xf numFmtId="0" fontId="0" fillId="0" borderId="0" xfId="0"/>
    <xf numFmtId="0" fontId="3" fillId="0" borderId="1" xfId="0" applyFont="1" applyBorder="1"/>
    <xf numFmtId="42" fontId="3" fillId="0" borderId="2" xfId="0" applyNumberFormat="1" applyFont="1" applyBorder="1"/>
    <xf numFmtId="0" fontId="2" fillId="2" borderId="1" xfId="0" applyFont="1" applyFill="1" applyBorder="1" applyAlignment="1">
      <alignment horizontal="right"/>
    </xf>
    <xf numFmtId="0" fontId="3" fillId="0" borderId="3" xfId="0" applyFont="1" applyBorder="1"/>
    <xf numFmtId="166" fontId="3" fillId="0" borderId="4" xfId="1" applyNumberFormat="1" applyFont="1" applyFill="1" applyBorder="1"/>
    <xf numFmtId="0" fontId="3" fillId="0" borderId="5" xfId="0" applyFont="1" applyBorder="1"/>
    <xf numFmtId="166" fontId="3" fillId="0" borderId="6" xfId="1" applyNumberFormat="1" applyFont="1" applyFill="1" applyBorder="1"/>
    <xf numFmtId="0" fontId="3" fillId="0" borderId="7" xfId="0" applyFont="1" applyBorder="1"/>
    <xf numFmtId="41" fontId="3" fillId="0" borderId="0" xfId="0" applyNumberFormat="1" applyFont="1" applyBorder="1"/>
    <xf numFmtId="42" fontId="3" fillId="0" borderId="0" xfId="0" applyNumberFormat="1" applyFont="1" applyBorder="1"/>
    <xf numFmtId="0" fontId="3" fillId="0" borderId="0" xfId="0" applyFont="1" applyBorder="1"/>
    <xf numFmtId="0" fontId="3" fillId="0" borderId="8" xfId="0" applyFont="1" applyBorder="1"/>
    <xf numFmtId="42" fontId="3" fillId="0" borderId="3" xfId="0" applyNumberFormat="1" applyFont="1" applyBorder="1"/>
    <xf numFmtId="166" fontId="3" fillId="0" borderId="4" xfId="0" applyNumberFormat="1" applyFont="1" applyBorder="1"/>
    <xf numFmtId="166" fontId="3" fillId="0" borderId="6" xfId="0" applyNumberFormat="1" applyFont="1" applyBorder="1"/>
    <xf numFmtId="42" fontId="3" fillId="0" borderId="9" xfId="0" applyNumberFormat="1" applyFont="1" applyBorder="1"/>
    <xf numFmtId="42" fontId="3" fillId="0" borderId="10" xfId="0" applyNumberFormat="1" applyFont="1" applyBorder="1"/>
    <xf numFmtId="0" fontId="2" fillId="2" borderId="11" xfId="0" applyFont="1" applyFill="1" applyBorder="1"/>
    <xf numFmtId="42" fontId="2" fillId="2" borderId="11" xfId="0" applyNumberFormat="1" applyFont="1" applyFill="1" applyBorder="1"/>
    <xf numFmtId="42" fontId="2" fillId="2" borderId="12" xfId="0" applyNumberFormat="1" applyFont="1" applyFill="1" applyBorder="1"/>
    <xf numFmtId="9" fontId="2" fillId="2" borderId="13" xfId="0" applyNumberFormat="1" applyFont="1" applyFill="1" applyBorder="1"/>
    <xf numFmtId="42" fontId="2" fillId="2" borderId="14" xfId="0" applyNumberFormat="1" applyFont="1" applyFill="1" applyBorder="1"/>
    <xf numFmtId="166" fontId="2" fillId="2" borderId="13" xfId="1" applyNumberFormat="1" applyFont="1" applyFill="1" applyBorder="1"/>
    <xf numFmtId="0" fontId="2" fillId="2" borderId="15" xfId="0" applyFont="1" applyFill="1" applyBorder="1" applyAlignment="1">
      <alignment horizontal="centerContinuous"/>
    </xf>
    <xf numFmtId="0" fontId="2" fillId="2" borderId="7" xfId="0" applyFont="1" applyFill="1" applyBorder="1" applyAlignment="1">
      <alignment horizontal="centerContinuous"/>
    </xf>
    <xf numFmtId="0" fontId="2" fillId="2" borderId="16" xfId="0" applyFont="1" applyFill="1" applyBorder="1" applyAlignment="1">
      <alignment horizontal="left"/>
    </xf>
    <xf numFmtId="0" fontId="2" fillId="2" borderId="1" xfId="0" applyFont="1" applyFill="1" applyBorder="1" applyAlignment="1">
      <alignment horizontal="left"/>
    </xf>
    <xf numFmtId="0" fontId="2" fillId="2" borderId="17" xfId="0" applyFont="1" applyFill="1" applyBorder="1" applyAlignment="1">
      <alignment horizontal="left"/>
    </xf>
    <xf numFmtId="0" fontId="2" fillId="2" borderId="7" xfId="0" applyFont="1" applyFill="1" applyBorder="1"/>
    <xf numFmtId="0" fontId="2" fillId="2" borderId="7" xfId="0" applyFont="1" applyFill="1" applyBorder="1" applyAlignment="1">
      <alignment horizontal="right"/>
    </xf>
    <xf numFmtId="0" fontId="2" fillId="2" borderId="10" xfId="0" applyFont="1" applyFill="1" applyBorder="1" applyAlignment="1">
      <alignment horizontal="right"/>
    </xf>
    <xf numFmtId="0" fontId="2" fillId="2" borderId="8" xfId="0" applyFont="1" applyFill="1" applyBorder="1" applyAlignment="1">
      <alignment horizontal="right"/>
    </xf>
    <xf numFmtId="0" fontId="2" fillId="2" borderId="18" xfId="0" applyFont="1" applyFill="1" applyBorder="1" applyAlignment="1">
      <alignment horizontal="right"/>
    </xf>
    <xf numFmtId="0" fontId="2" fillId="2" borderId="16" xfId="0" applyFont="1" applyFill="1" applyBorder="1"/>
    <xf numFmtId="0" fontId="2" fillId="2" borderId="16" xfId="0" applyFont="1" applyFill="1" applyBorder="1" applyAlignment="1">
      <alignment horizontal="right"/>
    </xf>
    <xf numFmtId="0" fontId="2" fillId="2" borderId="19" xfId="0" applyFont="1" applyFill="1" applyBorder="1" applyAlignment="1">
      <alignment horizontal="right"/>
    </xf>
    <xf numFmtId="0" fontId="2" fillId="2" borderId="17" xfId="0" applyFont="1" applyFill="1" applyBorder="1" applyAlignment="1">
      <alignment horizontal="right"/>
    </xf>
    <xf numFmtId="166" fontId="3" fillId="0" borderId="4" xfId="0" applyNumberFormat="1" applyFont="1" applyFill="1" applyBorder="1"/>
    <xf numFmtId="166" fontId="3" fillId="0" borderId="6" xfId="0" applyNumberFormat="1" applyFont="1" applyFill="1" applyBorder="1"/>
    <xf numFmtId="166" fontId="2" fillId="2" borderId="13" xfId="0" applyNumberFormat="1" applyFont="1" applyFill="1" applyBorder="1"/>
    <xf numFmtId="166" fontId="3" fillId="0" borderId="9" xfId="0" applyNumberFormat="1" applyFont="1" applyBorder="1"/>
    <xf numFmtId="166" fontId="3" fillId="0" borderId="20" xfId="0" applyNumberFormat="1" applyFont="1" applyBorder="1"/>
    <xf numFmtId="9" fontId="2" fillId="2" borderId="12" xfId="0" applyNumberFormat="1" applyFont="1" applyFill="1" applyBorder="1"/>
    <xf numFmtId="0" fontId="2" fillId="2" borderId="0" xfId="0" applyFont="1" applyFill="1" applyBorder="1" applyAlignment="1">
      <alignment horizontal="right"/>
    </xf>
    <xf numFmtId="166" fontId="3" fillId="0" borderId="4" xfId="1" applyNumberFormat="1" applyFont="1" applyBorder="1"/>
    <xf numFmtId="166" fontId="3" fillId="0" borderId="6" xfId="1" applyNumberFormat="1" applyFont="1" applyBorder="1"/>
    <xf numFmtId="0" fontId="3" fillId="0" borderId="17" xfId="0" applyFont="1" applyBorder="1"/>
    <xf numFmtId="42" fontId="3" fillId="0" borderId="21" xfId="0" applyNumberFormat="1" applyFont="1" applyBorder="1"/>
    <xf numFmtId="166" fontId="3" fillId="0" borderId="21" xfId="0" applyNumberFormat="1" applyFont="1" applyBorder="1"/>
    <xf numFmtId="166" fontId="3" fillId="0" borderId="22" xfId="0" applyNumberFormat="1" applyFont="1" applyBorder="1"/>
    <xf numFmtId="42" fontId="2" fillId="2" borderId="23" xfId="0" applyNumberFormat="1" applyFont="1" applyFill="1" applyBorder="1"/>
    <xf numFmtId="9" fontId="2" fillId="2" borderId="23" xfId="0" applyNumberFormat="1" applyFont="1" applyFill="1" applyBorder="1"/>
    <xf numFmtId="0" fontId="4" fillId="2" borderId="11" xfId="0" applyFont="1" applyFill="1" applyBorder="1" applyAlignment="1">
      <alignment horizontal="left"/>
    </xf>
    <xf numFmtId="0" fontId="4" fillId="2" borderId="13" xfId="0" applyFont="1" applyFill="1" applyBorder="1" applyAlignment="1">
      <alignment horizontal="left"/>
    </xf>
    <xf numFmtId="0" fontId="4" fillId="2" borderId="14" xfId="0" applyFont="1" applyFill="1" applyBorder="1" applyAlignment="1">
      <alignment horizontal="left"/>
    </xf>
    <xf numFmtId="0" fontId="2" fillId="2" borderId="14" xfId="0" applyFont="1" applyFill="1" applyBorder="1" applyAlignment="1">
      <alignment horizontal="left"/>
    </xf>
    <xf numFmtId="0" fontId="2" fillId="2" borderId="13" xfId="0" applyFont="1" applyFill="1" applyBorder="1" applyAlignment="1">
      <alignment horizontal="left"/>
    </xf>
    <xf numFmtId="0" fontId="3" fillId="2" borderId="7" xfId="0" applyFont="1" applyFill="1" applyBorder="1"/>
    <xf numFmtId="0" fontId="2" fillId="2" borderId="24" xfId="0" applyFont="1" applyFill="1" applyBorder="1" applyAlignment="1">
      <alignment horizontal="right"/>
    </xf>
    <xf numFmtId="0" fontId="2" fillId="2" borderId="25" xfId="0" applyFont="1" applyFill="1" applyBorder="1" applyAlignment="1">
      <alignment horizontal="right"/>
    </xf>
    <xf numFmtId="0" fontId="2" fillId="2" borderId="26" xfId="0" applyFont="1" applyFill="1" applyBorder="1" applyAlignment="1">
      <alignment horizontal="right"/>
    </xf>
    <xf numFmtId="15" fontId="2" fillId="2" borderId="7" xfId="0" applyNumberFormat="1" applyFont="1" applyFill="1" applyBorder="1" applyAlignment="1">
      <alignment horizontal="right"/>
    </xf>
    <xf numFmtId="0" fontId="2" fillId="2" borderId="27" xfId="0" applyFont="1" applyFill="1" applyBorder="1" applyAlignment="1">
      <alignment horizontal="right"/>
    </xf>
    <xf numFmtId="0" fontId="2" fillId="2" borderId="28" xfId="0" applyFont="1" applyFill="1" applyBorder="1" applyAlignment="1">
      <alignment horizontal="right"/>
    </xf>
    <xf numFmtId="42" fontId="3" fillId="0" borderId="5" xfId="0" applyNumberFormat="1" applyFont="1" applyBorder="1"/>
    <xf numFmtId="42" fontId="3" fillId="0" borderId="22" xfId="0" applyNumberFormat="1" applyFont="1" applyBorder="1"/>
    <xf numFmtId="42" fontId="3" fillId="0" borderId="20" xfId="0" applyNumberFormat="1" applyFont="1" applyBorder="1"/>
    <xf numFmtId="42" fontId="3" fillId="0" borderId="29" xfId="0" applyNumberFormat="1" applyFont="1" applyBorder="1"/>
    <xf numFmtId="0" fontId="1" fillId="0" borderId="7" xfId="0" applyFont="1" applyBorder="1"/>
    <xf numFmtId="0" fontId="1" fillId="0" borderId="16" xfId="0" applyFont="1" applyBorder="1"/>
    <xf numFmtId="0" fontId="1" fillId="0" borderId="5" xfId="0" applyFont="1" applyBorder="1"/>
    <xf numFmtId="0" fontId="2" fillId="2" borderId="30" xfId="0" applyFont="1" applyFill="1" applyBorder="1" applyAlignment="1">
      <alignment horizontal="right"/>
    </xf>
    <xf numFmtId="0" fontId="2" fillId="2" borderId="31" xfId="0" applyFont="1" applyFill="1" applyBorder="1" applyAlignment="1">
      <alignment horizontal="right"/>
    </xf>
    <xf numFmtId="0" fontId="2" fillId="2" borderId="32" xfId="0" applyFont="1" applyFill="1" applyBorder="1" applyAlignment="1">
      <alignment horizontal="right"/>
    </xf>
    <xf numFmtId="42" fontId="3" fillId="0" borderId="33" xfId="0" applyNumberFormat="1" applyFont="1" applyBorder="1"/>
    <xf numFmtId="42" fontId="3" fillId="0" borderId="34" xfId="0" applyNumberFormat="1" applyFont="1" applyBorder="1"/>
    <xf numFmtId="42" fontId="2" fillId="2" borderId="35" xfId="0" applyNumberFormat="1" applyFont="1" applyFill="1" applyBorder="1"/>
    <xf numFmtId="0" fontId="4" fillId="2" borderId="3" xfId="0" applyFont="1" applyFill="1" applyBorder="1" applyAlignment="1">
      <alignment horizontal="center"/>
    </xf>
    <xf numFmtId="0" fontId="4" fillId="2" borderId="2" xfId="0" applyFont="1" applyFill="1" applyBorder="1" applyAlignment="1">
      <alignment horizontal="center"/>
    </xf>
    <xf numFmtId="0" fontId="4" fillId="2" borderId="4" xfId="0" applyFont="1" applyFill="1" applyBorder="1" applyAlignment="1">
      <alignment horizontal="center"/>
    </xf>
    <xf numFmtId="0" fontId="4" fillId="0" borderId="15" xfId="0" applyFont="1" applyBorder="1" applyAlignment="1">
      <alignment horizontal="center"/>
    </xf>
    <xf numFmtId="0" fontId="4" fillId="0" borderId="36" xfId="0" applyFont="1" applyBorder="1" applyAlignment="1">
      <alignment horizontal="center"/>
    </xf>
    <xf numFmtId="0" fontId="4" fillId="0" borderId="37" xfId="0" applyFont="1" applyBorder="1" applyAlignment="1">
      <alignment horizontal="center"/>
    </xf>
    <xf numFmtId="0" fontId="4" fillId="0" borderId="7" xfId="0" applyFont="1" applyBorder="1" applyAlignment="1">
      <alignment horizontal="center"/>
    </xf>
    <xf numFmtId="0" fontId="4" fillId="0" borderId="0" xfId="0" applyFont="1" applyBorder="1" applyAlignment="1">
      <alignment horizontal="center"/>
    </xf>
    <xf numFmtId="0" fontId="4" fillId="0" borderId="8" xfId="0" applyFont="1" applyBorder="1" applyAlignment="1">
      <alignment horizontal="center"/>
    </xf>
    <xf numFmtId="0" fontId="2" fillId="2" borderId="38" xfId="0" applyFont="1" applyFill="1" applyBorder="1" applyAlignment="1">
      <alignment horizontal="center"/>
    </xf>
    <xf numFmtId="0" fontId="2" fillId="2" borderId="39" xfId="0" applyFont="1" applyFill="1" applyBorder="1" applyAlignment="1">
      <alignment horizontal="center"/>
    </xf>
    <xf numFmtId="0" fontId="2" fillId="2" borderId="40" xfId="0" applyFont="1" applyFill="1" applyBorder="1" applyAlignment="1">
      <alignment horizontal="center"/>
    </xf>
    <xf numFmtId="0" fontId="2" fillId="2" borderId="1" xfId="0" applyFont="1" applyFill="1" applyBorder="1" applyAlignment="1">
      <alignment horizontal="center"/>
    </xf>
    <xf numFmtId="0" fontId="2" fillId="2" borderId="17" xfId="0" applyFont="1" applyFill="1" applyBorder="1" applyAlignment="1">
      <alignment horizontal="center"/>
    </xf>
    <xf numFmtId="0" fontId="4" fillId="2" borderId="15" xfId="0" applyFont="1" applyFill="1" applyBorder="1" applyAlignment="1">
      <alignment horizontal="center"/>
    </xf>
    <xf numFmtId="0" fontId="4" fillId="2" borderId="36" xfId="0" applyFont="1" applyFill="1" applyBorder="1" applyAlignment="1">
      <alignment horizontal="center"/>
    </xf>
    <xf numFmtId="0" fontId="4" fillId="2" borderId="37" xfId="0" applyFont="1" applyFill="1" applyBorder="1" applyAlignment="1">
      <alignment horizontal="center"/>
    </xf>
    <xf numFmtId="0" fontId="1" fillId="0" borderId="16" xfId="0" applyFont="1" applyBorder="1" applyAlignment="1">
      <alignment wrapText="1"/>
    </xf>
    <xf numFmtId="0" fontId="0" fillId="0" borderId="1" xfId="0" applyBorder="1" applyAlignment="1">
      <alignment wrapText="1"/>
    </xf>
    <xf numFmtId="0" fontId="0" fillId="0" borderId="17" xfId="0" applyBorder="1" applyAlignment="1">
      <alignment wrapText="1"/>
    </xf>
    <xf numFmtId="0" fontId="1" fillId="0" borderId="7" xfId="0" applyFont="1" applyBorder="1" applyAlignment="1">
      <alignment wrapText="1"/>
    </xf>
    <xf numFmtId="0" fontId="0" fillId="0" borderId="0" xfId="0" applyAlignment="1">
      <alignment wrapText="1"/>
    </xf>
    <xf numFmtId="0" fontId="0" fillId="0" borderId="8" xfId="0" applyBorder="1" applyAlignment="1">
      <alignment wrapText="1"/>
    </xf>
    <xf numFmtId="0" fontId="3" fillId="0" borderId="7" xfId="0" applyFont="1" applyBorder="1" applyAlignment="1">
      <alignment wrapText="1"/>
    </xf>
    <xf numFmtId="0" fontId="4" fillId="2" borderId="11" xfId="0" applyFont="1" applyFill="1" applyBorder="1" applyAlignment="1">
      <alignment horizontal="center"/>
    </xf>
    <xf numFmtId="0" fontId="4" fillId="2" borderId="13" xfId="0" applyFont="1" applyFill="1" applyBorder="1" applyAlignment="1">
      <alignment horizontal="center"/>
    </xf>
    <xf numFmtId="0" fontId="7" fillId="0" borderId="15" xfId="0" applyFont="1" applyBorder="1" applyAlignment="1">
      <alignment horizontal="center"/>
    </xf>
    <xf numFmtId="0" fontId="7" fillId="0" borderId="36" xfId="0" applyFont="1" applyBorder="1" applyAlignment="1">
      <alignment horizontal="center"/>
    </xf>
    <xf numFmtId="0" fontId="7" fillId="0" borderId="37" xfId="0" applyFont="1" applyBorder="1" applyAlignment="1">
      <alignment horizontal="center"/>
    </xf>
    <xf numFmtId="0" fontId="5" fillId="0" borderId="16" xfId="0" applyFont="1" applyBorder="1" applyAlignment="1">
      <alignment horizontal="center"/>
    </xf>
    <xf numFmtId="0" fontId="5" fillId="0" borderId="1" xfId="0" applyFont="1" applyBorder="1" applyAlignment="1">
      <alignment horizontal="center"/>
    </xf>
    <xf numFmtId="0" fontId="5" fillId="0" borderId="17" xfId="0" applyFont="1" applyBorder="1" applyAlignment="1">
      <alignment horizontal="center"/>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1"/>
  <sheetViews>
    <sheetView tabSelected="1" workbookViewId="0">
      <selection sqref="A1:L1"/>
    </sheetView>
  </sheetViews>
  <sheetFormatPr defaultRowHeight="12.75" x14ac:dyDescent="0.2"/>
  <cols>
    <col min="1" max="1" width="15.7109375" customWidth="1"/>
    <col min="2" max="2" width="16.7109375" customWidth="1"/>
    <col min="3" max="4" width="15.7109375" customWidth="1"/>
    <col min="5" max="5" width="16.7109375" customWidth="1"/>
    <col min="6" max="6" width="10.7109375" customWidth="1"/>
    <col min="7" max="7" width="15.7109375" customWidth="1"/>
    <col min="8" max="8" width="10.7109375" customWidth="1"/>
    <col min="9" max="9" width="13.7109375" customWidth="1"/>
    <col min="10" max="10" width="15.7109375" customWidth="1"/>
    <col min="11" max="11" width="10.7109375" customWidth="1"/>
    <col min="12" max="12" width="13.7109375" customWidth="1"/>
  </cols>
  <sheetData>
    <row r="1" spans="1:12" ht="18" customHeight="1" x14ac:dyDescent="0.25">
      <c r="A1" s="81" t="s">
        <v>106</v>
      </c>
      <c r="B1" s="82"/>
      <c r="C1" s="82"/>
      <c r="D1" s="82"/>
      <c r="E1" s="82"/>
      <c r="F1" s="82"/>
      <c r="G1" s="82"/>
      <c r="H1" s="82"/>
      <c r="I1" s="82"/>
      <c r="J1" s="82"/>
      <c r="K1" s="82"/>
      <c r="L1" s="83"/>
    </row>
    <row r="2" spans="1:12" ht="16.5" thickBot="1" x14ac:dyDescent="0.3">
      <c r="A2" s="84" t="s">
        <v>123</v>
      </c>
      <c r="B2" s="85"/>
      <c r="C2" s="85"/>
      <c r="D2" s="85"/>
      <c r="E2" s="85"/>
      <c r="F2" s="85"/>
      <c r="G2" s="85"/>
      <c r="H2" s="85"/>
      <c r="I2" s="85"/>
      <c r="J2" s="85"/>
      <c r="K2" s="85"/>
      <c r="L2" s="86"/>
    </row>
    <row r="3" spans="1:12" ht="15.75" x14ac:dyDescent="0.25">
      <c r="A3" s="24"/>
      <c r="B3" s="92" t="s">
        <v>93</v>
      </c>
      <c r="C3" s="93"/>
      <c r="D3" s="93"/>
      <c r="E3" s="93"/>
      <c r="F3" s="94"/>
      <c r="G3" s="78" t="s">
        <v>95</v>
      </c>
      <c r="H3" s="79"/>
      <c r="I3" s="79"/>
      <c r="J3" s="79"/>
      <c r="K3" s="79"/>
      <c r="L3" s="80"/>
    </row>
    <row r="4" spans="1:12" ht="13.5" thickBot="1" x14ac:dyDescent="0.25">
      <c r="A4" s="25"/>
      <c r="B4" s="26"/>
      <c r="C4" s="27"/>
      <c r="D4" s="27"/>
      <c r="E4" s="27"/>
      <c r="F4" s="28"/>
      <c r="G4" s="87" t="s">
        <v>101</v>
      </c>
      <c r="H4" s="88"/>
      <c r="I4" s="89"/>
      <c r="J4" s="90" t="s">
        <v>102</v>
      </c>
      <c r="K4" s="90"/>
      <c r="L4" s="91"/>
    </row>
    <row r="5" spans="1:12" x14ac:dyDescent="0.2">
      <c r="A5" s="29"/>
      <c r="B5" s="30"/>
      <c r="C5" s="31"/>
      <c r="D5" s="31" t="s">
        <v>97</v>
      </c>
      <c r="E5" s="31"/>
      <c r="F5" s="32" t="s">
        <v>73</v>
      </c>
      <c r="G5" s="30"/>
      <c r="H5" s="31" t="s">
        <v>73</v>
      </c>
      <c r="I5" s="32" t="s">
        <v>92</v>
      </c>
      <c r="J5" s="44"/>
      <c r="K5" s="31" t="s">
        <v>73</v>
      </c>
      <c r="L5" s="32" t="s">
        <v>92</v>
      </c>
    </row>
    <row r="6" spans="1:12" x14ac:dyDescent="0.2">
      <c r="A6" s="29"/>
      <c r="B6" s="30" t="s">
        <v>70</v>
      </c>
      <c r="C6" s="33" t="s">
        <v>86</v>
      </c>
      <c r="D6" s="33" t="s">
        <v>98</v>
      </c>
      <c r="E6" s="33" t="s">
        <v>0</v>
      </c>
      <c r="F6" s="32" t="s">
        <v>82</v>
      </c>
      <c r="G6" s="30" t="s">
        <v>0</v>
      </c>
      <c r="H6" s="33" t="s">
        <v>82</v>
      </c>
      <c r="I6" s="32" t="s">
        <v>91</v>
      </c>
      <c r="J6" s="44" t="s">
        <v>0</v>
      </c>
      <c r="K6" s="33" t="s">
        <v>82</v>
      </c>
      <c r="L6" s="32" t="s">
        <v>91</v>
      </c>
    </row>
    <row r="7" spans="1:12" ht="13.5" thickBot="1" x14ac:dyDescent="0.25">
      <c r="A7" s="34" t="s">
        <v>8</v>
      </c>
      <c r="B7" s="35" t="s">
        <v>71</v>
      </c>
      <c r="C7" s="36" t="s">
        <v>87</v>
      </c>
      <c r="D7" s="36" t="s">
        <v>99</v>
      </c>
      <c r="E7" s="36" t="s">
        <v>91</v>
      </c>
      <c r="F7" s="37" t="s">
        <v>0</v>
      </c>
      <c r="G7" s="35" t="s">
        <v>94</v>
      </c>
      <c r="H7" s="36" t="s">
        <v>0</v>
      </c>
      <c r="I7" s="37" t="s">
        <v>90</v>
      </c>
      <c r="J7" s="3" t="s">
        <v>94</v>
      </c>
      <c r="K7" s="36" t="s">
        <v>0</v>
      </c>
      <c r="L7" s="37" t="s">
        <v>90</v>
      </c>
    </row>
    <row r="8" spans="1:12" x14ac:dyDescent="0.2">
      <c r="A8" s="4" t="s">
        <v>1</v>
      </c>
      <c r="B8" s="13">
        <f>'Data Worksheet'!D9</f>
        <v>197047897.23999998</v>
      </c>
      <c r="C8" s="16">
        <f>'Data Worksheet'!E9</f>
        <v>1589018.31</v>
      </c>
      <c r="D8" s="17">
        <f>'Data Worksheet'!F9</f>
        <v>117533.22029509224</v>
      </c>
      <c r="E8" s="16">
        <f>'Data Worksheet'!G9</f>
        <v>198754448.77029508</v>
      </c>
      <c r="F8" s="14">
        <f>'Data Worksheet'!H9</f>
        <v>1.0063805073059519E-2</v>
      </c>
      <c r="G8" s="13">
        <f>'Data Worksheet'!AD9</f>
        <v>20425932.000645</v>
      </c>
      <c r="H8" s="41">
        <f>'Data Worksheet'!AE9</f>
        <v>9.052839792828336E-3</v>
      </c>
      <c r="I8" s="38">
        <f>'Data Worksheet'!AF9</f>
        <v>0.10365973089155409</v>
      </c>
      <c r="J8" s="2">
        <f>'Data Worksheet'!AG9</f>
        <v>20425932.000645</v>
      </c>
      <c r="K8" s="41">
        <f>'Data Worksheet'!AH9</f>
        <v>5.1034718556563375E-3</v>
      </c>
      <c r="L8" s="5">
        <f>'Data Worksheet'!AI9</f>
        <v>0.10276968453798839</v>
      </c>
    </row>
    <row r="9" spans="1:12" x14ac:dyDescent="0.2">
      <c r="A9" s="6" t="s">
        <v>50</v>
      </c>
      <c r="B9" s="65">
        <f>'Data Worksheet'!D10</f>
        <v>9487062.8800000027</v>
      </c>
      <c r="C9" s="67">
        <f>'Data Worksheet'!E10</f>
        <v>1400688.1300000001</v>
      </c>
      <c r="D9" s="67">
        <f>'Data Worksheet'!F10</f>
        <v>103603.20300400491</v>
      </c>
      <c r="E9" s="67">
        <f>'Data Worksheet'!G10</f>
        <v>10991354.213004008</v>
      </c>
      <c r="F9" s="15">
        <f>'Data Worksheet'!H10</f>
        <v>5.5654022827163923E-4</v>
      </c>
      <c r="G9" s="65">
        <f>'Data Worksheet'!AD10</f>
        <v>3166518.7536519999</v>
      </c>
      <c r="H9" s="42">
        <f>'Data Worksheet'!AE10</f>
        <v>1.4034114564218077E-3</v>
      </c>
      <c r="I9" s="39">
        <f>'Data Worksheet'!AF10</f>
        <v>0.33377229535681108</v>
      </c>
      <c r="J9" s="68">
        <f>'Data Worksheet'!AG10</f>
        <v>4962203.873652</v>
      </c>
      <c r="K9" s="42">
        <f>'Data Worksheet'!AH10</f>
        <v>1.2398194515879203E-3</v>
      </c>
      <c r="L9" s="7">
        <f>'Data Worksheet'!AI10</f>
        <v>0.45146428524532078</v>
      </c>
    </row>
    <row r="10" spans="1:12" x14ac:dyDescent="0.2">
      <c r="A10" s="6" t="s">
        <v>26</v>
      </c>
      <c r="B10" s="65">
        <f>'Data Worksheet'!D11</f>
        <v>194386408.49000001</v>
      </c>
      <c r="C10" s="67">
        <f>'Data Worksheet'!E11</f>
        <v>15129824.369999999</v>
      </c>
      <c r="D10" s="67">
        <f>'Data Worksheet'!F11</f>
        <v>1119091.5608173609</v>
      </c>
      <c r="E10" s="67">
        <f>'Data Worksheet'!G11</f>
        <v>210635324.42081738</v>
      </c>
      <c r="F10" s="15">
        <f>'Data Worksheet'!H11</f>
        <v>1.0665385653438384E-2</v>
      </c>
      <c r="G10" s="65">
        <f>'Data Worksheet'!AD11</f>
        <v>23314649.613361001</v>
      </c>
      <c r="H10" s="42">
        <f>'Data Worksheet'!AE11</f>
        <v>1.0333128876029713E-2</v>
      </c>
      <c r="I10" s="39">
        <f>'Data Worksheet'!AF11</f>
        <v>0.11993971077746619</v>
      </c>
      <c r="J10" s="68">
        <f>'Data Worksheet'!AG11</f>
        <v>39828005.613361001</v>
      </c>
      <c r="K10" s="42">
        <f>'Data Worksheet'!AH11</f>
        <v>9.951130049208624E-3</v>
      </c>
      <c r="L10" s="7">
        <f>'Data Worksheet'!AI11</f>
        <v>0.18908512009025941</v>
      </c>
    </row>
    <row r="11" spans="1:12" x14ac:dyDescent="0.2">
      <c r="A11" s="6" t="s">
        <v>47</v>
      </c>
      <c r="B11" s="65">
        <f>'Data Worksheet'!D12</f>
        <v>12196443.01</v>
      </c>
      <c r="C11" s="67">
        <f>'Data Worksheet'!E12</f>
        <v>1860536.7299999997</v>
      </c>
      <c r="D11" s="67">
        <f>'Data Worksheet'!F12</f>
        <v>137616.33329083573</v>
      </c>
      <c r="E11" s="67">
        <f>'Data Worksheet'!G12</f>
        <v>14194596.073290836</v>
      </c>
      <c r="F11" s="15">
        <f>'Data Worksheet'!H12</f>
        <v>7.1873434208012048E-4</v>
      </c>
      <c r="G11" s="65">
        <f>'Data Worksheet'!AD12</f>
        <v>3285487.4462179998</v>
      </c>
      <c r="H11" s="42">
        <f>'Data Worksheet'!AE12</f>
        <v>1.4561387696297552E-3</v>
      </c>
      <c r="I11" s="39">
        <f>'Data Worksheet'!AF12</f>
        <v>0.26938078942558841</v>
      </c>
      <c r="J11" s="68">
        <f>'Data Worksheet'!AG12</f>
        <v>5537970.8762179995</v>
      </c>
      <c r="K11" s="42">
        <f>'Data Worksheet'!AH12</f>
        <v>1.3836763239655626E-3</v>
      </c>
      <c r="L11" s="7">
        <f>'Data Worksheet'!AI12</f>
        <v>0.39014642245709863</v>
      </c>
    </row>
    <row r="12" spans="1:12" x14ac:dyDescent="0.2">
      <c r="A12" s="6" t="s">
        <v>15</v>
      </c>
      <c r="B12" s="65">
        <f>'Data Worksheet'!D13</f>
        <v>402774814.5</v>
      </c>
      <c r="C12" s="67">
        <f>'Data Worksheet'!E13</f>
        <v>1400972.6599999997</v>
      </c>
      <c r="D12" s="67">
        <f>'Data Worksheet'!F13</f>
        <v>103624.24853064238</v>
      </c>
      <c r="E12" s="67">
        <f>'Data Worksheet'!G13</f>
        <v>404279411.40853065</v>
      </c>
      <c r="F12" s="15">
        <f>'Data Worksheet'!H13</f>
        <v>2.0470430808665049E-2</v>
      </c>
      <c r="G12" s="65">
        <f>'Data Worksheet'!AD13</f>
        <v>46137791.576699004</v>
      </c>
      <c r="H12" s="42">
        <f>'Data Worksheet'!AE13</f>
        <v>2.0448419955846887E-2</v>
      </c>
      <c r="I12" s="39">
        <f>'Data Worksheet'!AF13</f>
        <v>0.1145498425316735</v>
      </c>
      <c r="J12" s="68">
        <f>'Data Worksheet'!AG13</f>
        <v>46137791.576699004</v>
      </c>
      <c r="K12" s="42">
        <f>'Data Worksheet'!AH13</f>
        <v>1.1527646365726962E-2</v>
      </c>
      <c r="L12" s="7">
        <f>'Data Worksheet'!AI13</f>
        <v>0.1141235251529444</v>
      </c>
    </row>
    <row r="13" spans="1:12" x14ac:dyDescent="0.2">
      <c r="A13" s="6" t="s">
        <v>9</v>
      </c>
      <c r="B13" s="65">
        <f>'Data Worksheet'!D14</f>
        <v>1851562039.3899999</v>
      </c>
      <c r="C13" s="67">
        <f>'Data Worksheet'!E14</f>
        <v>15021012.93</v>
      </c>
      <c r="D13" s="67">
        <f>'Data Worksheet'!F14</f>
        <v>1111043.2212433845</v>
      </c>
      <c r="E13" s="67">
        <f>'Data Worksheet'!G14</f>
        <v>1867694095.5412433</v>
      </c>
      <c r="F13" s="15">
        <f>'Data Worksheet'!H14</f>
        <v>9.4569502367991554E-2</v>
      </c>
      <c r="G13" s="65">
        <f>'Data Worksheet'!AD14</f>
        <v>221580438.67022002</v>
      </c>
      <c r="H13" s="42">
        <f>'Data Worksheet'!AE14</f>
        <v>9.8205174306992882E-2</v>
      </c>
      <c r="I13" s="39">
        <f>'Data Worksheet'!AF14</f>
        <v>0.11967216542375218</v>
      </c>
      <c r="J13" s="68">
        <f>'Data Worksheet'!AG14</f>
        <v>221580438.67022002</v>
      </c>
      <c r="K13" s="42">
        <f>'Data Worksheet'!AH14</f>
        <v>5.536244478253155E-2</v>
      </c>
      <c r="L13" s="7">
        <f>'Data Worksheet'!AI14</f>
        <v>0.11863850680858297</v>
      </c>
    </row>
    <row r="14" spans="1:12" x14ac:dyDescent="0.2">
      <c r="A14" s="6" t="s">
        <v>57</v>
      </c>
      <c r="B14" s="65">
        <f>'Data Worksheet'!D15</f>
        <v>3738922.3200000003</v>
      </c>
      <c r="C14" s="67">
        <f>'Data Worksheet'!E15</f>
        <v>839939.42999999993</v>
      </c>
      <c r="D14" s="67">
        <f>'Data Worksheet'!F15</f>
        <v>62126.902779820201</v>
      </c>
      <c r="E14" s="67">
        <f>'Data Worksheet'!G15</f>
        <v>4640988.6527798204</v>
      </c>
      <c r="F14" s="15">
        <f>'Data Worksheet'!H15</f>
        <v>2.3499350800361901E-4</v>
      </c>
      <c r="G14" s="65">
        <f>'Data Worksheet'!AD15</f>
        <v>2041876.7198899998</v>
      </c>
      <c r="H14" s="42">
        <f>'Data Worksheet'!AE15</f>
        <v>9.0496643292880261E-4</v>
      </c>
      <c r="I14" s="39">
        <f>'Data Worksheet'!AF15</f>
        <v>0.54611370473457699</v>
      </c>
      <c r="J14" s="68">
        <f>'Data Worksheet'!AG15</f>
        <v>3178032.1398899998</v>
      </c>
      <c r="K14" s="42">
        <f>'Data Worksheet'!AH15</f>
        <v>7.9403953669226655E-4</v>
      </c>
      <c r="L14" s="7">
        <f>'Data Worksheet'!AI15</f>
        <v>0.68477481365666537</v>
      </c>
    </row>
    <row r="15" spans="1:12" x14ac:dyDescent="0.2">
      <c r="A15" s="6" t="s">
        <v>28</v>
      </c>
      <c r="B15" s="65">
        <f>'Data Worksheet'!D16</f>
        <v>125956641.19999999</v>
      </c>
      <c r="C15" s="67">
        <f>'Data Worksheet'!E16</f>
        <v>17999820.43</v>
      </c>
      <c r="D15" s="67">
        <f>'Data Worksheet'!F16</f>
        <v>1331373.4942873577</v>
      </c>
      <c r="E15" s="67">
        <f>'Data Worksheet'!G16</f>
        <v>145287835.12428737</v>
      </c>
      <c r="F15" s="15">
        <f>'Data Worksheet'!H16</f>
        <v>7.3565571046285139E-3</v>
      </c>
      <c r="G15" s="65">
        <f>'Data Worksheet'!AD16</f>
        <v>15680745.223349001</v>
      </c>
      <c r="H15" s="42">
        <f>'Data Worksheet'!AE16</f>
        <v>6.9497575109255276E-3</v>
      </c>
      <c r="I15" s="39">
        <f>'Data Worksheet'!AF16</f>
        <v>0.12449319919900344</v>
      </c>
      <c r="J15" s="68">
        <f>'Data Worksheet'!AG16</f>
        <v>36333487.723349005</v>
      </c>
      <c r="K15" s="42">
        <f>'Data Worksheet'!AH16</f>
        <v>9.0780157305963508E-3</v>
      </c>
      <c r="L15" s="7">
        <f>'Data Worksheet'!AI16</f>
        <v>0.2500793524266316</v>
      </c>
    </row>
    <row r="16" spans="1:12" x14ac:dyDescent="0.2">
      <c r="A16" s="6" t="s">
        <v>31</v>
      </c>
      <c r="B16" s="65">
        <f>'Data Worksheet'!D17</f>
        <v>74714248.349999994</v>
      </c>
      <c r="C16" s="67">
        <f>'Data Worksheet'!E17</f>
        <v>252878.5</v>
      </c>
      <c r="D16" s="67">
        <f>'Data Worksheet'!F17</f>
        <v>18704.393940175858</v>
      </c>
      <c r="E16" s="67">
        <f>'Data Worksheet'!G17</f>
        <v>74985831.243940175</v>
      </c>
      <c r="F16" s="15">
        <f>'Data Worksheet'!H17</f>
        <v>3.7968598617508561E-3</v>
      </c>
      <c r="G16" s="65">
        <f>'Data Worksheet'!AD17</f>
        <v>8608248.1362879984</v>
      </c>
      <c r="H16" s="42">
        <f>'Data Worksheet'!AE17</f>
        <v>3.8152036965690252E-3</v>
      </c>
      <c r="I16" s="39">
        <f>'Data Worksheet'!AF17</f>
        <v>0.11521561584829888</v>
      </c>
      <c r="J16" s="68">
        <f>'Data Worksheet'!AG17</f>
        <v>8608248.1362879984</v>
      </c>
      <c r="K16" s="42">
        <f>'Data Worksheet'!AH17</f>
        <v>2.1507930256824833E-3</v>
      </c>
      <c r="L16" s="7">
        <f>'Data Worksheet'!AI17</f>
        <v>0.11479832914412956</v>
      </c>
    </row>
    <row r="17" spans="1:12" x14ac:dyDescent="0.2">
      <c r="A17" s="6" t="s">
        <v>27</v>
      </c>
      <c r="B17" s="65">
        <f>'Data Worksheet'!D18</f>
        <v>101859199.17999999</v>
      </c>
      <c r="C17" s="67">
        <f>'Data Worksheet'!E18</f>
        <v>15118299.669999998</v>
      </c>
      <c r="D17" s="67">
        <f>'Data Worksheet'!F18</f>
        <v>1118239.1256406165</v>
      </c>
      <c r="E17" s="67">
        <f>'Data Worksheet'!G18</f>
        <v>118095737.97564061</v>
      </c>
      <c r="F17" s="15">
        <f>'Data Worksheet'!H18</f>
        <v>5.9797025641399699E-3</v>
      </c>
      <c r="G17" s="65">
        <f>'Data Worksheet'!AD18</f>
        <v>12381403.222279001</v>
      </c>
      <c r="H17" s="42">
        <f>'Data Worksheet'!AE18</f>
        <v>5.4874783573234691E-3</v>
      </c>
      <c r="I17" s="39">
        <f>'Data Worksheet'!AF18</f>
        <v>0.12155409940342515</v>
      </c>
      <c r="J17" s="68">
        <f>'Data Worksheet'!AG18</f>
        <v>30840875.402279001</v>
      </c>
      <c r="K17" s="42">
        <f>'Data Worksheet'!AH18</f>
        <v>7.7056723587626032E-3</v>
      </c>
      <c r="L17" s="7">
        <f>'Data Worksheet'!AI18</f>
        <v>0.26115146855376348</v>
      </c>
    </row>
    <row r="18" spans="1:12" x14ac:dyDescent="0.2">
      <c r="A18" s="6" t="s">
        <v>22</v>
      </c>
      <c r="B18" s="65">
        <f>'Data Worksheet'!D19</f>
        <v>393909867.95000005</v>
      </c>
      <c r="C18" s="67">
        <f>'Data Worksheet'!E19</f>
        <v>445562.89999999997</v>
      </c>
      <c r="D18" s="67">
        <f>'Data Worksheet'!F19</f>
        <v>32956.475171780839</v>
      </c>
      <c r="E18" s="67">
        <f>'Data Worksheet'!G19</f>
        <v>394388387.32517183</v>
      </c>
      <c r="F18" s="15">
        <f>'Data Worksheet'!H19</f>
        <v>1.996960509651758E-2</v>
      </c>
      <c r="G18" s="65">
        <f>'Data Worksheet'!AD19</f>
        <v>44537235.016644999</v>
      </c>
      <c r="H18" s="42">
        <f>'Data Worksheet'!AE19</f>
        <v>1.9739048059520599E-2</v>
      </c>
      <c r="I18" s="39">
        <f>'Data Worksheet'!AF19</f>
        <v>0.11306453237241119</v>
      </c>
      <c r="J18" s="68">
        <f>'Data Worksheet'!AG19</f>
        <v>44537235.016644999</v>
      </c>
      <c r="K18" s="42">
        <f>'Data Worksheet'!AH19</f>
        <v>1.112774317612642E-2</v>
      </c>
      <c r="L18" s="7">
        <f>'Data Worksheet'!AI19</f>
        <v>0.11292734889763427</v>
      </c>
    </row>
    <row r="19" spans="1:12" x14ac:dyDescent="0.2">
      <c r="A19" s="6" t="s">
        <v>37</v>
      </c>
      <c r="B19" s="65">
        <f>'Data Worksheet'!D20</f>
        <v>45817393.230000012</v>
      </c>
      <c r="C19" s="67">
        <f>'Data Worksheet'!E20</f>
        <v>6016371.6600000001</v>
      </c>
      <c r="D19" s="67">
        <f>'Data Worksheet'!F20</f>
        <v>445006.53720719548</v>
      </c>
      <c r="E19" s="67">
        <f>'Data Worksheet'!G20</f>
        <v>52278771.427207209</v>
      </c>
      <c r="F19" s="15">
        <f>'Data Worksheet'!H20</f>
        <v>2.6471023333444949E-3</v>
      </c>
      <c r="G19" s="65">
        <f>'Data Worksheet'!AD20</f>
        <v>6676354.6788339997</v>
      </c>
      <c r="H19" s="42">
        <f>'Data Worksheet'!AE20</f>
        <v>2.95898220485976E-3</v>
      </c>
      <c r="I19" s="39">
        <f>'Data Worksheet'!AF20</f>
        <v>0.14571659817744717</v>
      </c>
      <c r="J19" s="68">
        <f>'Data Worksheet'!AG20</f>
        <v>13721312.598834001</v>
      </c>
      <c r="K19" s="42">
        <f>'Data Worksheet'!AH20</f>
        <v>3.4283053849685184E-3</v>
      </c>
      <c r="L19" s="7">
        <f>'Data Worksheet'!AI20</f>
        <v>0.26246432776140333</v>
      </c>
    </row>
    <row r="20" spans="1:12" x14ac:dyDescent="0.2">
      <c r="A20" s="71" t="s">
        <v>119</v>
      </c>
      <c r="B20" s="65">
        <f>'Data Worksheet'!D21</f>
        <v>12820300.140000002</v>
      </c>
      <c r="C20" s="67">
        <f>'Data Worksheet'!E21</f>
        <v>1674052.75</v>
      </c>
      <c r="D20" s="67">
        <f>'Data Worksheet'!F21</f>
        <v>123822.87190344269</v>
      </c>
      <c r="E20" s="67">
        <f>'Data Worksheet'!G21</f>
        <v>14618175.761903444</v>
      </c>
      <c r="F20" s="15">
        <f>'Data Worksheet'!H21</f>
        <v>7.4018203014687256E-4</v>
      </c>
      <c r="G20" s="65">
        <f>'Data Worksheet'!AD21</f>
        <v>3871151.0691440003</v>
      </c>
      <c r="H20" s="42">
        <f>'Data Worksheet'!AE21</f>
        <v>1.7157068006341217E-3</v>
      </c>
      <c r="I20" s="39">
        <f>'Data Worksheet'!AF21</f>
        <v>0.30195479254544189</v>
      </c>
      <c r="J20" s="68">
        <f>'Data Worksheet'!AG21</f>
        <v>6060263.3991440004</v>
      </c>
      <c r="K20" s="42">
        <f>'Data Worksheet'!AH21</f>
        <v>1.5141724595195446E-3</v>
      </c>
      <c r="L20" s="7">
        <f>'Data Worksheet'!AI21</f>
        <v>0.4145704291596839</v>
      </c>
    </row>
    <row r="21" spans="1:12" x14ac:dyDescent="0.2">
      <c r="A21" s="6" t="s">
        <v>59</v>
      </c>
      <c r="B21" s="65">
        <f>'Data Worksheet'!D22</f>
        <v>3930940.830000001</v>
      </c>
      <c r="C21" s="67">
        <f>'Data Worksheet'!E22</f>
        <v>568148.3899999999</v>
      </c>
      <c r="D21" s="67">
        <f>'Data Worksheet'!F22</f>
        <v>42023.625191689564</v>
      </c>
      <c r="E21" s="67">
        <f>'Data Worksheet'!G22</f>
        <v>4541112.8451916901</v>
      </c>
      <c r="F21" s="15">
        <f>'Data Worksheet'!H22</f>
        <v>2.2993636002378691E-4</v>
      </c>
      <c r="G21" s="65">
        <f>'Data Worksheet'!AD22</f>
        <v>2355757.4662959999</v>
      </c>
      <c r="H21" s="42">
        <f>'Data Worksheet'!AE22</f>
        <v>1.0440794051631746E-3</v>
      </c>
      <c r="I21" s="39">
        <f>'Data Worksheet'!AF22</f>
        <v>0.59928591351907967</v>
      </c>
      <c r="J21" s="68">
        <f>'Data Worksheet'!AG22</f>
        <v>3145866.7162959999</v>
      </c>
      <c r="K21" s="42">
        <f>'Data Worksheet'!AH22</f>
        <v>7.8600292254745992E-4</v>
      </c>
      <c r="L21" s="7">
        <f>'Data Worksheet'!AI22</f>
        <v>0.69275237668382716</v>
      </c>
    </row>
    <row r="22" spans="1:12" x14ac:dyDescent="0.2">
      <c r="A22" s="6" t="s">
        <v>13</v>
      </c>
      <c r="B22" s="65">
        <f>'Data Worksheet'!D23</f>
        <v>879726720.73000002</v>
      </c>
      <c r="C22" s="67">
        <f>'Data Worksheet'!E23</f>
        <v>122207077.85000001</v>
      </c>
      <c r="D22" s="67">
        <f>'Data Worksheet'!F23</f>
        <v>9039160.4125464968</v>
      </c>
      <c r="E22" s="67">
        <f>'Data Worksheet'!G23</f>
        <v>1010972958.9925466</v>
      </c>
      <c r="F22" s="15">
        <f>'Data Worksheet'!H23</f>
        <v>5.1189972633990055E-2</v>
      </c>
      <c r="G22" s="65">
        <f>'Data Worksheet'!AD23</f>
        <v>115011534.14429301</v>
      </c>
      <c r="H22" s="42">
        <f>'Data Worksheet'!AE23</f>
        <v>5.0973487667677175E-2</v>
      </c>
      <c r="I22" s="39">
        <f>'Data Worksheet'!AF23</f>
        <v>0.13073552437836158</v>
      </c>
      <c r="J22" s="68">
        <f>'Data Worksheet'!AG23</f>
        <v>252589523.01429302</v>
      </c>
      <c r="K22" s="42">
        <f>'Data Worksheet'!AH23</f>
        <v>6.3110144579762481E-2</v>
      </c>
      <c r="L22" s="7">
        <f>'Data Worksheet'!AI23</f>
        <v>0.24984795168607002</v>
      </c>
    </row>
    <row r="23" spans="1:12" x14ac:dyDescent="0.2">
      <c r="A23" s="6" t="s">
        <v>18</v>
      </c>
      <c r="B23" s="65">
        <f>'Data Worksheet'!D24</f>
        <v>269721520.73000002</v>
      </c>
      <c r="C23" s="67">
        <f>'Data Worksheet'!E24</f>
        <v>55163925.830000006</v>
      </c>
      <c r="D23" s="67">
        <f>'Data Worksheet'!F24</f>
        <v>4080251.187866753</v>
      </c>
      <c r="E23" s="67">
        <f>'Data Worksheet'!G24</f>
        <v>328965697.74786675</v>
      </c>
      <c r="F23" s="15">
        <f>'Data Worksheet'!H24</f>
        <v>1.6656968829330373E-2</v>
      </c>
      <c r="G23" s="65">
        <f>'Data Worksheet'!AD24</f>
        <v>32197836.247548003</v>
      </c>
      <c r="H23" s="42">
        <f>'Data Worksheet'!AE24</f>
        <v>1.427018621307311E-2</v>
      </c>
      <c r="I23" s="39">
        <f>'Data Worksheet'!AF24</f>
        <v>0.11937436864661266</v>
      </c>
      <c r="J23" s="68">
        <f>'Data Worksheet'!AG24</f>
        <v>95031838.027548</v>
      </c>
      <c r="K23" s="42">
        <f>'Data Worksheet'!AH24</f>
        <v>2.3743950129157778E-2</v>
      </c>
      <c r="L23" s="7">
        <f>'Data Worksheet'!AI24</f>
        <v>0.28888069083842421</v>
      </c>
    </row>
    <row r="24" spans="1:12" x14ac:dyDescent="0.2">
      <c r="A24" s="6" t="s">
        <v>42</v>
      </c>
      <c r="B24" s="65">
        <f>'Data Worksheet'!D25</f>
        <v>46568823.180000015</v>
      </c>
      <c r="C24" s="67">
        <f>'Data Worksheet'!E25</f>
        <v>7053084.04</v>
      </c>
      <c r="D24" s="67">
        <f>'Data Worksheet'!F25</f>
        <v>521687.93462997867</v>
      </c>
      <c r="E24" s="67">
        <f>'Data Worksheet'!G25</f>
        <v>54143595.15462999</v>
      </c>
      <c r="F24" s="15">
        <f>'Data Worksheet'!H25</f>
        <v>2.7415264964488328E-3</v>
      </c>
      <c r="G24" s="65">
        <f>'Data Worksheet'!AD25</f>
        <v>6876496.5729430001</v>
      </c>
      <c r="H24" s="42">
        <f>'Data Worksheet'!AE25</f>
        <v>3.0476857461789407E-3</v>
      </c>
      <c r="I24" s="39">
        <f>'Data Worksheet'!AF25</f>
        <v>0.14766309525073548</v>
      </c>
      <c r="J24" s="68">
        <f>'Data Worksheet'!AG25</f>
        <v>15635412.422943</v>
      </c>
      <c r="K24" s="42">
        <f>'Data Worksheet'!AH25</f>
        <v>3.9065481687469306E-3</v>
      </c>
      <c r="L24" s="7">
        <f>'Data Worksheet'!AI25</f>
        <v>0.28877676811614467</v>
      </c>
    </row>
    <row r="25" spans="1:12" x14ac:dyDescent="0.2">
      <c r="A25" s="6" t="s">
        <v>61</v>
      </c>
      <c r="B25" s="65">
        <f>'Data Worksheet'!D26</f>
        <v>8736938.9999999981</v>
      </c>
      <c r="C25" s="67">
        <f>'Data Worksheet'!E26</f>
        <v>1408884.46</v>
      </c>
      <c r="D25" s="67">
        <f>'Data Worksheet'!F26</f>
        <v>104209.45219159372</v>
      </c>
      <c r="E25" s="67">
        <f>'Data Worksheet'!G26</f>
        <v>10250032.91219159</v>
      </c>
      <c r="F25" s="15">
        <f>'Data Worksheet'!H26</f>
        <v>5.1900389580692363E-4</v>
      </c>
      <c r="G25" s="65">
        <f>'Data Worksheet'!AD26</f>
        <v>1606595.4440889999</v>
      </c>
      <c r="H25" s="42">
        <f>'Data Worksheet'!AE26</f>
        <v>7.1204834945922356E-4</v>
      </c>
      <c r="I25" s="39">
        <f>'Data Worksheet'!AF26</f>
        <v>0.18388539099208548</v>
      </c>
      <c r="J25" s="68">
        <f>'Data Worksheet'!AG26</f>
        <v>3189777.3340889998</v>
      </c>
      <c r="K25" s="42">
        <f>'Data Worksheet'!AH26</f>
        <v>7.9697410379216301E-4</v>
      </c>
      <c r="L25" s="7">
        <f>'Data Worksheet'!AI26</f>
        <v>0.31119678945567247</v>
      </c>
    </row>
    <row r="26" spans="1:12" x14ac:dyDescent="0.2">
      <c r="A26" s="6" t="s">
        <v>39</v>
      </c>
      <c r="B26" s="65">
        <f>'Data Worksheet'!D27</f>
        <v>17099457.469999999</v>
      </c>
      <c r="C26" s="67">
        <f>'Data Worksheet'!E27</f>
        <v>3247946.31</v>
      </c>
      <c r="D26" s="67">
        <f>'Data Worksheet'!F27</f>
        <v>240237.37596822402</v>
      </c>
      <c r="E26" s="67">
        <f>'Data Worksheet'!G27</f>
        <v>20587641.155968223</v>
      </c>
      <c r="F26" s="15">
        <f>'Data Worksheet'!H27</f>
        <v>1.0424421128163829E-3</v>
      </c>
      <c r="G26" s="65">
        <f>'Data Worksheet'!AD27</f>
        <v>5387676.9317469997</v>
      </c>
      <c r="H26" s="42">
        <f>'Data Worksheet'!AE27</f>
        <v>2.3878360173275009E-3</v>
      </c>
      <c r="I26" s="39">
        <f>'Data Worksheet'!AF27</f>
        <v>0.31507882289244349</v>
      </c>
      <c r="J26" s="68">
        <f>'Data Worksheet'!AG27</f>
        <v>9714784.1517469995</v>
      </c>
      <c r="K26" s="42">
        <f>'Data Worksheet'!AH27</f>
        <v>2.4272639065209584E-3</v>
      </c>
      <c r="L26" s="7">
        <f>'Data Worksheet'!AI27</f>
        <v>0.47187456193497657</v>
      </c>
    </row>
    <row r="27" spans="1:12" x14ac:dyDescent="0.2">
      <c r="A27" s="6" t="s">
        <v>60</v>
      </c>
      <c r="B27" s="65">
        <f>'Data Worksheet'!D28</f>
        <v>3185440.55</v>
      </c>
      <c r="C27" s="67">
        <f>'Data Worksheet'!E28</f>
        <v>471702.75000000006</v>
      </c>
      <c r="D27" s="67">
        <f>'Data Worksheet'!F28</f>
        <v>34889.933539878984</v>
      </c>
      <c r="E27" s="67">
        <f>'Data Worksheet'!G28</f>
        <v>3692033.2335398789</v>
      </c>
      <c r="F27" s="15">
        <f>'Data Worksheet'!H28</f>
        <v>1.869437540416762E-4</v>
      </c>
      <c r="G27" s="65">
        <f>'Data Worksheet'!AD28</f>
        <v>2304472.4301749999</v>
      </c>
      <c r="H27" s="42">
        <f>'Data Worksheet'!AE28</f>
        <v>1.0213497096095926E-3</v>
      </c>
      <c r="I27" s="39">
        <f>'Data Worksheet'!AF28</f>
        <v>0.72343915825865912</v>
      </c>
      <c r="J27" s="68">
        <f>'Data Worksheet'!AG28</f>
        <v>3023813.2101749997</v>
      </c>
      <c r="K27" s="42">
        <f>'Data Worksheet'!AH28</f>
        <v>7.555075388678788E-4</v>
      </c>
      <c r="L27" s="7">
        <f>'Data Worksheet'!AI28</f>
        <v>0.81901029023939809</v>
      </c>
    </row>
    <row r="28" spans="1:12" x14ac:dyDescent="0.2">
      <c r="A28" s="6" t="s">
        <v>62</v>
      </c>
      <c r="B28" s="65">
        <f>'Data Worksheet'!D29</f>
        <v>1867330.6500000001</v>
      </c>
      <c r="C28" s="67">
        <f>'Data Worksheet'!E29</f>
        <v>237218.02999999997</v>
      </c>
      <c r="D28" s="67">
        <f>'Data Worksheet'!F29</f>
        <v>17546.052680763507</v>
      </c>
      <c r="E28" s="67">
        <f>'Data Worksheet'!G29</f>
        <v>2122094.7326807636</v>
      </c>
      <c r="F28" s="15">
        <f>'Data Worksheet'!H29</f>
        <v>1.0745091678902523E-4</v>
      </c>
      <c r="G28" s="65">
        <f>'Data Worksheet'!AD29</f>
        <v>1890538.0121330002</v>
      </c>
      <c r="H28" s="42">
        <f>'Data Worksheet'!AE29</f>
        <v>8.3789262323754731E-4</v>
      </c>
      <c r="I28" s="39">
        <f>'Data Worksheet'!AF29</f>
        <v>1.0124280946885331</v>
      </c>
      <c r="J28" s="68">
        <f>'Data Worksheet'!AG29</f>
        <v>2307298.3821330001</v>
      </c>
      <c r="K28" s="42">
        <f>'Data Worksheet'!AH29</f>
        <v>5.7648445884600681E-4</v>
      </c>
      <c r="L28" s="7">
        <f>'Data Worksheet'!AI29</f>
        <v>1.0872739782065599</v>
      </c>
    </row>
    <row r="29" spans="1:12" x14ac:dyDescent="0.2">
      <c r="A29" s="6" t="s">
        <v>54</v>
      </c>
      <c r="B29" s="65">
        <f>'Data Worksheet'!D30</f>
        <v>7085195.4499999983</v>
      </c>
      <c r="C29" s="67">
        <f>'Data Worksheet'!E30</f>
        <v>1095247.6099999999</v>
      </c>
      <c r="D29" s="67">
        <f>'Data Worksheet'!F30</f>
        <v>81011.01026570503</v>
      </c>
      <c r="E29" s="67">
        <f>'Data Worksheet'!G30</f>
        <v>8261454.0702657038</v>
      </c>
      <c r="F29" s="15">
        <f>'Data Worksheet'!H30</f>
        <v>4.1831347120826898E-4</v>
      </c>
      <c r="G29" s="65">
        <f>'Data Worksheet'!AD30</f>
        <v>1967814.6192439999</v>
      </c>
      <c r="H29" s="42">
        <f>'Data Worksheet'!AE30</f>
        <v>8.721418679666069E-4</v>
      </c>
      <c r="I29" s="39">
        <f>'Data Worksheet'!AF30</f>
        <v>0.27773610948784772</v>
      </c>
      <c r="J29" s="68">
        <f>'Data Worksheet'!AG30</f>
        <v>3254942.7692440003</v>
      </c>
      <c r="K29" s="42">
        <f>'Data Worksheet'!AH30</f>
        <v>8.1325585604046392E-4</v>
      </c>
      <c r="L29" s="7">
        <f>'Data Worksheet'!AI30</f>
        <v>0.39399151064206245</v>
      </c>
    </row>
    <row r="30" spans="1:12" x14ac:dyDescent="0.2">
      <c r="A30" s="6" t="s">
        <v>56</v>
      </c>
      <c r="B30" s="65">
        <f>'Data Worksheet'!D31</f>
        <v>5189685.07</v>
      </c>
      <c r="C30" s="67">
        <f>'Data Worksheet'!E31</f>
        <v>626559.92999999993</v>
      </c>
      <c r="D30" s="67">
        <f>'Data Worksheet'!F31</f>
        <v>46344.089188479877</v>
      </c>
      <c r="E30" s="67">
        <f>'Data Worksheet'!G31</f>
        <v>5862589.0891884798</v>
      </c>
      <c r="F30" s="15">
        <f>'Data Worksheet'!H31</f>
        <v>2.968484689629562E-4</v>
      </c>
      <c r="G30" s="65">
        <f>'Data Worksheet'!AD31</f>
        <v>2064082.379987</v>
      </c>
      <c r="H30" s="42">
        <f>'Data Worksheet'!AE31</f>
        <v>9.1480805402818722E-4</v>
      </c>
      <c r="I30" s="39">
        <f>'Data Worksheet'!AF31</f>
        <v>0.39772786828989604</v>
      </c>
      <c r="J30" s="68">
        <f>'Data Worksheet'!AG31</f>
        <v>2892588.649987</v>
      </c>
      <c r="K30" s="42">
        <f>'Data Worksheet'!AH31</f>
        <v>7.2272074364750939E-4</v>
      </c>
      <c r="L30" s="7">
        <f>'Data Worksheet'!AI31</f>
        <v>0.49339781553535461</v>
      </c>
    </row>
    <row r="31" spans="1:12" x14ac:dyDescent="0.2">
      <c r="A31" s="6" t="s">
        <v>48</v>
      </c>
      <c r="B31" s="65">
        <f>'Data Worksheet'!D32</f>
        <v>9163048.3699999992</v>
      </c>
      <c r="C31" s="67">
        <f>'Data Worksheet'!E32</f>
        <v>1335223.1600000001</v>
      </c>
      <c r="D31" s="67">
        <f>'Data Worksheet'!F32</f>
        <v>98761.025483330784</v>
      </c>
      <c r="E31" s="67">
        <f>'Data Worksheet'!G32</f>
        <v>10597032.55548333</v>
      </c>
      <c r="F31" s="15">
        <f>'Data Worksheet'!H32</f>
        <v>5.3657400199632113E-4</v>
      </c>
      <c r="G31" s="65">
        <f>'Data Worksheet'!AD32</f>
        <v>3227318.5451890002</v>
      </c>
      <c r="H31" s="42">
        <f>'Data Worksheet'!AE32</f>
        <v>1.4303581226598253E-3</v>
      </c>
      <c r="I31" s="39">
        <f>'Data Worksheet'!AF32</f>
        <v>0.35221013955959291</v>
      </c>
      <c r="J31" s="68">
        <f>'Data Worksheet'!AG32</f>
        <v>4932987.0151890004</v>
      </c>
      <c r="K31" s="42">
        <f>'Data Worksheet'!AH32</f>
        <v>1.2325195440550888E-3</v>
      </c>
      <c r="L31" s="7">
        <f>'Data Worksheet'!AI32</f>
        <v>0.46550645092021303</v>
      </c>
    </row>
    <row r="32" spans="1:12" x14ac:dyDescent="0.2">
      <c r="A32" s="6" t="s">
        <v>46</v>
      </c>
      <c r="B32" s="65">
        <f>'Data Worksheet'!D33</f>
        <v>17438761.270000003</v>
      </c>
      <c r="C32" s="67">
        <f>'Data Worksheet'!E33</f>
        <v>2233249.21</v>
      </c>
      <c r="D32" s="67">
        <f>'Data Worksheet'!F33</f>
        <v>165184.35924930955</v>
      </c>
      <c r="E32" s="67">
        <f>'Data Worksheet'!G33</f>
        <v>19837194.839249313</v>
      </c>
      <c r="F32" s="15">
        <f>'Data Worksheet'!H33</f>
        <v>1.0044437409762487E-3</v>
      </c>
      <c r="G32" s="65">
        <f>'Data Worksheet'!AD33</f>
        <v>3978912.3021460003</v>
      </c>
      <c r="H32" s="42">
        <f>'Data Worksheet'!AE33</f>
        <v>1.7634669311492898E-3</v>
      </c>
      <c r="I32" s="39">
        <f>'Data Worksheet'!AF33</f>
        <v>0.228164847292849</v>
      </c>
      <c r="J32" s="68">
        <f>'Data Worksheet'!AG33</f>
        <v>6782597.3621460013</v>
      </c>
      <c r="K32" s="42">
        <f>'Data Worksheet'!AH33</f>
        <v>1.6946494654377572E-3</v>
      </c>
      <c r="L32" s="7">
        <f>'Data Worksheet'!AI33</f>
        <v>0.3419131292054533</v>
      </c>
    </row>
    <row r="33" spans="1:12" x14ac:dyDescent="0.2">
      <c r="A33" s="6" t="s">
        <v>29</v>
      </c>
      <c r="B33" s="65">
        <f>'Data Worksheet'!D34</f>
        <v>85819584.430000022</v>
      </c>
      <c r="C33" s="67">
        <f>'Data Worksheet'!E34</f>
        <v>6755076.8800000008</v>
      </c>
      <c r="D33" s="67">
        <f>'Data Worksheet'!F34</f>
        <v>499645.55729211477</v>
      </c>
      <c r="E33" s="67">
        <f>'Data Worksheet'!G34</f>
        <v>93074306.867292136</v>
      </c>
      <c r="F33" s="15">
        <f>'Data Worksheet'!H34</f>
        <v>4.7127583177023463E-3</v>
      </c>
      <c r="G33" s="65">
        <f>'Data Worksheet'!AD34</f>
        <v>12310166.026249999</v>
      </c>
      <c r="H33" s="42">
        <f>'Data Worksheet'!AE34</f>
        <v>5.4559057993163003E-3</v>
      </c>
      <c r="I33" s="39">
        <f>'Data Worksheet'!AF34</f>
        <v>0.14344238681662416</v>
      </c>
      <c r="J33" s="68">
        <f>'Data Worksheet'!AG34</f>
        <v>20493634.566249996</v>
      </c>
      <c r="K33" s="42">
        <f>'Data Worksheet'!AH34</f>
        <v>5.1203875164991279E-3</v>
      </c>
      <c r="L33" s="7">
        <f>'Data Worksheet'!AI34</f>
        <v>0.22018573391548726</v>
      </c>
    </row>
    <row r="34" spans="1:12" x14ac:dyDescent="0.2">
      <c r="A34" s="6" t="s">
        <v>35</v>
      </c>
      <c r="B34" s="65">
        <f>'Data Worksheet'!D35</f>
        <v>53639252.81000001</v>
      </c>
      <c r="C34" s="67">
        <f>'Data Worksheet'!E35</f>
        <v>7731935.1800000016</v>
      </c>
      <c r="D34" s="67">
        <f>'Data Worksheet'!F35</f>
        <v>571899.79190253245</v>
      </c>
      <c r="E34" s="67">
        <f>'Data Worksheet'!G35</f>
        <v>61943087.781902544</v>
      </c>
      <c r="F34" s="15">
        <f>'Data Worksheet'!H35</f>
        <v>3.1364488438743814E-3</v>
      </c>
      <c r="G34" s="65">
        <f>'Data Worksheet'!AD35</f>
        <v>8013340.6291029993</v>
      </c>
      <c r="H34" s="42">
        <f>'Data Worksheet'!AE35</f>
        <v>3.5515387458619238E-3</v>
      </c>
      <c r="I34" s="39">
        <f>'Data Worksheet'!AF35</f>
        <v>0.14939321875880168</v>
      </c>
      <c r="J34" s="68">
        <f>'Data Worksheet'!AG35</f>
        <v>17345310.249102999</v>
      </c>
      <c r="K34" s="42">
        <f>'Data Worksheet'!AH35</f>
        <v>4.333770556032855E-3</v>
      </c>
      <c r="L34" s="7">
        <f>'Data Worksheet'!AI35</f>
        <v>0.28002010991403387</v>
      </c>
    </row>
    <row r="35" spans="1:12" x14ac:dyDescent="0.2">
      <c r="A35" s="6" t="s">
        <v>10</v>
      </c>
      <c r="B35" s="65">
        <f>'Data Worksheet'!D36</f>
        <v>1251354727.5799999</v>
      </c>
      <c r="C35" s="67">
        <f>'Data Worksheet'!E36</f>
        <v>174323653.91999999</v>
      </c>
      <c r="D35" s="67">
        <f>'Data Worksheet'!F36</f>
        <v>12894011.535225658</v>
      </c>
      <c r="E35" s="67">
        <f>'Data Worksheet'!G36</f>
        <v>1438572393.0352256</v>
      </c>
      <c r="F35" s="15">
        <f>'Data Worksheet'!H36</f>
        <v>7.2841197953376416E-2</v>
      </c>
      <c r="G35" s="65">
        <f>'Data Worksheet'!AD36</f>
        <v>148120534.42777097</v>
      </c>
      <c r="H35" s="42">
        <f>'Data Worksheet'!AE36</f>
        <v>6.5647504758185912E-2</v>
      </c>
      <c r="I35" s="39">
        <f>'Data Worksheet'!AF36</f>
        <v>0.11836814227267266</v>
      </c>
      <c r="J35" s="68">
        <f>'Data Worksheet'!AG36</f>
        <v>344666604.16777098</v>
      </c>
      <c r="K35" s="42">
        <f>'Data Worksheet'!AH36</f>
        <v>8.6115841073950386E-2</v>
      </c>
      <c r="L35" s="7">
        <f>'Data Worksheet'!AI36</f>
        <v>0.2395893358140728</v>
      </c>
    </row>
    <row r="36" spans="1:12" x14ac:dyDescent="0.2">
      <c r="A36" s="6" t="s">
        <v>53</v>
      </c>
      <c r="B36" s="65">
        <f>'Data Worksheet'!D37</f>
        <v>4427699.57</v>
      </c>
      <c r="C36" s="67">
        <f>'Data Worksheet'!E37</f>
        <v>668901</v>
      </c>
      <c r="D36" s="67">
        <f>'Data Worksheet'!F37</f>
        <v>49475.885893729879</v>
      </c>
      <c r="E36" s="67">
        <f>'Data Worksheet'!G37</f>
        <v>5146076.4558937298</v>
      </c>
      <c r="F36" s="15">
        <f>'Data Worksheet'!H37</f>
        <v>2.605683075956166E-4</v>
      </c>
      <c r="G36" s="65">
        <f>'Data Worksheet'!AD37</f>
        <v>2766584.8744699997</v>
      </c>
      <c r="H36" s="42">
        <f>'Data Worksheet'!AE37</f>
        <v>1.2261594546113305E-3</v>
      </c>
      <c r="I36" s="39">
        <f>'Data Worksheet'!AF37</f>
        <v>0.62483572580557889</v>
      </c>
      <c r="J36" s="68">
        <f>'Data Worksheet'!AG37</f>
        <v>3718073.0044699996</v>
      </c>
      <c r="K36" s="42">
        <f>'Data Worksheet'!AH37</f>
        <v>9.2897014123953102E-4</v>
      </c>
      <c r="L36" s="7">
        <f>'Data Worksheet'!AI37</f>
        <v>0.72250636700349491</v>
      </c>
    </row>
    <row r="37" spans="1:12" x14ac:dyDescent="0.2">
      <c r="A37" s="6" t="s">
        <v>33</v>
      </c>
      <c r="B37" s="65">
        <f>'Data Worksheet'!D38</f>
        <v>117271417.53000003</v>
      </c>
      <c r="C37" s="67">
        <f>'Data Worksheet'!E38</f>
        <v>17081320.84</v>
      </c>
      <c r="D37" s="67">
        <f>'Data Worksheet'!F38</f>
        <v>1263435.8160535421</v>
      </c>
      <c r="E37" s="67">
        <f>'Data Worksheet'!G38</f>
        <v>135616174.18605357</v>
      </c>
      <c r="F37" s="15">
        <f>'Data Worksheet'!H38</f>
        <v>6.8668387057835168E-3</v>
      </c>
      <c r="G37" s="65">
        <f>'Data Worksheet'!AD38</f>
        <v>13641208.737281997</v>
      </c>
      <c r="H37" s="42">
        <f>'Data Worksheet'!AE38</f>
        <v>6.0458282772724624E-3</v>
      </c>
      <c r="I37" s="39">
        <f>'Data Worksheet'!AF38</f>
        <v>0.11632168370261528</v>
      </c>
      <c r="J37" s="68">
        <f>'Data Worksheet'!AG38</f>
        <v>33194283.577281997</v>
      </c>
      <c r="K37" s="42">
        <f>'Data Worksheet'!AH38</f>
        <v>8.293677468425166E-3</v>
      </c>
      <c r="L37" s="7">
        <f>'Data Worksheet'!AI38</f>
        <v>0.24476640619386839</v>
      </c>
    </row>
    <row r="38" spans="1:12" x14ac:dyDescent="0.2">
      <c r="A38" s="6" t="s">
        <v>40</v>
      </c>
      <c r="B38" s="65">
        <f>'Data Worksheet'!D39</f>
        <v>25204569.439999998</v>
      </c>
      <c r="C38" s="67">
        <f>'Data Worksheet'!E39</f>
        <v>5352858.57</v>
      </c>
      <c r="D38" s="67">
        <f>'Data Worksheet'!F39</f>
        <v>395929.17309825239</v>
      </c>
      <c r="E38" s="67">
        <f>'Data Worksheet'!G39</f>
        <v>30953357.183098249</v>
      </c>
      <c r="F38" s="15">
        <f>'Data Worksheet'!H39</f>
        <v>1.5673035495547816E-3</v>
      </c>
      <c r="G38" s="65">
        <f>'Data Worksheet'!AD39</f>
        <v>5409013.0068429997</v>
      </c>
      <c r="H38" s="42">
        <f>'Data Worksheet'!AE39</f>
        <v>2.3972922355135666E-3</v>
      </c>
      <c r="I38" s="39">
        <f>'Data Worksheet'!AF39</f>
        <v>0.2146044597079616</v>
      </c>
      <c r="J38" s="68">
        <f>'Data Worksheet'!AG39</f>
        <v>11706440.696842998</v>
      </c>
      <c r="K38" s="42">
        <f>'Data Worksheet'!AH39</f>
        <v>2.9248844373104565E-3</v>
      </c>
      <c r="L38" s="7">
        <f>'Data Worksheet'!AI39</f>
        <v>0.37819615583524413</v>
      </c>
    </row>
    <row r="39" spans="1:12" x14ac:dyDescent="0.2">
      <c r="A39" s="6" t="s">
        <v>55</v>
      </c>
      <c r="B39" s="65">
        <f>'Data Worksheet'!D40</f>
        <v>11919648.949999999</v>
      </c>
      <c r="C39" s="67">
        <f>'Data Worksheet'!E40</f>
        <v>663450.39000000013</v>
      </c>
      <c r="D39" s="67">
        <f>'Data Worksheet'!F40</f>
        <v>49072.726445005457</v>
      </c>
      <c r="E39" s="67">
        <f>'Data Worksheet'!G40</f>
        <v>12632172.066445006</v>
      </c>
      <c r="F39" s="15">
        <f>'Data Worksheet'!H40</f>
        <v>6.3962199645138174E-4</v>
      </c>
      <c r="G39" s="65">
        <f>'Data Worksheet'!AD40</f>
        <v>2350724.6618240001</v>
      </c>
      <c r="H39" s="42">
        <f>'Data Worksheet'!AE40</f>
        <v>1.0418488497793514E-3</v>
      </c>
      <c r="I39" s="39">
        <f>'Data Worksheet'!AF40</f>
        <v>0.19721425284290778</v>
      </c>
      <c r="J39" s="68">
        <f>'Data Worksheet'!AG40</f>
        <v>3189516.2218240001</v>
      </c>
      <c r="K39" s="42">
        <f>'Data Worksheet'!AH40</f>
        <v>7.9690886421849021E-4</v>
      </c>
      <c r="L39" s="7">
        <f>'Data Worksheet'!AI40</f>
        <v>0.25249151175642637</v>
      </c>
    </row>
    <row r="40" spans="1:12" x14ac:dyDescent="0.2">
      <c r="A40" s="6" t="s">
        <v>64</v>
      </c>
      <c r="B40" s="65">
        <f>'Data Worksheet'!D41</f>
        <v>1455359.9800000004</v>
      </c>
      <c r="C40" s="67">
        <f>'Data Worksheet'!E41</f>
        <v>218272.83</v>
      </c>
      <c r="D40" s="67">
        <f>'Data Worksheet'!F41</f>
        <v>16144.753305468972</v>
      </c>
      <c r="E40" s="67">
        <f>'Data Worksheet'!G41</f>
        <v>1689777.5633054695</v>
      </c>
      <c r="F40" s="15">
        <f>'Data Worksheet'!H41</f>
        <v>8.5560811942325264E-5</v>
      </c>
      <c r="G40" s="65">
        <f>'Data Worksheet'!AD41</f>
        <v>1621333.945933</v>
      </c>
      <c r="H40" s="42">
        <f>'Data Worksheet'!AE41</f>
        <v>7.1858050162617606E-4</v>
      </c>
      <c r="I40" s="39">
        <f>'Data Worksheet'!AF41</f>
        <v>1.1140432389332291</v>
      </c>
      <c r="J40" s="68">
        <f>'Data Worksheet'!AG41</f>
        <v>1937927.195933</v>
      </c>
      <c r="K40" s="42">
        <f>'Data Worksheet'!AH41</f>
        <v>4.841961141573742E-4</v>
      </c>
      <c r="L40" s="7">
        <f>'Data Worksheet'!AI41</f>
        <v>1.1468534308989824</v>
      </c>
    </row>
    <row r="41" spans="1:12" x14ac:dyDescent="0.2">
      <c r="A41" s="6" t="s">
        <v>23</v>
      </c>
      <c r="B41" s="65">
        <f>'Data Worksheet'!D42</f>
        <v>205781192.33999997</v>
      </c>
      <c r="C41" s="67">
        <f>'Data Worksheet'!E42</f>
        <v>28809374.499999996</v>
      </c>
      <c r="D41" s="67">
        <f>'Data Worksheet'!F42</f>
        <v>2130912.2357893488</v>
      </c>
      <c r="E41" s="67">
        <f>'Data Worksheet'!G42</f>
        <v>236721479.07578933</v>
      </c>
      <c r="F41" s="15">
        <f>'Data Worksheet'!H42</f>
        <v>1.1986241499320502E-2</v>
      </c>
      <c r="G41" s="65">
        <f>'Data Worksheet'!AD42</f>
        <v>26115859.088820998</v>
      </c>
      <c r="H41" s="42">
        <f>'Data Worksheet'!AE42</f>
        <v>1.1574634066916048E-2</v>
      </c>
      <c r="I41" s="39">
        <f>'Data Worksheet'!AF42</f>
        <v>0.12691081625025927</v>
      </c>
      <c r="J41" s="68">
        <f>'Data Worksheet'!AG42</f>
        <v>59916137.198820993</v>
      </c>
      <c r="K41" s="42">
        <f>'Data Worksheet'!AH42</f>
        <v>1.4970201598838715E-2</v>
      </c>
      <c r="L41" s="7">
        <f>'Data Worksheet'!AI42</f>
        <v>0.25310815660981106</v>
      </c>
    </row>
    <row r="42" spans="1:12" x14ac:dyDescent="0.2">
      <c r="A42" s="6" t="s">
        <v>2</v>
      </c>
      <c r="B42" s="65">
        <f>'Data Worksheet'!D43</f>
        <v>645189302.88000011</v>
      </c>
      <c r="C42" s="67">
        <f>'Data Worksheet'!E43</f>
        <v>2282680.91</v>
      </c>
      <c r="D42" s="67">
        <f>'Data Worksheet'!F43</f>
        <v>168840.6210111145</v>
      </c>
      <c r="E42" s="67">
        <f>'Data Worksheet'!G43</f>
        <v>647640824.41101122</v>
      </c>
      <c r="F42" s="15">
        <f>'Data Worksheet'!H43</f>
        <v>3.2792881138276657E-2</v>
      </c>
      <c r="G42" s="65">
        <f>'Data Worksheet'!AD43</f>
        <v>75440692.397278011</v>
      </c>
      <c r="H42" s="42">
        <f>'Data Worksheet'!AE43</f>
        <v>3.343556133012851E-2</v>
      </c>
      <c r="I42" s="39">
        <f>'Data Worksheet'!AF43</f>
        <v>0.11692799626485648</v>
      </c>
      <c r="J42" s="68">
        <f>'Data Worksheet'!AG43</f>
        <v>75440692.397278011</v>
      </c>
      <c r="K42" s="42">
        <f>'Data Worksheet'!AH43</f>
        <v>1.8849051803784409E-2</v>
      </c>
      <c r="L42" s="7">
        <f>'Data Worksheet'!AI43</f>
        <v>0.11648538750763063</v>
      </c>
    </row>
    <row r="43" spans="1:12" x14ac:dyDescent="0.2">
      <c r="A43" s="6" t="s">
        <v>21</v>
      </c>
      <c r="B43" s="65">
        <f>'Data Worksheet'!D44</f>
        <v>217492265.13999999</v>
      </c>
      <c r="C43" s="67">
        <f>'Data Worksheet'!E44</f>
        <v>47481853.850000001</v>
      </c>
      <c r="D43" s="67">
        <f>'Data Worksheet'!F44</f>
        <v>3512039.5740256915</v>
      </c>
      <c r="E43" s="67">
        <f>'Data Worksheet'!G44</f>
        <v>268486158.5640257</v>
      </c>
      <c r="F43" s="15">
        <f>'Data Worksheet'!H44</f>
        <v>1.3594625837661913E-2</v>
      </c>
      <c r="G43" s="65">
        <f>'Data Worksheet'!AD44</f>
        <v>28014036.053192999</v>
      </c>
      <c r="H43" s="42">
        <f>'Data Worksheet'!AE44</f>
        <v>1.2415912298741862E-2</v>
      </c>
      <c r="I43" s="39">
        <f>'Data Worksheet'!AF44</f>
        <v>0.12880474639022374</v>
      </c>
      <c r="J43" s="68">
        <f>'Data Worksheet'!AG44</f>
        <v>82034538.913193002</v>
      </c>
      <c r="K43" s="42">
        <f>'Data Worksheet'!AH44</f>
        <v>2.049654138288548E-2</v>
      </c>
      <c r="L43" s="7">
        <f>'Data Worksheet'!AI44</f>
        <v>0.30554476011704823</v>
      </c>
    </row>
    <row r="44" spans="1:12" x14ac:dyDescent="0.2">
      <c r="A44" s="6" t="s">
        <v>45</v>
      </c>
      <c r="B44" s="65">
        <f>'Data Worksheet'!D45</f>
        <v>17279489.619999997</v>
      </c>
      <c r="C44" s="67">
        <f>'Data Worksheet'!E45</f>
        <v>2492904.9899999998</v>
      </c>
      <c r="D44" s="67">
        <f>'Data Worksheet'!F45</f>
        <v>184390.04102124204</v>
      </c>
      <c r="E44" s="67">
        <f>'Data Worksheet'!G45</f>
        <v>19956784.651021238</v>
      </c>
      <c r="F44" s="15">
        <f>'Data Worksheet'!H45</f>
        <v>1.0104990950165875E-3</v>
      </c>
      <c r="G44" s="65">
        <f>'Data Worksheet'!AD45</f>
        <v>4523554.4509359999</v>
      </c>
      <c r="H44" s="42">
        <f>'Data Worksheet'!AE45</f>
        <v>2.0048541108021911E-3</v>
      </c>
      <c r="I44" s="39">
        <f>'Data Worksheet'!AF45</f>
        <v>0.26178750359039832</v>
      </c>
      <c r="J44" s="68">
        <f>'Data Worksheet'!AG45</f>
        <v>7650149.0009359997</v>
      </c>
      <c r="K44" s="42">
        <f>'Data Worksheet'!AH45</f>
        <v>1.9114094826430178E-3</v>
      </c>
      <c r="L44" s="7">
        <f>'Data Worksheet'!AI45</f>
        <v>0.38333574945623933</v>
      </c>
    </row>
    <row r="45" spans="1:12" x14ac:dyDescent="0.2">
      <c r="A45" s="6" t="s">
        <v>63</v>
      </c>
      <c r="B45" s="65">
        <f>'Data Worksheet'!D46</f>
        <v>1523201.36</v>
      </c>
      <c r="C45" s="67">
        <f>'Data Worksheet'!E46</f>
        <v>321542.69999999995</v>
      </c>
      <c r="D45" s="67">
        <f>'Data Worksheet'!F46</f>
        <v>23783.205489544514</v>
      </c>
      <c r="E45" s="67">
        <f>'Data Worksheet'!G46</f>
        <v>1868527.2654895445</v>
      </c>
      <c r="F45" s="15">
        <f>'Data Worksheet'!H46</f>
        <v>9.4611689398291051E-5</v>
      </c>
      <c r="G45" s="65">
        <f>'Data Worksheet'!AD46</f>
        <v>1589280.1960519999</v>
      </c>
      <c r="H45" s="42">
        <f>'Data Worksheet'!AE46</f>
        <v>7.043741749614775E-4</v>
      </c>
      <c r="I45" s="39">
        <f>'Data Worksheet'!AF46</f>
        <v>1.0433815500611159</v>
      </c>
      <c r="J45" s="68">
        <f>'Data Worksheet'!AG46</f>
        <v>2070257.796052</v>
      </c>
      <c r="K45" s="42">
        <f>'Data Worksheet'!AH46</f>
        <v>5.17259256310599E-4</v>
      </c>
      <c r="L45" s="7">
        <f>'Data Worksheet'!AI46</f>
        <v>1.1079623157169201</v>
      </c>
    </row>
    <row r="46" spans="1:12" x14ac:dyDescent="0.2">
      <c r="A46" s="6" t="s">
        <v>3</v>
      </c>
      <c r="B46" s="65">
        <f>'Data Worksheet'!D47</f>
        <v>5655523.8400000008</v>
      </c>
      <c r="C46" s="67">
        <f>'Data Worksheet'!E47</f>
        <v>1173705.21</v>
      </c>
      <c r="D46" s="67">
        <f>'Data Worksheet'!F47</f>
        <v>86814.199773712797</v>
      </c>
      <c r="E46" s="67">
        <f>'Data Worksheet'!G47</f>
        <v>6916043.2497737138</v>
      </c>
      <c r="F46" s="15">
        <f>'Data Worksheet'!H47</f>
        <v>3.5018945021458105E-4</v>
      </c>
      <c r="G46" s="65">
        <f>'Data Worksheet'!AD47</f>
        <v>2662264.3510579998</v>
      </c>
      <c r="H46" s="42">
        <f>'Data Worksheet'!AE47</f>
        <v>1.1799242578270168E-3</v>
      </c>
      <c r="I46" s="39">
        <f>'Data Worksheet'!AF47</f>
        <v>0.4707370044536846</v>
      </c>
      <c r="J46" s="68">
        <f>'Data Worksheet'!AG47</f>
        <v>4246741.4110579994</v>
      </c>
      <c r="K46" s="42">
        <f>'Data Worksheet'!AH47</f>
        <v>1.0610593077907239E-3</v>
      </c>
      <c r="L46" s="7">
        <f>'Data Worksheet'!AI47</f>
        <v>0.61404205521660793</v>
      </c>
    </row>
    <row r="47" spans="1:12" x14ac:dyDescent="0.2">
      <c r="A47" s="6" t="s">
        <v>19</v>
      </c>
      <c r="B47" s="65">
        <f>'Data Worksheet'!D48</f>
        <v>272217757.79000002</v>
      </c>
      <c r="C47" s="67">
        <f>'Data Worksheet'!E48</f>
        <v>21434911.050000001</v>
      </c>
      <c r="D47" s="67">
        <f>'Data Worksheet'!F48</f>
        <v>1585453.1735668653</v>
      </c>
      <c r="E47" s="67">
        <f>'Data Worksheet'!G48</f>
        <v>295238122.01356691</v>
      </c>
      <c r="F47" s="15">
        <f>'Data Worksheet'!H48</f>
        <v>1.494919448829346E-2</v>
      </c>
      <c r="G47" s="65">
        <f>'Data Worksheet'!AD48</f>
        <v>33431256.286104999</v>
      </c>
      <c r="H47" s="42">
        <f>'Data Worksheet'!AE48</f>
        <v>1.4816842003661663E-2</v>
      </c>
      <c r="I47" s="39">
        <f>'Data Worksheet'!AF48</f>
        <v>0.12281071065134276</v>
      </c>
      <c r="J47" s="68">
        <f>'Data Worksheet'!AG48</f>
        <v>57635905.126105003</v>
      </c>
      <c r="K47" s="42">
        <f>'Data Worksheet'!AH48</f>
        <v>1.44004797272931E-2</v>
      </c>
      <c r="L47" s="7">
        <f>'Data Worksheet'!AI48</f>
        <v>0.1952183706257842</v>
      </c>
    </row>
    <row r="48" spans="1:12" x14ac:dyDescent="0.2">
      <c r="A48" s="6" t="s">
        <v>20</v>
      </c>
      <c r="B48" s="65">
        <f>'Data Worksheet'!D49</f>
        <v>226291103.09999999</v>
      </c>
      <c r="C48" s="67">
        <f>'Data Worksheet'!E49</f>
        <v>1919867.81</v>
      </c>
      <c r="D48" s="67">
        <f>'Data Worksheet'!F49</f>
        <v>142004.81192075519</v>
      </c>
      <c r="E48" s="67">
        <f>'Data Worksheet'!G49</f>
        <v>228352975.72192076</v>
      </c>
      <c r="F48" s="15">
        <f>'Data Worksheet'!H49</f>
        <v>1.1562507655737901E-2</v>
      </c>
      <c r="G48" s="65">
        <f>'Data Worksheet'!AD49</f>
        <v>28694358.061911996</v>
      </c>
      <c r="H48" s="42">
        <f>'Data Worksheet'!AE49</f>
        <v>1.2717433235572248E-2</v>
      </c>
      <c r="I48" s="39">
        <f>'Data Worksheet'!AF49</f>
        <v>0.12680285556446164</v>
      </c>
      <c r="J48" s="68">
        <f>'Data Worksheet'!AG49</f>
        <v>28694358.061911996</v>
      </c>
      <c r="K48" s="42">
        <f>'Data Worksheet'!AH49</f>
        <v>7.1693594583820781E-3</v>
      </c>
      <c r="L48" s="7">
        <f>'Data Worksheet'!AI49</f>
        <v>0.12565791170969828</v>
      </c>
    </row>
    <row r="49" spans="1:12" x14ac:dyDescent="0.2">
      <c r="A49" s="6" t="s">
        <v>30</v>
      </c>
      <c r="B49" s="65">
        <f>'Data Worksheet'!D50</f>
        <v>153705236.80000001</v>
      </c>
      <c r="C49" s="67">
        <f>'Data Worksheet'!E50</f>
        <v>1202848.47</v>
      </c>
      <c r="D49" s="67">
        <f>'Data Worksheet'!F50</f>
        <v>88969.808161697423</v>
      </c>
      <c r="E49" s="67">
        <f>'Data Worksheet'!G50</f>
        <v>154997055.07816172</v>
      </c>
      <c r="F49" s="15">
        <f>'Data Worksheet'!H50</f>
        <v>7.8481772803367759E-3</v>
      </c>
      <c r="G49" s="65">
        <f>'Data Worksheet'!AD50</f>
        <v>18211095.801333003</v>
      </c>
      <c r="H49" s="42">
        <f>'Data Worksheet'!AE50</f>
        <v>8.0712171535727469E-3</v>
      </c>
      <c r="I49" s="39">
        <f>'Data Worksheet'!AF50</f>
        <v>0.11848064633626719</v>
      </c>
      <c r="J49" s="68">
        <f>'Data Worksheet'!AG50</f>
        <v>18211095.801333003</v>
      </c>
      <c r="K49" s="42">
        <f>'Data Worksheet'!AH50</f>
        <v>4.5500893119505862E-3</v>
      </c>
      <c r="L49" s="7">
        <f>'Data Worksheet'!AI50</f>
        <v>0.11749317296479946</v>
      </c>
    </row>
    <row r="50" spans="1:12" x14ac:dyDescent="0.2">
      <c r="A50" s="6" t="s">
        <v>65</v>
      </c>
      <c r="B50" s="65">
        <f>'Data Worksheet'!D51</f>
        <v>2571337982.7499995</v>
      </c>
      <c r="C50" s="67">
        <f>'Data Worksheet'!E51</f>
        <v>380097940.16000003</v>
      </c>
      <c r="D50" s="67">
        <f>'Data Worksheet'!F51</f>
        <v>28114298.402600579</v>
      </c>
      <c r="E50" s="67">
        <f>'Data Worksheet'!G51</f>
        <v>2979550221.3126001</v>
      </c>
      <c r="F50" s="15">
        <f>'Data Worksheet'!H51</f>
        <v>0.15086762997358816</v>
      </c>
      <c r="G50" s="65">
        <f>'Data Worksheet'!AD51</f>
        <v>333046984.319942</v>
      </c>
      <c r="H50" s="42">
        <f>'Data Worksheet'!AE51</f>
        <v>0.14760751149263782</v>
      </c>
      <c r="I50" s="39">
        <f>'Data Worksheet'!AF51</f>
        <v>0.12952283463092404</v>
      </c>
      <c r="J50" s="68">
        <f>'Data Worksheet'!AG51</f>
        <v>754894065.48994195</v>
      </c>
      <c r="K50" s="42">
        <f>'Data Worksheet'!AH51</f>
        <v>0.18861223160383847</v>
      </c>
      <c r="L50" s="7">
        <f>'Data Worksheet'!AI51</f>
        <v>0.2533583962069898</v>
      </c>
    </row>
    <row r="51" spans="1:12" x14ac:dyDescent="0.2">
      <c r="A51" s="6" t="s">
        <v>34</v>
      </c>
      <c r="B51" s="65">
        <f>'Data Worksheet'!D52</f>
        <v>170953741.87</v>
      </c>
      <c r="C51" s="67">
        <f>'Data Worksheet'!E52</f>
        <v>40217147.990000002</v>
      </c>
      <c r="D51" s="67">
        <f>'Data Worksheet'!F52</f>
        <v>2974698.8342437646</v>
      </c>
      <c r="E51" s="67">
        <f>'Data Worksheet'!G52</f>
        <v>214145588.69424379</v>
      </c>
      <c r="F51" s="15">
        <f>'Data Worksheet'!H52</f>
        <v>1.0843125651819583E-2</v>
      </c>
      <c r="G51" s="65">
        <f>'Data Worksheet'!AD52</f>
        <v>18110950.804242998</v>
      </c>
      <c r="H51" s="42">
        <f>'Data Worksheet'!AE52</f>
        <v>8.0268325636955046E-3</v>
      </c>
      <c r="I51" s="39">
        <f>'Data Worksheet'!AF52</f>
        <v>0.10594065158290178</v>
      </c>
      <c r="J51" s="68">
        <f>'Data Worksheet'!AG52</f>
        <v>60273542.414242998</v>
      </c>
      <c r="K51" s="42">
        <f>'Data Worksheet'!AH52</f>
        <v>1.5059500214829085E-2</v>
      </c>
      <c r="L51" s="7">
        <f>'Data Worksheet'!AI52</f>
        <v>0.28146058381011679</v>
      </c>
    </row>
    <row r="52" spans="1:12" x14ac:dyDescent="0.2">
      <c r="A52" s="6" t="s">
        <v>38</v>
      </c>
      <c r="B52" s="65">
        <f>'Data Worksheet'!D53</f>
        <v>48302552.25</v>
      </c>
      <c r="C52" s="67">
        <f>'Data Worksheet'!E53</f>
        <v>7539792.1699999999</v>
      </c>
      <c r="D52" s="67">
        <f>'Data Worksheet'!F53</f>
        <v>557687.75508686341</v>
      </c>
      <c r="E52" s="67">
        <f>'Data Worksheet'!G53</f>
        <v>56400032.175086863</v>
      </c>
      <c r="F52" s="15">
        <f>'Data Worksheet'!H53</f>
        <v>2.8557797495156749E-3</v>
      </c>
      <c r="G52" s="65">
        <f>'Data Worksheet'!AD53</f>
        <v>6522655.6442850009</v>
      </c>
      <c r="H52" s="42">
        <f>'Data Worksheet'!AE53</f>
        <v>2.8908622906232621E-3</v>
      </c>
      <c r="I52" s="39">
        <f>'Data Worksheet'!AF53</f>
        <v>0.13503749471716581</v>
      </c>
      <c r="J52" s="68">
        <f>'Data Worksheet'!AG53</f>
        <v>15257082.894285001</v>
      </c>
      <c r="K52" s="42">
        <f>'Data Worksheet'!AH53</f>
        <v>3.8120215590622978E-3</v>
      </c>
      <c r="L52" s="7">
        <f>'Data Worksheet'!AI53</f>
        <v>0.27051549983023576</v>
      </c>
    </row>
    <row r="53" spans="1:12" x14ac:dyDescent="0.2">
      <c r="A53" s="6" t="s">
        <v>24</v>
      </c>
      <c r="B53" s="65">
        <f>'Data Worksheet'!D54</f>
        <v>206558586.34999999</v>
      </c>
      <c r="C53" s="67">
        <f>'Data Worksheet'!E54</f>
        <v>1337359.93</v>
      </c>
      <c r="D53" s="67">
        <f>'Data Worksheet'!F54</f>
        <v>98919.073667891935</v>
      </c>
      <c r="E53" s="67">
        <f>'Data Worksheet'!G54</f>
        <v>207994865.35366789</v>
      </c>
      <c r="F53" s="15">
        <f>'Data Worksheet'!H54</f>
        <v>1.0531687688338263E-2</v>
      </c>
      <c r="G53" s="65">
        <f>'Data Worksheet'!AD54</f>
        <v>24522003.786044002</v>
      </c>
      <c r="H53" s="42">
        <f>'Data Worksheet'!AE54</f>
        <v>1.0868232189707486E-2</v>
      </c>
      <c r="I53" s="39">
        <f>'Data Worksheet'!AF54</f>
        <v>0.11871694234241646</v>
      </c>
      <c r="J53" s="68">
        <f>'Data Worksheet'!AG54</f>
        <v>24522003.786044002</v>
      </c>
      <c r="K53" s="42">
        <f>'Data Worksheet'!AH54</f>
        <v>6.1268859684063311E-3</v>
      </c>
      <c r="L53" s="7">
        <f>'Data Worksheet'!AI54</f>
        <v>0.11789715935702337</v>
      </c>
    </row>
    <row r="54" spans="1:12" x14ac:dyDescent="0.2">
      <c r="A54" s="6" t="s">
        <v>4</v>
      </c>
      <c r="B54" s="65">
        <f>'Data Worksheet'!D55</f>
        <v>22844335.030000001</v>
      </c>
      <c r="C54" s="67">
        <f>'Data Worksheet'!E55</f>
        <v>3383187.41</v>
      </c>
      <c r="D54" s="67">
        <f>'Data Worksheet'!F55</f>
        <v>250240.60997705717</v>
      </c>
      <c r="E54" s="67">
        <f>'Data Worksheet'!G55</f>
        <v>26477763.049977057</v>
      </c>
      <c r="F54" s="15">
        <f>'Data Worksheet'!H55</f>
        <v>1.3406846878360388E-3</v>
      </c>
      <c r="G54" s="65">
        <f>'Data Worksheet'!AD55</f>
        <v>4567326.8522960003</v>
      </c>
      <c r="H54" s="42">
        <f>'Data Worksheet'!AE55</f>
        <v>2.0242541820864267E-3</v>
      </c>
      <c r="I54" s="39">
        <f>'Data Worksheet'!AF55</f>
        <v>0.19993258049744161</v>
      </c>
      <c r="J54" s="68">
        <f>'Data Worksheet'!AG55</f>
        <v>8543544.5022960007</v>
      </c>
      <c r="K54" s="42">
        <f>'Data Worksheet'!AH55</f>
        <v>2.1346266556472545E-3</v>
      </c>
      <c r="L54" s="7">
        <f>'Data Worksheet'!AI55</f>
        <v>0.32266866676652295</v>
      </c>
    </row>
    <row r="55" spans="1:12" x14ac:dyDescent="0.2">
      <c r="A55" s="6" t="s">
        <v>12</v>
      </c>
      <c r="B55" s="65">
        <f>'Data Worksheet'!D56</f>
        <v>2187787407.2700005</v>
      </c>
      <c r="C55" s="67">
        <f>'Data Worksheet'!E56</f>
        <v>170642724.53999999</v>
      </c>
      <c r="D55" s="67">
        <f>'Data Worksheet'!F56</f>
        <v>12621748.162936248</v>
      </c>
      <c r="E55" s="67">
        <f>'Data Worksheet'!G56</f>
        <v>2371051879.9729366</v>
      </c>
      <c r="F55" s="15">
        <f>'Data Worksheet'!H56</f>
        <v>0.12005670356459072</v>
      </c>
      <c r="G55" s="65">
        <f>'Data Worksheet'!AD56</f>
        <v>235260031.52091801</v>
      </c>
      <c r="H55" s="42">
        <f>'Data Worksheet'!AE56</f>
        <v>0.10426801454872962</v>
      </c>
      <c r="I55" s="39">
        <f>'Data Worksheet'!AF56</f>
        <v>0.10753331458950297</v>
      </c>
      <c r="J55" s="68">
        <f>'Data Worksheet'!AG56</f>
        <v>415516650.36091805</v>
      </c>
      <c r="K55" s="42">
        <f>'Data Worksheet'!AH56</f>
        <v>0.10381790806933937</v>
      </c>
      <c r="L55" s="7">
        <f>'Data Worksheet'!AI56</f>
        <v>0.17524570165274528</v>
      </c>
    </row>
    <row r="56" spans="1:12" x14ac:dyDescent="0.2">
      <c r="A56" s="6" t="s">
        <v>25</v>
      </c>
      <c r="B56" s="65">
        <f>'Data Worksheet'!D57</f>
        <v>240497973.53</v>
      </c>
      <c r="C56" s="67">
        <f>'Data Worksheet'!E57</f>
        <v>37337511.810000002</v>
      </c>
      <c r="D56" s="67">
        <f>'Data Worksheet'!F57</f>
        <v>2761703.8603131883</v>
      </c>
      <c r="E56" s="67">
        <f>'Data Worksheet'!G57</f>
        <v>280597189.20031321</v>
      </c>
      <c r="F56" s="15">
        <f>'Data Worksheet'!H57</f>
        <v>1.4207860169328684E-2</v>
      </c>
      <c r="G56" s="65">
        <f>'Data Worksheet'!AD57</f>
        <v>29380637.99047</v>
      </c>
      <c r="H56" s="42">
        <f>'Data Worksheet'!AE57</f>
        <v>1.3021594741939403E-2</v>
      </c>
      <c r="I56" s="39">
        <f>'Data Worksheet'!AF57</f>
        <v>0.12216584430722874</v>
      </c>
      <c r="J56" s="68">
        <f>'Data Worksheet'!AG57</f>
        <v>70889982.550469995</v>
      </c>
      <c r="K56" s="42">
        <f>'Data Worksheet'!AH57</f>
        <v>1.7712045197392619E-2</v>
      </c>
      <c r="L56" s="7">
        <f>'Data Worksheet'!AI57</f>
        <v>0.25263967451884534</v>
      </c>
    </row>
    <row r="57" spans="1:12" x14ac:dyDescent="0.2">
      <c r="A57" s="6" t="s">
        <v>5</v>
      </c>
      <c r="B57" s="65">
        <f>'Data Worksheet'!D58</f>
        <v>1353731216.96</v>
      </c>
      <c r="C57" s="67">
        <f>'Data Worksheet'!E58</f>
        <v>5826203.6600000001</v>
      </c>
      <c r="D57" s="67">
        <f>'Data Worksheet'!F58</f>
        <v>430940.58384692413</v>
      </c>
      <c r="E57" s="67">
        <f>'Data Worksheet'!G58</f>
        <v>1359988361.2038469</v>
      </c>
      <c r="F57" s="15">
        <f>'Data Worksheet'!H58</f>
        <v>6.8862145493926274E-2</v>
      </c>
      <c r="G57" s="65">
        <f>'Data Worksheet'!AD58</f>
        <v>162079063.21414602</v>
      </c>
      <c r="H57" s="42">
        <f>'Data Worksheet'!AE58</f>
        <v>7.1833970317879609E-2</v>
      </c>
      <c r="I57" s="39">
        <f>'Data Worksheet'!AF58</f>
        <v>0.11972765434051087</v>
      </c>
      <c r="J57" s="68">
        <f>'Data Worksheet'!AG58</f>
        <v>162079063.21414602</v>
      </c>
      <c r="K57" s="42">
        <f>'Data Worksheet'!AH58</f>
        <v>4.0495872476145459E-2</v>
      </c>
      <c r="L57" s="7">
        <f>'Data Worksheet'!AI58</f>
        <v>0.11917680168282867</v>
      </c>
    </row>
    <row r="58" spans="1:12" x14ac:dyDescent="0.2">
      <c r="A58" s="6" t="s">
        <v>17</v>
      </c>
      <c r="B58" s="65">
        <f>'Data Worksheet'!D59</f>
        <v>277145739.47999996</v>
      </c>
      <c r="C58" s="67">
        <f>'Data Worksheet'!E59</f>
        <v>38422818.399999999</v>
      </c>
      <c r="D58" s="67">
        <f>'Data Worksheet'!F59</f>
        <v>2841979.5737693692</v>
      </c>
      <c r="E58" s="67">
        <f>'Data Worksheet'!G59</f>
        <v>318410537.45376933</v>
      </c>
      <c r="F58" s="15">
        <f>'Data Worksheet'!H59</f>
        <v>1.6122515002651702E-2</v>
      </c>
      <c r="G58" s="65">
        <f>'Data Worksheet'!AD59</f>
        <v>29152016.159622997</v>
      </c>
      <c r="H58" s="42">
        <f>'Data Worksheet'!AE59</f>
        <v>1.2920268799615907E-2</v>
      </c>
      <c r="I58" s="39">
        <f>'Data Worksheet'!AF59</f>
        <v>0.10518659321380884</v>
      </c>
      <c r="J58" s="68">
        <f>'Data Worksheet'!AG59</f>
        <v>75485662.689622998</v>
      </c>
      <c r="K58" s="42">
        <f>'Data Worksheet'!AH59</f>
        <v>1.8860287747452294E-2</v>
      </c>
      <c r="L58" s="7">
        <f>'Data Worksheet'!AI59</f>
        <v>0.23707024049285089</v>
      </c>
    </row>
    <row r="59" spans="1:12" x14ac:dyDescent="0.2">
      <c r="A59" s="6" t="s">
        <v>11</v>
      </c>
      <c r="B59" s="65">
        <f>'Data Worksheet'!D60</f>
        <v>806904729.5999999</v>
      </c>
      <c r="C59" s="67">
        <f>'Data Worksheet'!E60</f>
        <v>115292961.15000001</v>
      </c>
      <c r="D59" s="67">
        <f>'Data Worksheet'!F60</f>
        <v>8527751.3267398812</v>
      </c>
      <c r="E59" s="67">
        <f>'Data Worksheet'!G60</f>
        <v>930725442.07673979</v>
      </c>
      <c r="F59" s="15">
        <f>'Data Worksheet'!H60</f>
        <v>4.712669066553922E-2</v>
      </c>
      <c r="G59" s="65">
        <f>'Data Worksheet'!AD60</f>
        <v>81893937.905687004</v>
      </c>
      <c r="H59" s="42">
        <f>'Data Worksheet'!AE60</f>
        <v>3.6295660821773289E-2</v>
      </c>
      <c r="I59" s="39">
        <f>'Data Worksheet'!AF60</f>
        <v>0.10149145853474374</v>
      </c>
      <c r="J59" s="68">
        <f>'Data Worksheet'!AG60</f>
        <v>213093899.05568701</v>
      </c>
      <c r="K59" s="42">
        <f>'Data Worksheet'!AH60</f>
        <v>5.3242060945293955E-2</v>
      </c>
      <c r="L59" s="7">
        <f>'Data Worksheet'!AI60</f>
        <v>0.22895462982102199</v>
      </c>
    </row>
    <row r="60" spans="1:12" x14ac:dyDescent="0.2">
      <c r="A60" s="6" t="s">
        <v>14</v>
      </c>
      <c r="B60" s="65">
        <f>'Data Worksheet'!D61</f>
        <v>428625087.02000004</v>
      </c>
      <c r="C60" s="67">
        <f>'Data Worksheet'!E61</f>
        <v>57369042.319999993</v>
      </c>
      <c r="D60" s="67">
        <f>'Data Worksheet'!F61</f>
        <v>4243354.6842610193</v>
      </c>
      <c r="E60" s="67">
        <f>'Data Worksheet'!G61</f>
        <v>490237484.02426106</v>
      </c>
      <c r="F60" s="15">
        <f>'Data Worksheet'!H61</f>
        <v>2.4822863132131584E-2</v>
      </c>
      <c r="G60" s="65">
        <f>'Data Worksheet'!AD61</f>
        <v>54887962.111423999</v>
      </c>
      <c r="H60" s="42">
        <f>'Data Worksheet'!AE61</f>
        <v>2.4326524123054093E-2</v>
      </c>
      <c r="I60" s="39">
        <f>'Data Worksheet'!AF61</f>
        <v>0.12805587860717746</v>
      </c>
      <c r="J60" s="68">
        <f>'Data Worksheet'!AG61</f>
        <v>122133124.751424</v>
      </c>
      <c r="K60" s="42">
        <f>'Data Worksheet'!AH61</f>
        <v>3.0515276599989385E-2</v>
      </c>
      <c r="L60" s="7">
        <f>'Data Worksheet'!AI61</f>
        <v>0.24913053108231892</v>
      </c>
    </row>
    <row r="61" spans="1:12" x14ac:dyDescent="0.2">
      <c r="A61" s="6" t="s">
        <v>36</v>
      </c>
      <c r="B61" s="65">
        <f>'Data Worksheet'!D62</f>
        <v>31479959.210000001</v>
      </c>
      <c r="C61" s="67">
        <f>'Data Worksheet'!E62</f>
        <v>4319968.2299999995</v>
      </c>
      <c r="D61" s="67">
        <f>'Data Worksheet'!F62</f>
        <v>319530.47642628464</v>
      </c>
      <c r="E61" s="67">
        <f>'Data Worksheet'!G62</f>
        <v>36119457.916426279</v>
      </c>
      <c r="F61" s="15">
        <f>'Data Worksheet'!H62</f>
        <v>1.8288857736995596E-3</v>
      </c>
      <c r="G61" s="65">
        <f>'Data Worksheet'!AD62</f>
        <v>5311085.2102110004</v>
      </c>
      <c r="H61" s="42">
        <f>'Data Worksheet'!AE62</f>
        <v>2.3538903161227564E-3</v>
      </c>
      <c r="I61" s="39">
        <f>'Data Worksheet'!AF62</f>
        <v>0.16871321766274297</v>
      </c>
      <c r="J61" s="68">
        <f>'Data Worksheet'!AG62</f>
        <v>10771755.680211</v>
      </c>
      <c r="K61" s="42">
        <f>'Data Worksheet'!AH62</f>
        <v>2.6913509722947871E-3</v>
      </c>
      <c r="L61" s="7">
        <f>'Data Worksheet'!AI62</f>
        <v>0.29822584007586278</v>
      </c>
    </row>
    <row r="62" spans="1:12" x14ac:dyDescent="0.2">
      <c r="A62" s="71" t="s">
        <v>116</v>
      </c>
      <c r="B62" s="65">
        <f>'Data Worksheet'!D63</f>
        <v>157918656.20999998</v>
      </c>
      <c r="C62" s="67">
        <f>'Data Worksheet'!E63</f>
        <v>1049128.3399999999</v>
      </c>
      <c r="D62" s="67">
        <f>'Data Worksheet'!F63</f>
        <v>77599.755476099221</v>
      </c>
      <c r="E62" s="67">
        <f>'Data Worksheet'!G63</f>
        <v>159045384.30547607</v>
      </c>
      <c r="F62" s="15">
        <f>'Data Worksheet'!H63</f>
        <v>8.0531618553605407E-3</v>
      </c>
      <c r="G62" s="65">
        <f>'Data Worksheet'!AD63</f>
        <v>19305946.944290999</v>
      </c>
      <c r="H62" s="42">
        <f>'Data Worksheet'!AE63</f>
        <v>8.5564587569365858E-3</v>
      </c>
      <c r="I62" s="39">
        <f>'Data Worksheet'!AF63</f>
        <v>0.12225247736795571</v>
      </c>
      <c r="J62" s="68">
        <f>'Data Worksheet'!AG63</f>
        <v>19305946.944290999</v>
      </c>
      <c r="K62" s="42">
        <f>'Data Worksheet'!AH63</f>
        <v>4.8236406972211763E-3</v>
      </c>
      <c r="L62" s="7">
        <f>'Data Worksheet'!AI63</f>
        <v>0.12138640192921511</v>
      </c>
    </row>
    <row r="63" spans="1:12" x14ac:dyDescent="0.2">
      <c r="A63" s="71" t="s">
        <v>117</v>
      </c>
      <c r="B63" s="65">
        <f>'Data Worksheet'!D64</f>
        <v>148498960.61000001</v>
      </c>
      <c r="C63" s="67">
        <f>'Data Worksheet'!E64</f>
        <v>10817642.15</v>
      </c>
      <c r="D63" s="67">
        <f>'Data Worksheet'!F64</f>
        <v>800136.98387743894</v>
      </c>
      <c r="E63" s="67">
        <f>'Data Worksheet'!G64</f>
        <v>160116739.74387747</v>
      </c>
      <c r="F63" s="15">
        <f>'Data Worksheet'!H64</f>
        <v>8.1074092564262373E-3</v>
      </c>
      <c r="G63" s="65">
        <f>'Data Worksheet'!AD64</f>
        <v>20057893.086427998</v>
      </c>
      <c r="H63" s="42">
        <f>'Data Worksheet'!AE64</f>
        <v>8.8897237436890448E-3</v>
      </c>
      <c r="I63" s="39">
        <f>'Data Worksheet'!AF64</f>
        <v>0.13507093251046826</v>
      </c>
      <c r="J63" s="68">
        <f>'Data Worksheet'!AG64</f>
        <v>32885316.936427996</v>
      </c>
      <c r="K63" s="42">
        <f>'Data Worksheet'!AH64</f>
        <v>8.2164813553721478E-3</v>
      </c>
      <c r="L63" s="7">
        <f>'Data Worksheet'!AI64</f>
        <v>0.2053833783340287</v>
      </c>
    </row>
    <row r="64" spans="1:12" x14ac:dyDescent="0.2">
      <c r="A64" s="6" t="s">
        <v>32</v>
      </c>
      <c r="B64" s="65">
        <f>'Data Worksheet'!D65</f>
        <v>70216537.75999999</v>
      </c>
      <c r="C64" s="67">
        <f>'Data Worksheet'!E65</f>
        <v>5595542.9700000007</v>
      </c>
      <c r="D64" s="67">
        <f>'Data Worksheet'!F65</f>
        <v>413879.55093082902</v>
      </c>
      <c r="E64" s="67">
        <f>'Data Worksheet'!G65</f>
        <v>76225960.280930817</v>
      </c>
      <c r="F64" s="15">
        <f>'Data Worksheet'!H65</f>
        <v>3.8596530066134331E-3</v>
      </c>
      <c r="G64" s="65">
        <f>'Data Worksheet'!AD65</f>
        <v>10394233.059417</v>
      </c>
      <c r="H64" s="42">
        <f>'Data Worksheet'!AE65</f>
        <v>4.6067580491921086E-3</v>
      </c>
      <c r="I64" s="39">
        <f>'Data Worksheet'!AF65</f>
        <v>0.14803112473224572</v>
      </c>
      <c r="J64" s="68">
        <f>'Data Worksheet'!AG65</f>
        <v>16996726.869417001</v>
      </c>
      <c r="K64" s="42">
        <f>'Data Worksheet'!AH65</f>
        <v>4.2466760984814986E-3</v>
      </c>
      <c r="L64" s="7">
        <f>'Data Worksheet'!AI65</f>
        <v>0.22297819282007802</v>
      </c>
    </row>
    <row r="65" spans="1:12" x14ac:dyDescent="0.2">
      <c r="A65" s="6" t="s">
        <v>7</v>
      </c>
      <c r="B65" s="65">
        <f>'Data Worksheet'!D66</f>
        <v>375976180.62000006</v>
      </c>
      <c r="C65" s="67">
        <f>'Data Worksheet'!E66</f>
        <v>52234379.229999997</v>
      </c>
      <c r="D65" s="67">
        <f>'Data Worksheet'!F66</f>
        <v>3863564.5432033949</v>
      </c>
      <c r="E65" s="67">
        <f>'Data Worksheet'!G66</f>
        <v>432074124.3932035</v>
      </c>
      <c r="F65" s="15">
        <f>'Data Worksheet'!H66</f>
        <v>2.1877798418648276E-2</v>
      </c>
      <c r="G65" s="65">
        <f>'Data Worksheet'!AD66</f>
        <v>44796814.102739997</v>
      </c>
      <c r="H65" s="42">
        <f>'Data Worksheet'!AE66</f>
        <v>1.9854094358505273E-2</v>
      </c>
      <c r="I65" s="39">
        <f>'Data Worksheet'!AF66</f>
        <v>0.11914801099598443</v>
      </c>
      <c r="J65" s="68">
        <f>'Data Worksheet'!AG66</f>
        <v>102624683.41273999</v>
      </c>
      <c r="K65" s="42">
        <f>'Data Worksheet'!AH66</f>
        <v>2.5641042155433683E-2</v>
      </c>
      <c r="L65" s="7">
        <f>'Data Worksheet'!AI66</f>
        <v>0.23751638346050946</v>
      </c>
    </row>
    <row r="66" spans="1:12" x14ac:dyDescent="0.2">
      <c r="A66" s="6" t="s">
        <v>6</v>
      </c>
      <c r="B66" s="65">
        <f>'Data Worksheet'!D67</f>
        <v>370163976.99000001</v>
      </c>
      <c r="C66" s="67">
        <f>'Data Worksheet'!E67</f>
        <v>4751806.63</v>
      </c>
      <c r="D66" s="67">
        <f>'Data Worksheet'!F67</f>
        <v>351471.80616406479</v>
      </c>
      <c r="E66" s="67">
        <f>'Data Worksheet'!G67</f>
        <v>375267255.42616409</v>
      </c>
      <c r="F66" s="15">
        <f>'Data Worksheet'!H67</f>
        <v>1.9001418746987003E-2</v>
      </c>
      <c r="G66" s="65">
        <f>'Data Worksheet'!AD67</f>
        <v>46109697.389013998</v>
      </c>
      <c r="H66" s="42">
        <f>'Data Worksheet'!AE67</f>
        <v>2.0435968520083073E-2</v>
      </c>
      <c r="I66" s="39">
        <f>'Data Worksheet'!AF67</f>
        <v>0.12456559864078738</v>
      </c>
      <c r="J66" s="68">
        <f>'Data Worksheet'!AG67</f>
        <v>46109697.389013998</v>
      </c>
      <c r="K66" s="42">
        <f>'Data Worksheet'!AH67</f>
        <v>1.1520626960387052E-2</v>
      </c>
      <c r="L66" s="7">
        <f>'Data Worksheet'!AI67</f>
        <v>0.12287162474820917</v>
      </c>
    </row>
    <row r="67" spans="1:12" x14ac:dyDescent="0.2">
      <c r="A67" s="6" t="s">
        <v>41</v>
      </c>
      <c r="B67" s="65">
        <f>'Data Worksheet'!D68</f>
        <v>61714610.719999991</v>
      </c>
      <c r="C67" s="67">
        <f>'Data Worksheet'!E68</f>
        <v>8697841.8699999992</v>
      </c>
      <c r="D67" s="67">
        <f>'Data Worksheet'!F68</f>
        <v>643343.98047218658</v>
      </c>
      <c r="E67" s="67">
        <f>'Data Worksheet'!G68</f>
        <v>71055796.570472181</v>
      </c>
      <c r="F67" s="15">
        <f>'Data Worksheet'!H68</f>
        <v>3.5978650562063668E-3</v>
      </c>
      <c r="G67" s="65">
        <f>'Data Worksheet'!AD68</f>
        <v>7947141.0837149993</v>
      </c>
      <c r="H67" s="42">
        <f>'Data Worksheet'!AE68</f>
        <v>3.522198891076511E-3</v>
      </c>
      <c r="I67" s="39">
        <f>'Data Worksheet'!AF68</f>
        <v>0.12877244125821816</v>
      </c>
      <c r="J67" s="68">
        <f>'Data Worksheet'!AG68</f>
        <v>17785449.763714999</v>
      </c>
      <c r="K67" s="42">
        <f>'Data Worksheet'!AH68</f>
        <v>4.4437405503182396E-3</v>
      </c>
      <c r="L67" s="7">
        <f>'Data Worksheet'!AI68</f>
        <v>0.25030258785538528</v>
      </c>
    </row>
    <row r="68" spans="1:12" x14ac:dyDescent="0.2">
      <c r="A68" s="6" t="s">
        <v>44</v>
      </c>
      <c r="B68" s="65">
        <f>'Data Worksheet'!D69</f>
        <v>17779108.569999997</v>
      </c>
      <c r="C68" s="67">
        <f>'Data Worksheet'!E69</f>
        <v>2676791.02</v>
      </c>
      <c r="D68" s="67">
        <f>'Data Worksheet'!F69</f>
        <v>197991.34261554523</v>
      </c>
      <c r="E68" s="67">
        <f>'Data Worksheet'!G69</f>
        <v>20653890.932615541</v>
      </c>
      <c r="F68" s="15">
        <f>'Data Worksheet'!H69</f>
        <v>1.0457966281111973E-3</v>
      </c>
      <c r="G68" s="65">
        <f>'Data Worksheet'!AD69</f>
        <v>4032027.0079659997</v>
      </c>
      <c r="H68" s="42">
        <f>'Data Worksheet'!AE69</f>
        <v>1.7870075422908758E-3</v>
      </c>
      <c r="I68" s="39">
        <f>'Data Worksheet'!AF69</f>
        <v>0.2267845427733951</v>
      </c>
      <c r="J68" s="68">
        <f>'Data Worksheet'!AG69</f>
        <v>7214360.9279660005</v>
      </c>
      <c r="K68" s="42">
        <f>'Data Worksheet'!AH69</f>
        <v>1.8025267072884893E-3</v>
      </c>
      <c r="L68" s="7">
        <f>'Data Worksheet'!AI69</f>
        <v>0.34929790960469631</v>
      </c>
    </row>
    <row r="69" spans="1:12" x14ac:dyDescent="0.2">
      <c r="A69" s="6" t="s">
        <v>52</v>
      </c>
      <c r="B69" s="65">
        <f>'Data Worksheet'!D70</f>
        <v>14048522.219999999</v>
      </c>
      <c r="C69" s="67">
        <f>'Data Worksheet'!E70</f>
        <v>1766112.1800000002</v>
      </c>
      <c r="D69" s="67">
        <f>'Data Worksheet'!F70</f>
        <v>130632.13344457033</v>
      </c>
      <c r="E69" s="67">
        <f>'Data Worksheet'!G70</f>
        <v>15945266.533444569</v>
      </c>
      <c r="F69" s="15">
        <f>'Data Worksheet'!H70</f>
        <v>8.0737842711648897E-4</v>
      </c>
      <c r="G69" s="65">
        <f>'Data Worksheet'!AD70</f>
        <v>2870754.9123459999</v>
      </c>
      <c r="H69" s="42">
        <f>'Data Worksheet'!AE70</f>
        <v>1.272327955714463E-3</v>
      </c>
      <c r="I69" s="39">
        <f>'Data Worksheet'!AF70</f>
        <v>0.20434568614335011</v>
      </c>
      <c r="J69" s="68">
        <f>'Data Worksheet'!AG70</f>
        <v>4866825.7523459997</v>
      </c>
      <c r="K69" s="42">
        <f>'Data Worksheet'!AH70</f>
        <v>1.2159889816874439E-3</v>
      </c>
      <c r="L69" s="7">
        <f>'Data Worksheet'!AI70</f>
        <v>0.30522072128038902</v>
      </c>
    </row>
    <row r="70" spans="1:12" x14ac:dyDescent="0.2">
      <c r="A70" s="6" t="s">
        <v>58</v>
      </c>
      <c r="B70" s="65">
        <f>'Data Worksheet'!D71</f>
        <v>2589528.5099999998</v>
      </c>
      <c r="C70" s="67">
        <f>'Data Worksheet'!E71</f>
        <v>391968.60000000003</v>
      </c>
      <c r="D70" s="67">
        <f>'Data Worksheet'!F71</f>
        <v>28992.32282135182</v>
      </c>
      <c r="E70" s="67">
        <f>'Data Worksheet'!G71</f>
        <v>3010489.4328213516</v>
      </c>
      <c r="F70" s="15">
        <f>'Data Worksheet'!H71</f>
        <v>1.5243421726592133E-4</v>
      </c>
      <c r="G70" s="65">
        <f>'Data Worksheet'!AD71</f>
        <v>2210103.0184819996</v>
      </c>
      <c r="H70" s="42">
        <f>'Data Worksheet'!AE71</f>
        <v>9.7952487804875052E-4</v>
      </c>
      <c r="I70" s="39">
        <f>'Data Worksheet'!AF71</f>
        <v>0.85347699781918984</v>
      </c>
      <c r="J70" s="68">
        <f>'Data Worksheet'!AG71</f>
        <v>2732244.0684819994</v>
      </c>
      <c r="K70" s="42">
        <f>'Data Worksheet'!AH71</f>
        <v>6.82658235905296E-4</v>
      </c>
      <c r="L70" s="7">
        <f>'Data Worksheet'!AI71</f>
        <v>0.90757470818338404</v>
      </c>
    </row>
    <row r="71" spans="1:12" x14ac:dyDescent="0.2">
      <c r="A71" s="6" t="s">
        <v>16</v>
      </c>
      <c r="B71" s="65">
        <f>'Data Worksheet'!D72</f>
        <v>370902908.49999988</v>
      </c>
      <c r="C71" s="67">
        <f>'Data Worksheet'!E72</f>
        <v>27242764.18</v>
      </c>
      <c r="D71" s="67">
        <f>'Data Worksheet'!F72</f>
        <v>2015036.4433592891</v>
      </c>
      <c r="E71" s="67">
        <f>'Data Worksheet'!G72</f>
        <v>400160709.1233592</v>
      </c>
      <c r="F71" s="15">
        <f>'Data Worksheet'!H72</f>
        <v>2.0261882938625495E-2</v>
      </c>
      <c r="G71" s="65">
        <f>'Data Worksheet'!AD72</f>
        <v>48936752.752447993</v>
      </c>
      <c r="H71" s="42">
        <f>'Data Worksheet'!AE72</f>
        <v>2.1688928692956258E-2</v>
      </c>
      <c r="I71" s="39">
        <f>'Data Worksheet'!AF72</f>
        <v>0.13193952279953072</v>
      </c>
      <c r="J71" s="68">
        <f>'Data Worksheet'!AG72</f>
        <v>79649160.332447991</v>
      </c>
      <c r="K71" s="42">
        <f>'Data Worksheet'!AH72</f>
        <v>1.9900548384792018E-2</v>
      </c>
      <c r="L71" s="7">
        <f>'Data Worksheet'!AI72</f>
        <v>0.19904293079382318</v>
      </c>
    </row>
    <row r="72" spans="1:12" x14ac:dyDescent="0.2">
      <c r="A72" s="6" t="s">
        <v>51</v>
      </c>
      <c r="B72" s="65">
        <f>'Data Worksheet'!D73</f>
        <v>9312462.5299999993</v>
      </c>
      <c r="C72" s="67">
        <f>'Data Worksheet'!E73</f>
        <v>1435727.45</v>
      </c>
      <c r="D72" s="67">
        <f>'Data Worksheet'!F73</f>
        <v>106194.91896513202</v>
      </c>
      <c r="E72" s="67">
        <f>'Data Worksheet'!G73</f>
        <v>10854384.898965131</v>
      </c>
      <c r="F72" s="15">
        <f>'Data Worksheet'!H73</f>
        <v>5.4960487419022691E-4</v>
      </c>
      <c r="G72" s="65">
        <f>'Data Worksheet'!AD73</f>
        <v>3265406.659333</v>
      </c>
      <c r="H72" s="42">
        <f>'Data Worksheet'!AE73</f>
        <v>1.4472388992797466E-3</v>
      </c>
      <c r="I72" s="39">
        <f>'Data Worksheet'!AF73</f>
        <v>0.35064910584214726</v>
      </c>
      <c r="J72" s="68">
        <f>'Data Worksheet'!AG73</f>
        <v>5075878.5393329998</v>
      </c>
      <c r="K72" s="42">
        <f>'Data Worksheet'!AH73</f>
        <v>1.2682213603471292E-3</v>
      </c>
      <c r="L72" s="7">
        <f>'Data Worksheet'!AI73</f>
        <v>0.46763391814279032</v>
      </c>
    </row>
    <row r="73" spans="1:12" x14ac:dyDescent="0.2">
      <c r="A73" s="6" t="s">
        <v>43</v>
      </c>
      <c r="B73" s="65">
        <f>'Data Worksheet'!D74</f>
        <v>94283147.269999981</v>
      </c>
      <c r="C73" s="67">
        <f>'Data Worksheet'!E74</f>
        <v>17475281.300000004</v>
      </c>
      <c r="D73" s="67">
        <f>'Data Worksheet'!F74</f>
        <v>1292575.4686562463</v>
      </c>
      <c r="E73" s="67">
        <f>'Data Worksheet'!G74</f>
        <v>113051004.03865623</v>
      </c>
      <c r="F73" s="15">
        <f>'Data Worksheet'!H74</f>
        <v>5.7242656705188662E-3</v>
      </c>
      <c r="G73" s="65">
        <f>'Data Worksheet'!AD74</f>
        <v>10455564.446629001</v>
      </c>
      <c r="H73" s="42">
        <f>'Data Worksheet'!AE74</f>
        <v>4.6339403203699741E-3</v>
      </c>
      <c r="I73" s="39">
        <f>'Data Worksheet'!AF74</f>
        <v>0.11089536942044641</v>
      </c>
      <c r="J73" s="68">
        <f>'Data Worksheet'!AG74</f>
        <v>28008858.666629001</v>
      </c>
      <c r="K73" s="42">
        <f>'Data Worksheet'!AH74</f>
        <v>6.9980856643253007E-3</v>
      </c>
      <c r="L73" s="7">
        <f>'Data Worksheet'!AI74</f>
        <v>0.24775417878687533</v>
      </c>
    </row>
    <row r="74" spans="1:12" x14ac:dyDescent="0.2">
      <c r="A74" s="6" t="s">
        <v>49</v>
      </c>
      <c r="B74" s="65">
        <f>'Data Worksheet'!D75</f>
        <v>8458902.459999999</v>
      </c>
      <c r="C74" s="67">
        <f>'Data Worksheet'!E75</f>
        <v>1239360.9699999997</v>
      </c>
      <c r="D74" s="67">
        <f>'Data Worksheet'!F75</f>
        <v>91670.489254556916</v>
      </c>
      <c r="E74" s="67">
        <f>'Data Worksheet'!G75</f>
        <v>9789933.9192545563</v>
      </c>
      <c r="F74" s="15">
        <f>'Data Worksheet'!H75</f>
        <v>4.957070759979709E-4</v>
      </c>
      <c r="G74" s="65">
        <f>'Data Worksheet'!AD75</f>
        <v>2989620.6178950001</v>
      </c>
      <c r="H74" s="42">
        <f>'Data Worksheet'!AE75</f>
        <v>1.3250096247400247E-3</v>
      </c>
      <c r="I74" s="39">
        <f>'Data Worksheet'!AF75</f>
        <v>0.35342890310322844</v>
      </c>
      <c r="J74" s="68">
        <f>'Data Worksheet'!AG75</f>
        <v>4537379.8878950002</v>
      </c>
      <c r="K74" s="42">
        <f>'Data Worksheet'!AH75</f>
        <v>1.1336760817358062E-3</v>
      </c>
      <c r="L74" s="7">
        <f>'Data Worksheet'!AI75</f>
        <v>0.4634740055774037</v>
      </c>
    </row>
    <row r="75" spans="1:12" x14ac:dyDescent="0.2">
      <c r="A75" s="18" t="s">
        <v>72</v>
      </c>
      <c r="B75" s="19">
        <f>'Data Worksheet'!D76</f>
        <v>18040245248.630001</v>
      </c>
      <c r="C75" s="20">
        <f>'Data Worksheet'!E76</f>
        <v>1591473409.8000002</v>
      </c>
      <c r="D75" s="20">
        <f>'Data Worksheet'!F76</f>
        <v>117714814.03999998</v>
      </c>
      <c r="E75" s="20">
        <f>'Data Worksheet'!G76</f>
        <v>19749433472.470001</v>
      </c>
      <c r="F75" s="21">
        <f>'Data Worksheet'!H76</f>
        <v>1</v>
      </c>
      <c r="G75" s="19">
        <f>'Data Worksheet'!AD76</f>
        <v>2256301057.799171</v>
      </c>
      <c r="H75" s="43">
        <f>'Data Worksheet'!AE76</f>
        <v>1</v>
      </c>
      <c r="I75" s="40">
        <f>'Data Worksheet'!AF76</f>
        <v>0.12507042042405256</v>
      </c>
      <c r="J75" s="22">
        <f>'Data Worksheet'!AG76</f>
        <v>4002360075.3291707</v>
      </c>
      <c r="K75" s="43">
        <f>'Data Worksheet'!AH76</f>
        <v>1</v>
      </c>
      <c r="L75" s="23">
        <f>'Data Worksheet'!AI76</f>
        <v>0.20265695625691321</v>
      </c>
    </row>
    <row r="76" spans="1:12" x14ac:dyDescent="0.2">
      <c r="A76" s="8"/>
      <c r="B76" s="11"/>
      <c r="C76" s="11"/>
      <c r="D76" s="11"/>
      <c r="E76" s="11"/>
      <c r="F76" s="11"/>
      <c r="G76" s="11"/>
      <c r="H76" s="11"/>
      <c r="I76" s="11"/>
      <c r="J76" s="11"/>
      <c r="K76" s="11"/>
      <c r="L76" s="12"/>
    </row>
    <row r="77" spans="1:12" x14ac:dyDescent="0.2">
      <c r="A77" s="101" t="s">
        <v>96</v>
      </c>
      <c r="B77" s="99"/>
      <c r="C77" s="99"/>
      <c r="D77" s="99"/>
      <c r="E77" s="99"/>
      <c r="F77" s="99"/>
      <c r="G77" s="99"/>
      <c r="H77" s="99"/>
      <c r="I77" s="99"/>
      <c r="J77" s="99"/>
      <c r="K77" s="99"/>
      <c r="L77" s="100"/>
    </row>
    <row r="78" spans="1:12" ht="25.5" customHeight="1" x14ac:dyDescent="0.2">
      <c r="A78" s="98" t="s">
        <v>126</v>
      </c>
      <c r="B78" s="99"/>
      <c r="C78" s="99"/>
      <c r="D78" s="99"/>
      <c r="E78" s="99"/>
      <c r="F78" s="99"/>
      <c r="G78" s="99"/>
      <c r="H78" s="99"/>
      <c r="I78" s="99"/>
      <c r="J78" s="99"/>
      <c r="K78" s="99"/>
      <c r="L78" s="100"/>
    </row>
    <row r="79" spans="1:12" ht="25.5" customHeight="1" x14ac:dyDescent="0.2">
      <c r="A79" s="98" t="s">
        <v>122</v>
      </c>
      <c r="B79" s="99"/>
      <c r="C79" s="99"/>
      <c r="D79" s="99"/>
      <c r="E79" s="99"/>
      <c r="F79" s="99"/>
      <c r="G79" s="99"/>
      <c r="H79" s="99"/>
      <c r="I79" s="99"/>
      <c r="J79" s="99"/>
      <c r="K79" s="99"/>
      <c r="L79" s="100"/>
    </row>
    <row r="80" spans="1:12" ht="25.5" customHeight="1" x14ac:dyDescent="0.2">
      <c r="A80" s="98" t="s">
        <v>121</v>
      </c>
      <c r="B80" s="99"/>
      <c r="C80" s="99"/>
      <c r="D80" s="99"/>
      <c r="E80" s="99"/>
      <c r="F80" s="99"/>
      <c r="G80" s="99"/>
      <c r="H80" s="99"/>
      <c r="I80" s="99"/>
      <c r="J80" s="99"/>
      <c r="K80" s="99"/>
      <c r="L80" s="100"/>
    </row>
    <row r="81" spans="1:12" ht="13.5" thickBot="1" x14ac:dyDescent="0.25">
      <c r="A81" s="95" t="s">
        <v>115</v>
      </c>
      <c r="B81" s="96"/>
      <c r="C81" s="96"/>
      <c r="D81" s="96"/>
      <c r="E81" s="96"/>
      <c r="F81" s="96"/>
      <c r="G81" s="96"/>
      <c r="H81" s="96"/>
      <c r="I81" s="96"/>
      <c r="J81" s="96"/>
      <c r="K81" s="96"/>
      <c r="L81" s="97"/>
    </row>
  </sheetData>
  <mergeCells count="11">
    <mergeCell ref="A81:L81"/>
    <mergeCell ref="A80:L80"/>
    <mergeCell ref="A79:L79"/>
    <mergeCell ref="A78:L78"/>
    <mergeCell ref="A77:L77"/>
    <mergeCell ref="G3:L3"/>
    <mergeCell ref="A1:L1"/>
    <mergeCell ref="A2:L2"/>
    <mergeCell ref="G4:I4"/>
    <mergeCell ref="J4:L4"/>
    <mergeCell ref="B3:F3"/>
  </mergeCells>
  <phoneticPr fontId="0" type="noConversion"/>
  <printOptions horizontalCentered="1"/>
  <pageMargins left="0.5" right="0.5" top="0.5" bottom="0.5" header="0.3" footer="0.3"/>
  <pageSetup scale="75" fitToHeight="0" orientation="landscape" r:id="rId1"/>
  <headerFooter>
    <oddFooter>&amp;L&amp;12Office of Economic and Demographic Research&amp;R&amp;12Page &amp;P of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83"/>
  <sheetViews>
    <sheetView workbookViewId="0">
      <pane xSplit="1" ySplit="8" topLeftCell="B9" activePane="bottomRight" state="frozen"/>
      <selection pane="topRight" activeCell="B1" sqref="B1"/>
      <selection pane="bottomLeft" activeCell="A9" sqref="A9"/>
      <selection pane="bottomRight" activeCell="B9" sqref="B9"/>
    </sheetView>
  </sheetViews>
  <sheetFormatPr defaultRowHeight="12.75" x14ac:dyDescent="0.2"/>
  <cols>
    <col min="1" max="1" width="15.7109375" customWidth="1"/>
    <col min="2" max="3" width="17.7109375" customWidth="1"/>
    <col min="4" max="4" width="16.7109375" customWidth="1"/>
    <col min="5" max="6" width="15.7109375" customWidth="1"/>
    <col min="7" max="7" width="16.7109375" customWidth="1"/>
    <col min="8" max="8" width="10.7109375" customWidth="1"/>
    <col min="9" max="10" width="15.7109375" customWidth="1"/>
    <col min="11" max="11" width="14.7109375" customWidth="1"/>
    <col min="12" max="12" width="15.7109375" customWidth="1"/>
    <col min="13" max="15" width="14.7109375" customWidth="1"/>
    <col min="16" max="16" width="15.7109375" customWidth="1"/>
    <col min="17" max="17" width="14.7109375" customWidth="1"/>
    <col min="18" max="18" width="15.7109375" customWidth="1"/>
    <col min="19" max="19" width="10.7109375" customWidth="1"/>
    <col min="20" max="24" width="14.7109375" customWidth="1"/>
    <col min="25" max="25" width="10.7109375" customWidth="1"/>
    <col min="26" max="26" width="13.7109375" customWidth="1"/>
    <col min="27" max="27" width="10.7109375" customWidth="1"/>
    <col min="28" max="28" width="15.7109375" customWidth="1"/>
    <col min="29" max="29" width="10.7109375" customWidth="1"/>
    <col min="30" max="30" width="15.7109375" customWidth="1"/>
    <col min="31" max="31" width="10.7109375" customWidth="1"/>
    <col min="32" max="32" width="13.7109375" customWidth="1"/>
    <col min="33" max="33" width="15.7109375" customWidth="1"/>
    <col min="34" max="34" width="10.7109375" customWidth="1"/>
    <col min="35" max="35" width="13.7109375" customWidth="1"/>
  </cols>
  <sheetData>
    <row r="1" spans="1:35" ht="23.25" x14ac:dyDescent="0.35">
      <c r="A1" s="104" t="s">
        <v>106</v>
      </c>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6"/>
    </row>
    <row r="2" spans="1:35" ht="18.75" thickBot="1" x14ac:dyDescent="0.3">
      <c r="A2" s="107" t="s">
        <v>123</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9"/>
    </row>
    <row r="3" spans="1:35" ht="15.75" x14ac:dyDescent="0.25">
      <c r="A3" s="24"/>
      <c r="B3" s="92" t="s">
        <v>100</v>
      </c>
      <c r="C3" s="94"/>
      <c r="D3" s="92" t="s">
        <v>93</v>
      </c>
      <c r="E3" s="93"/>
      <c r="F3" s="93"/>
      <c r="G3" s="93"/>
      <c r="H3" s="94"/>
      <c r="I3" s="92" t="s">
        <v>112</v>
      </c>
      <c r="J3" s="93"/>
      <c r="K3" s="93"/>
      <c r="L3" s="93"/>
      <c r="M3" s="93"/>
      <c r="N3" s="93"/>
      <c r="O3" s="93"/>
      <c r="P3" s="93"/>
      <c r="Q3" s="93"/>
      <c r="R3" s="93"/>
      <c r="S3" s="94"/>
      <c r="T3" s="92" t="s">
        <v>113</v>
      </c>
      <c r="U3" s="93"/>
      <c r="V3" s="93"/>
      <c r="W3" s="93"/>
      <c r="X3" s="93"/>
      <c r="Y3" s="94"/>
      <c r="Z3" s="92" t="s">
        <v>103</v>
      </c>
      <c r="AA3" s="94"/>
      <c r="AB3" s="92" t="s">
        <v>114</v>
      </c>
      <c r="AC3" s="94"/>
      <c r="AD3" s="92" t="s">
        <v>95</v>
      </c>
      <c r="AE3" s="93"/>
      <c r="AF3" s="93"/>
      <c r="AG3" s="93"/>
      <c r="AH3" s="93"/>
      <c r="AI3" s="94"/>
    </row>
    <row r="4" spans="1:35" ht="15.75" x14ac:dyDescent="0.25">
      <c r="A4" s="25"/>
      <c r="B4" s="102" t="s">
        <v>111</v>
      </c>
      <c r="C4" s="103"/>
      <c r="D4" s="53"/>
      <c r="E4" s="55"/>
      <c r="F4" s="55"/>
      <c r="G4" s="55"/>
      <c r="H4" s="54"/>
      <c r="I4" s="55"/>
      <c r="J4" s="55"/>
      <c r="K4" s="55"/>
      <c r="L4" s="55"/>
      <c r="M4" s="55"/>
      <c r="N4" s="55"/>
      <c r="O4" s="55"/>
      <c r="P4" s="55"/>
      <c r="Q4" s="55"/>
      <c r="R4" s="55"/>
      <c r="S4" s="54"/>
      <c r="T4" s="55"/>
      <c r="U4" s="55"/>
      <c r="V4" s="55"/>
      <c r="W4" s="55"/>
      <c r="X4" s="55"/>
      <c r="Y4" s="54"/>
      <c r="Z4" s="102" t="s">
        <v>104</v>
      </c>
      <c r="AA4" s="103"/>
      <c r="AB4" s="102" t="s">
        <v>94</v>
      </c>
      <c r="AC4" s="103"/>
      <c r="AD4" s="55"/>
      <c r="AE4" s="56"/>
      <c r="AF4" s="56"/>
      <c r="AG4" s="56"/>
      <c r="AH4" s="56"/>
      <c r="AI4" s="57"/>
    </row>
    <row r="5" spans="1:35" x14ac:dyDescent="0.2">
      <c r="A5" s="29"/>
      <c r="B5" s="58"/>
      <c r="C5" s="59"/>
      <c r="D5" s="30"/>
      <c r="E5" s="60"/>
      <c r="F5" s="60"/>
      <c r="G5" s="60"/>
      <c r="H5" s="32"/>
      <c r="I5" s="72"/>
      <c r="J5" s="44" t="s">
        <v>77</v>
      </c>
      <c r="K5" s="60"/>
      <c r="L5" s="60"/>
      <c r="M5" s="60"/>
      <c r="N5" s="60"/>
      <c r="O5" s="60" t="s">
        <v>110</v>
      </c>
      <c r="P5" s="60"/>
      <c r="Q5" s="60"/>
      <c r="R5" s="60"/>
      <c r="S5" s="32"/>
      <c r="T5" s="44"/>
      <c r="U5" s="60"/>
      <c r="V5" s="60"/>
      <c r="W5" s="60"/>
      <c r="X5" s="60"/>
      <c r="Y5" s="32"/>
      <c r="Z5" s="30"/>
      <c r="AA5" s="59"/>
      <c r="AB5" s="30"/>
      <c r="AC5" s="59"/>
      <c r="AD5" s="44"/>
      <c r="AE5" s="60"/>
      <c r="AF5" s="61"/>
      <c r="AG5" s="44"/>
      <c r="AH5" s="60"/>
      <c r="AI5" s="32"/>
    </row>
    <row r="6" spans="1:35" x14ac:dyDescent="0.2">
      <c r="A6" s="29"/>
      <c r="B6" s="58"/>
      <c r="C6" s="63"/>
      <c r="D6" s="30"/>
      <c r="E6" s="33"/>
      <c r="F6" s="33" t="s">
        <v>97</v>
      </c>
      <c r="G6" s="33"/>
      <c r="H6" s="32" t="s">
        <v>73</v>
      </c>
      <c r="I6" s="73" t="s">
        <v>77</v>
      </c>
      <c r="J6" s="44" t="s">
        <v>78</v>
      </c>
      <c r="K6" s="33" t="s">
        <v>77</v>
      </c>
      <c r="L6" s="33" t="s">
        <v>0</v>
      </c>
      <c r="M6" s="33" t="s">
        <v>79</v>
      </c>
      <c r="N6" s="33" t="s">
        <v>80</v>
      </c>
      <c r="O6" s="33" t="s">
        <v>109</v>
      </c>
      <c r="P6" s="33" t="s">
        <v>0</v>
      </c>
      <c r="Q6" s="33" t="s">
        <v>0</v>
      </c>
      <c r="R6" s="33" t="s">
        <v>0</v>
      </c>
      <c r="S6" s="32" t="s">
        <v>73</v>
      </c>
      <c r="T6" s="30" t="s">
        <v>0</v>
      </c>
      <c r="U6" s="33" t="s">
        <v>83</v>
      </c>
      <c r="V6" s="33" t="s">
        <v>0</v>
      </c>
      <c r="W6" s="33" t="s">
        <v>83</v>
      </c>
      <c r="X6" s="33" t="s">
        <v>83</v>
      </c>
      <c r="Y6" s="32" t="s">
        <v>73</v>
      </c>
      <c r="Z6" s="30"/>
      <c r="AA6" s="63" t="s">
        <v>73</v>
      </c>
      <c r="AB6" s="30"/>
      <c r="AC6" s="63" t="s">
        <v>73</v>
      </c>
      <c r="AD6" s="44" t="s">
        <v>94</v>
      </c>
      <c r="AE6" s="33" t="s">
        <v>73</v>
      </c>
      <c r="AF6" s="32" t="s">
        <v>92</v>
      </c>
      <c r="AG6" s="44" t="s">
        <v>94</v>
      </c>
      <c r="AH6" s="33" t="s">
        <v>73</v>
      </c>
      <c r="AI6" s="32" t="s">
        <v>92</v>
      </c>
    </row>
    <row r="7" spans="1:35" x14ac:dyDescent="0.2">
      <c r="A7" s="29"/>
      <c r="B7" s="62" t="s">
        <v>67</v>
      </c>
      <c r="C7" s="63" t="s">
        <v>69</v>
      </c>
      <c r="D7" s="30" t="s">
        <v>70</v>
      </c>
      <c r="E7" s="33" t="s">
        <v>86</v>
      </c>
      <c r="F7" s="33" t="s">
        <v>98</v>
      </c>
      <c r="G7" s="33" t="s">
        <v>0</v>
      </c>
      <c r="H7" s="32" t="s">
        <v>82</v>
      </c>
      <c r="I7" s="73" t="s">
        <v>78</v>
      </c>
      <c r="J7" s="44" t="s">
        <v>75</v>
      </c>
      <c r="K7" s="33" t="s">
        <v>78</v>
      </c>
      <c r="L7" s="33" t="s">
        <v>77</v>
      </c>
      <c r="M7" s="33" t="s">
        <v>78</v>
      </c>
      <c r="N7" s="33" t="s">
        <v>78</v>
      </c>
      <c r="O7" s="33" t="s">
        <v>78</v>
      </c>
      <c r="P7" s="33" t="s">
        <v>78</v>
      </c>
      <c r="Q7" s="33" t="s">
        <v>78</v>
      </c>
      <c r="R7" s="33" t="s">
        <v>78</v>
      </c>
      <c r="S7" s="32" t="s">
        <v>82</v>
      </c>
      <c r="T7" s="44" t="s">
        <v>78</v>
      </c>
      <c r="U7" s="33" t="s">
        <v>84</v>
      </c>
      <c r="V7" s="33" t="s">
        <v>78</v>
      </c>
      <c r="W7" s="33" t="s">
        <v>84</v>
      </c>
      <c r="X7" s="33" t="s">
        <v>84</v>
      </c>
      <c r="Y7" s="32" t="s">
        <v>82</v>
      </c>
      <c r="Z7" s="30" t="s">
        <v>107</v>
      </c>
      <c r="AA7" s="63" t="s">
        <v>82</v>
      </c>
      <c r="AB7" s="30" t="s">
        <v>66</v>
      </c>
      <c r="AC7" s="63" t="s">
        <v>82</v>
      </c>
      <c r="AD7" s="44" t="s">
        <v>89</v>
      </c>
      <c r="AE7" s="33" t="s">
        <v>82</v>
      </c>
      <c r="AF7" s="32" t="s">
        <v>91</v>
      </c>
      <c r="AG7" s="44" t="s">
        <v>88</v>
      </c>
      <c r="AH7" s="33" t="s">
        <v>82</v>
      </c>
      <c r="AI7" s="32" t="s">
        <v>91</v>
      </c>
    </row>
    <row r="8" spans="1:35" ht="13.5" thickBot="1" x14ac:dyDescent="0.25">
      <c r="A8" s="34" t="s">
        <v>8</v>
      </c>
      <c r="B8" s="35" t="s">
        <v>68</v>
      </c>
      <c r="C8" s="64" t="s">
        <v>68</v>
      </c>
      <c r="D8" s="35" t="s">
        <v>71</v>
      </c>
      <c r="E8" s="36" t="s">
        <v>87</v>
      </c>
      <c r="F8" s="36" t="s">
        <v>99</v>
      </c>
      <c r="G8" s="36" t="s">
        <v>91</v>
      </c>
      <c r="H8" s="37" t="s">
        <v>0</v>
      </c>
      <c r="I8" s="74" t="s">
        <v>75</v>
      </c>
      <c r="J8" s="3" t="s">
        <v>120</v>
      </c>
      <c r="K8" s="36" t="s">
        <v>76</v>
      </c>
      <c r="L8" s="36" t="s">
        <v>74</v>
      </c>
      <c r="M8" s="36" t="s">
        <v>75</v>
      </c>
      <c r="N8" s="36" t="s">
        <v>75</v>
      </c>
      <c r="O8" s="36" t="s">
        <v>75</v>
      </c>
      <c r="P8" s="36" t="s">
        <v>75</v>
      </c>
      <c r="Q8" s="36" t="s">
        <v>76</v>
      </c>
      <c r="R8" s="36" t="s">
        <v>81</v>
      </c>
      <c r="S8" s="37" t="s">
        <v>0</v>
      </c>
      <c r="T8" s="3" t="s">
        <v>75</v>
      </c>
      <c r="U8" s="36" t="s">
        <v>75</v>
      </c>
      <c r="V8" s="36" t="s">
        <v>76</v>
      </c>
      <c r="W8" s="36" t="s">
        <v>76</v>
      </c>
      <c r="X8" s="36" t="s">
        <v>85</v>
      </c>
      <c r="Y8" s="37" t="s">
        <v>0</v>
      </c>
      <c r="Z8" s="35" t="s">
        <v>75</v>
      </c>
      <c r="AA8" s="64" t="s">
        <v>0</v>
      </c>
      <c r="AB8" s="35" t="s">
        <v>74</v>
      </c>
      <c r="AC8" s="64" t="s">
        <v>0</v>
      </c>
      <c r="AD8" s="3" t="s">
        <v>86</v>
      </c>
      <c r="AE8" s="36" t="s">
        <v>0</v>
      </c>
      <c r="AF8" s="37" t="s">
        <v>90</v>
      </c>
      <c r="AG8" s="3" t="s">
        <v>86</v>
      </c>
      <c r="AH8" s="36" t="s">
        <v>0</v>
      </c>
      <c r="AI8" s="37" t="s">
        <v>90</v>
      </c>
    </row>
    <row r="9" spans="1:35" x14ac:dyDescent="0.2">
      <c r="A9" s="4" t="s">
        <v>1</v>
      </c>
      <c r="B9" s="13">
        <v>9071013666.0900002</v>
      </c>
      <c r="C9" s="48">
        <v>3246886572.2700009</v>
      </c>
      <c r="D9" s="13">
        <v>197047897.23999998</v>
      </c>
      <c r="E9" s="16">
        <v>1589018.31</v>
      </c>
      <c r="F9" s="17">
        <f t="shared" ref="F9:F40" si="0">(E9/E$76)*F$76</f>
        <v>117533.22029509224</v>
      </c>
      <c r="G9" s="16">
        <f>SUM(D9:F9)</f>
        <v>198754448.77029508</v>
      </c>
      <c r="H9" s="14">
        <f t="shared" ref="H9:H40" si="1">(G9/G$76)</f>
        <v>1.0063805073059519E-2</v>
      </c>
      <c r="I9" s="75">
        <v>10166045.789999999</v>
      </c>
      <c r="J9" s="2">
        <v>-3808866.1699999995</v>
      </c>
      <c r="K9" s="16">
        <v>7609461.6000000006</v>
      </c>
      <c r="L9" s="16">
        <v>13966641.219999999</v>
      </c>
      <c r="M9" s="16">
        <v>0</v>
      </c>
      <c r="N9" s="16">
        <v>0</v>
      </c>
      <c r="O9" s="16">
        <v>0</v>
      </c>
      <c r="P9" s="16">
        <f>(I9+J9+M9+N9+O9)</f>
        <v>6357179.6199999992</v>
      </c>
      <c r="Q9" s="16">
        <f>K9</f>
        <v>7609461.6000000006</v>
      </c>
      <c r="R9" s="16">
        <f>SUM(P9:Q9)</f>
        <v>13966641.219999999</v>
      </c>
      <c r="S9" s="14">
        <f t="shared" ref="S9:S40" si="2">(R9/R$76)</f>
        <v>8.4631827126283726E-3</v>
      </c>
      <c r="T9" s="2">
        <v>2905516.1699999995</v>
      </c>
      <c r="U9" s="16">
        <f>(T9*0.979)</f>
        <v>2844500.3304299996</v>
      </c>
      <c r="V9" s="16">
        <v>4318236.9500000011</v>
      </c>
      <c r="W9" s="16">
        <f>(V9*0.7337)</f>
        <v>3168290.4502150011</v>
      </c>
      <c r="X9" s="16">
        <f>(U9+W9)</f>
        <v>6012790.7806450007</v>
      </c>
      <c r="Y9" s="14">
        <f t="shared" ref="Y9:Y40" si="3">(X9/X$76)</f>
        <v>1.0437003130932742E-2</v>
      </c>
      <c r="Z9" s="13">
        <v>446500</v>
      </c>
      <c r="AA9" s="49">
        <f t="shared" ref="AA9:AA40" si="4">(Z9/Z$76)</f>
        <v>1.4925373134328358E-2</v>
      </c>
      <c r="AB9" s="13">
        <v>0</v>
      </c>
      <c r="AC9" s="49">
        <f t="shared" ref="AC9:AC40" si="5">(AB9/AB$76)</f>
        <v>0</v>
      </c>
      <c r="AD9" s="2">
        <f t="shared" ref="AD9:AD40" si="6">(R9+X9+Z9)</f>
        <v>20425932.000645</v>
      </c>
      <c r="AE9" s="41">
        <f t="shared" ref="AE9:AE40" si="7">(AD9/AD$76)</f>
        <v>9.052839792828336E-3</v>
      </c>
      <c r="AF9" s="14">
        <f t="shared" ref="AF9:AF40" si="8">(AD9/D9)</f>
        <v>0.10365973089155409</v>
      </c>
      <c r="AG9" s="2">
        <f t="shared" ref="AG9:AG40" si="9">(R9+X9+Z9+AB9)</f>
        <v>20425932.000645</v>
      </c>
      <c r="AH9" s="41">
        <f t="shared" ref="AH9:AH40" si="10">(AG9/AG$76)</f>
        <v>5.1034718556563375E-3</v>
      </c>
      <c r="AI9" s="45">
        <f t="shared" ref="AI9:AI40" si="11">(AG9/G9)</f>
        <v>0.10276968453798839</v>
      </c>
    </row>
    <row r="10" spans="1:35" x14ac:dyDescent="0.2">
      <c r="A10" s="6" t="s">
        <v>50</v>
      </c>
      <c r="B10" s="65">
        <v>2708229143.29</v>
      </c>
      <c r="C10" s="66">
        <v>150872397.58000001</v>
      </c>
      <c r="D10" s="65">
        <v>9487062.8800000027</v>
      </c>
      <c r="E10" s="67">
        <v>1400688.1300000001</v>
      </c>
      <c r="F10" s="67">
        <f t="shared" si="0"/>
        <v>103603.20300400491</v>
      </c>
      <c r="G10" s="67">
        <f>SUM(D10:F10)</f>
        <v>10991354.213004008</v>
      </c>
      <c r="H10" s="15">
        <f t="shared" si="1"/>
        <v>5.5654022827163923E-4</v>
      </c>
      <c r="I10" s="76">
        <v>679638.69</v>
      </c>
      <c r="J10" s="68">
        <v>-38843.89</v>
      </c>
      <c r="K10" s="67">
        <v>202863.60000000003</v>
      </c>
      <c r="L10" s="67">
        <v>843658.39999999991</v>
      </c>
      <c r="M10" s="67">
        <v>755703.96</v>
      </c>
      <c r="N10" s="67">
        <v>20878.870000000003</v>
      </c>
      <c r="O10" s="67">
        <v>515224.65</v>
      </c>
      <c r="P10" s="67">
        <f>(I10+J10+M10+N10+O10)</f>
        <v>1932602.2799999998</v>
      </c>
      <c r="Q10" s="67">
        <f>K10</f>
        <v>202863.60000000003</v>
      </c>
      <c r="R10" s="67">
        <f>SUM(P10:Q10)</f>
        <v>2135465.88</v>
      </c>
      <c r="S10" s="15">
        <f t="shared" si="2"/>
        <v>1.294000299309166E-3</v>
      </c>
      <c r="T10" s="68">
        <v>459698.4499999999</v>
      </c>
      <c r="U10" s="67">
        <f>(T10*0.979)</f>
        <v>450044.78254999989</v>
      </c>
      <c r="V10" s="67">
        <v>183328.46000000002</v>
      </c>
      <c r="W10" s="67">
        <f>(V10*0.7337)</f>
        <v>134508.09110200001</v>
      </c>
      <c r="X10" s="67">
        <f>(U10+W10)</f>
        <v>584552.87365199986</v>
      </c>
      <c r="Y10" s="15">
        <f t="shared" si="3"/>
        <v>1.0146669649874619E-3</v>
      </c>
      <c r="Z10" s="65">
        <v>446500</v>
      </c>
      <c r="AA10" s="50">
        <f t="shared" si="4"/>
        <v>1.4925373134328358E-2</v>
      </c>
      <c r="AB10" s="65">
        <v>1795685.1199999999</v>
      </c>
      <c r="AC10" s="50">
        <f t="shared" si="5"/>
        <v>1.0284217784002525E-3</v>
      </c>
      <c r="AD10" s="68">
        <f t="shared" si="6"/>
        <v>3166518.7536519999</v>
      </c>
      <c r="AE10" s="42">
        <f t="shared" si="7"/>
        <v>1.4034114564218077E-3</v>
      </c>
      <c r="AF10" s="15">
        <f t="shared" si="8"/>
        <v>0.33377229535681108</v>
      </c>
      <c r="AG10" s="68">
        <f t="shared" si="9"/>
        <v>4962203.873652</v>
      </c>
      <c r="AH10" s="42">
        <f t="shared" si="10"/>
        <v>1.2398194515879203E-3</v>
      </c>
      <c r="AI10" s="46">
        <f t="shared" si="11"/>
        <v>0.45146428524532078</v>
      </c>
    </row>
    <row r="11" spans="1:35" x14ac:dyDescent="0.2">
      <c r="A11" s="6" t="s">
        <v>26</v>
      </c>
      <c r="B11" s="65">
        <v>6020534239.4899998</v>
      </c>
      <c r="C11" s="66">
        <v>3167422038.1400003</v>
      </c>
      <c r="D11" s="65">
        <v>194386408.49000001</v>
      </c>
      <c r="E11" s="67">
        <v>15129824.369999999</v>
      </c>
      <c r="F11" s="67">
        <f t="shared" si="0"/>
        <v>1119091.5608173609</v>
      </c>
      <c r="G11" s="67">
        <f t="shared" ref="G11:G74" si="12">SUM(D11:F11)</f>
        <v>210635324.42081738</v>
      </c>
      <c r="H11" s="15">
        <f t="shared" si="1"/>
        <v>1.0665385653438384E-2</v>
      </c>
      <c r="I11" s="76">
        <v>10165159.75</v>
      </c>
      <c r="J11" s="68">
        <v>-181239.14</v>
      </c>
      <c r="K11" s="67">
        <v>7094845.1299999999</v>
      </c>
      <c r="L11" s="67">
        <v>17078765.739999998</v>
      </c>
      <c r="M11" s="67">
        <v>0</v>
      </c>
      <c r="N11" s="67">
        <v>0</v>
      </c>
      <c r="O11" s="67">
        <v>0</v>
      </c>
      <c r="P11" s="67">
        <f t="shared" ref="P11:P74" si="13">(I11+J11+M11+N11+O11)</f>
        <v>9983920.6099999994</v>
      </c>
      <c r="Q11" s="67">
        <f t="shared" ref="Q11:Q74" si="14">K11</f>
        <v>7094845.1299999999</v>
      </c>
      <c r="R11" s="67">
        <f t="shared" ref="R11:R74" si="15">SUM(P11:Q11)</f>
        <v>17078765.739999998</v>
      </c>
      <c r="S11" s="15">
        <f t="shared" si="2"/>
        <v>1.0348996060471417E-2</v>
      </c>
      <c r="T11" s="68">
        <v>3376475.6399999997</v>
      </c>
      <c r="U11" s="67">
        <f t="shared" ref="U11:U74" si="16">(T11*0.979)</f>
        <v>3305569.6515599997</v>
      </c>
      <c r="V11" s="67">
        <v>3385326.7300000009</v>
      </c>
      <c r="W11" s="67">
        <f t="shared" ref="W11:W74" si="17">(V11*0.7337)</f>
        <v>2483814.2218010006</v>
      </c>
      <c r="X11" s="67">
        <f t="shared" ref="X11:X74" si="18">(U11+W11)</f>
        <v>5789383.8733610008</v>
      </c>
      <c r="Y11" s="15">
        <f t="shared" si="3"/>
        <v>1.0049213388056475E-2</v>
      </c>
      <c r="Z11" s="65">
        <v>446500</v>
      </c>
      <c r="AA11" s="50">
        <f t="shared" si="4"/>
        <v>1.4925373134328358E-2</v>
      </c>
      <c r="AB11" s="65">
        <v>16513356</v>
      </c>
      <c r="AC11" s="50">
        <f t="shared" si="5"/>
        <v>9.4575016274994136E-3</v>
      </c>
      <c r="AD11" s="68">
        <f t="shared" si="6"/>
        <v>23314649.613361001</v>
      </c>
      <c r="AE11" s="42">
        <f t="shared" si="7"/>
        <v>1.0333128876029713E-2</v>
      </c>
      <c r="AF11" s="15">
        <f t="shared" si="8"/>
        <v>0.11993971077746619</v>
      </c>
      <c r="AG11" s="68">
        <f t="shared" si="9"/>
        <v>39828005.613361001</v>
      </c>
      <c r="AH11" s="42">
        <f t="shared" si="10"/>
        <v>9.951130049208624E-3</v>
      </c>
      <c r="AI11" s="46">
        <f t="shared" si="11"/>
        <v>0.18908512009025941</v>
      </c>
    </row>
    <row r="12" spans="1:35" x14ac:dyDescent="0.2">
      <c r="A12" s="6" t="s">
        <v>47</v>
      </c>
      <c r="B12" s="65">
        <v>535106051.74000001</v>
      </c>
      <c r="C12" s="66">
        <v>198741908.42000005</v>
      </c>
      <c r="D12" s="65">
        <v>12196443.01</v>
      </c>
      <c r="E12" s="67">
        <v>1860536.7299999997</v>
      </c>
      <c r="F12" s="67">
        <f t="shared" si="0"/>
        <v>137616.33329083573</v>
      </c>
      <c r="G12" s="67">
        <f t="shared" si="12"/>
        <v>14194596.073290836</v>
      </c>
      <c r="H12" s="15">
        <f t="shared" si="1"/>
        <v>7.1873434208012048E-4</v>
      </c>
      <c r="I12" s="76">
        <v>848202.51</v>
      </c>
      <c r="J12" s="68">
        <v>-121307.43</v>
      </c>
      <c r="K12" s="67">
        <v>268598.19</v>
      </c>
      <c r="L12" s="67">
        <v>995493.27</v>
      </c>
      <c r="M12" s="67">
        <v>553876.15</v>
      </c>
      <c r="N12" s="67">
        <v>46055.8</v>
      </c>
      <c r="O12" s="67">
        <v>604764.74999999988</v>
      </c>
      <c r="P12" s="67">
        <f t="shared" si="13"/>
        <v>1931591.7799999998</v>
      </c>
      <c r="Q12" s="67">
        <f t="shared" si="14"/>
        <v>268598.19</v>
      </c>
      <c r="R12" s="67">
        <f t="shared" si="15"/>
        <v>2200189.9699999997</v>
      </c>
      <c r="S12" s="15">
        <f t="shared" si="2"/>
        <v>1.3332203086836604E-3</v>
      </c>
      <c r="T12" s="68">
        <v>466601.34999999992</v>
      </c>
      <c r="U12" s="67">
        <f t="shared" si="16"/>
        <v>456802.7216499999</v>
      </c>
      <c r="V12" s="67">
        <v>248050.64000000004</v>
      </c>
      <c r="W12" s="67">
        <f t="shared" si="17"/>
        <v>181994.75456800003</v>
      </c>
      <c r="X12" s="67">
        <f t="shared" si="18"/>
        <v>638797.47621799994</v>
      </c>
      <c r="Y12" s="15">
        <f t="shared" si="3"/>
        <v>1.108824754185777E-3</v>
      </c>
      <c r="Z12" s="65">
        <v>446500</v>
      </c>
      <c r="AA12" s="50">
        <f t="shared" si="4"/>
        <v>1.4925373134328358E-2</v>
      </c>
      <c r="AB12" s="65">
        <v>2252483.4299999997</v>
      </c>
      <c r="AC12" s="50">
        <f t="shared" si="5"/>
        <v>1.2900385424465177E-3</v>
      </c>
      <c r="AD12" s="68">
        <f t="shared" si="6"/>
        <v>3285487.4462179998</v>
      </c>
      <c r="AE12" s="42">
        <f t="shared" si="7"/>
        <v>1.4561387696297552E-3</v>
      </c>
      <c r="AF12" s="15">
        <f t="shared" si="8"/>
        <v>0.26938078942558841</v>
      </c>
      <c r="AG12" s="68">
        <f t="shared" si="9"/>
        <v>5537970.8762179995</v>
      </c>
      <c r="AH12" s="42">
        <f t="shared" si="10"/>
        <v>1.3836763239655626E-3</v>
      </c>
      <c r="AI12" s="46">
        <f t="shared" si="11"/>
        <v>0.39014642245709863</v>
      </c>
    </row>
    <row r="13" spans="1:35" x14ac:dyDescent="0.2">
      <c r="A13" s="6" t="s">
        <v>15</v>
      </c>
      <c r="B13" s="65">
        <v>16296097650.130003</v>
      </c>
      <c r="C13" s="66">
        <v>6618622672.1199999</v>
      </c>
      <c r="D13" s="65">
        <v>402774814.5</v>
      </c>
      <c r="E13" s="67">
        <v>1400972.6599999997</v>
      </c>
      <c r="F13" s="67">
        <f t="shared" si="0"/>
        <v>103624.24853064238</v>
      </c>
      <c r="G13" s="67">
        <f t="shared" si="12"/>
        <v>404279411.40853065</v>
      </c>
      <c r="H13" s="15">
        <f t="shared" si="1"/>
        <v>2.0470430808665049E-2</v>
      </c>
      <c r="I13" s="76">
        <v>20454791.98</v>
      </c>
      <c r="J13" s="68">
        <v>-6784372.9499999993</v>
      </c>
      <c r="K13" s="67">
        <v>16057695.420000004</v>
      </c>
      <c r="L13" s="67">
        <v>29728114.450000003</v>
      </c>
      <c r="M13" s="67">
        <v>0</v>
      </c>
      <c r="N13" s="67">
        <v>0</v>
      </c>
      <c r="O13" s="67">
        <v>0</v>
      </c>
      <c r="P13" s="67">
        <f t="shared" si="13"/>
        <v>13670419.030000001</v>
      </c>
      <c r="Q13" s="67">
        <f t="shared" si="14"/>
        <v>16057695.420000004</v>
      </c>
      <c r="R13" s="67">
        <f t="shared" si="15"/>
        <v>29728114.450000003</v>
      </c>
      <c r="S13" s="15">
        <f t="shared" si="2"/>
        <v>1.8013956278335453E-2</v>
      </c>
      <c r="T13" s="68">
        <v>8927021.9500000011</v>
      </c>
      <c r="U13" s="67">
        <f t="shared" si="16"/>
        <v>8739554.4890500009</v>
      </c>
      <c r="V13" s="67">
        <v>9845471.7700000033</v>
      </c>
      <c r="W13" s="67">
        <f t="shared" si="17"/>
        <v>7223622.6376490025</v>
      </c>
      <c r="X13" s="67">
        <f t="shared" si="18"/>
        <v>15963177.126699004</v>
      </c>
      <c r="Y13" s="15">
        <f t="shared" si="3"/>
        <v>2.7708885229683511E-2</v>
      </c>
      <c r="Z13" s="65">
        <v>446500</v>
      </c>
      <c r="AA13" s="50">
        <f t="shared" si="4"/>
        <v>1.4925373134328358E-2</v>
      </c>
      <c r="AB13" s="65">
        <v>0</v>
      </c>
      <c r="AC13" s="50">
        <f t="shared" si="5"/>
        <v>0</v>
      </c>
      <c r="AD13" s="68">
        <f t="shared" si="6"/>
        <v>46137791.576699004</v>
      </c>
      <c r="AE13" s="42">
        <f t="shared" si="7"/>
        <v>2.0448419955846887E-2</v>
      </c>
      <c r="AF13" s="15">
        <f t="shared" si="8"/>
        <v>0.1145498425316735</v>
      </c>
      <c r="AG13" s="68">
        <f t="shared" si="9"/>
        <v>46137791.576699004</v>
      </c>
      <c r="AH13" s="42">
        <f t="shared" si="10"/>
        <v>1.1527646365726962E-2</v>
      </c>
      <c r="AI13" s="46">
        <f t="shared" si="11"/>
        <v>0.1141235251529444</v>
      </c>
    </row>
    <row r="14" spans="1:35" x14ac:dyDescent="0.2">
      <c r="A14" s="6" t="s">
        <v>9</v>
      </c>
      <c r="B14" s="65">
        <v>97247218291.419983</v>
      </c>
      <c r="C14" s="66">
        <v>30705961767.160004</v>
      </c>
      <c r="D14" s="65">
        <v>1851562039.3899999</v>
      </c>
      <c r="E14" s="67">
        <v>15021012.93</v>
      </c>
      <c r="F14" s="67">
        <f t="shared" si="0"/>
        <v>1111043.2212433845</v>
      </c>
      <c r="G14" s="67">
        <f t="shared" si="12"/>
        <v>1867694095.5412433</v>
      </c>
      <c r="H14" s="15">
        <f t="shared" si="1"/>
        <v>9.4569502367991554E-2</v>
      </c>
      <c r="I14" s="76">
        <v>67184702.679999992</v>
      </c>
      <c r="J14" s="68">
        <v>0</v>
      </c>
      <c r="K14" s="67">
        <v>99401176.49000001</v>
      </c>
      <c r="L14" s="67">
        <v>166585879.17000002</v>
      </c>
      <c r="M14" s="67">
        <v>0</v>
      </c>
      <c r="N14" s="67">
        <v>0</v>
      </c>
      <c r="O14" s="67">
        <v>0</v>
      </c>
      <c r="P14" s="67">
        <f t="shared" si="13"/>
        <v>67184702.679999992</v>
      </c>
      <c r="Q14" s="67">
        <f t="shared" si="14"/>
        <v>99401176.49000001</v>
      </c>
      <c r="R14" s="67">
        <f t="shared" si="15"/>
        <v>166585879.17000002</v>
      </c>
      <c r="S14" s="15">
        <f t="shared" si="2"/>
        <v>0.10094386406523179</v>
      </c>
      <c r="T14" s="68">
        <v>20343608.239999998</v>
      </c>
      <c r="U14" s="67">
        <f t="shared" si="16"/>
        <v>19916392.466959998</v>
      </c>
      <c r="V14" s="67">
        <v>47201399.800000004</v>
      </c>
      <c r="W14" s="67">
        <f t="shared" si="17"/>
        <v>34631667.033260003</v>
      </c>
      <c r="X14" s="67">
        <f t="shared" si="18"/>
        <v>54548059.500220001</v>
      </c>
      <c r="Y14" s="15">
        <f t="shared" si="3"/>
        <v>9.4684529789847441E-2</v>
      </c>
      <c r="Z14" s="65">
        <v>446500</v>
      </c>
      <c r="AA14" s="50">
        <f t="shared" si="4"/>
        <v>1.4925373134328358E-2</v>
      </c>
      <c r="AB14" s="65">
        <v>0</v>
      </c>
      <c r="AC14" s="50">
        <f t="shared" si="5"/>
        <v>0</v>
      </c>
      <c r="AD14" s="68">
        <f t="shared" si="6"/>
        <v>221580438.67022002</v>
      </c>
      <c r="AE14" s="42">
        <f t="shared" si="7"/>
        <v>9.8205174306992882E-2</v>
      </c>
      <c r="AF14" s="15">
        <f t="shared" si="8"/>
        <v>0.11967216542375218</v>
      </c>
      <c r="AG14" s="68">
        <f t="shared" si="9"/>
        <v>221580438.67022002</v>
      </c>
      <c r="AH14" s="42">
        <f t="shared" si="10"/>
        <v>5.536244478253155E-2</v>
      </c>
      <c r="AI14" s="46">
        <f t="shared" si="11"/>
        <v>0.11863850680858297</v>
      </c>
    </row>
    <row r="15" spans="1:35" x14ac:dyDescent="0.2">
      <c r="A15" s="6" t="s">
        <v>57</v>
      </c>
      <c r="B15" s="65">
        <v>163965480.07000002</v>
      </c>
      <c r="C15" s="66">
        <v>59343564.469999999</v>
      </c>
      <c r="D15" s="65">
        <v>3738922.3200000003</v>
      </c>
      <c r="E15" s="67">
        <v>839939.42999999993</v>
      </c>
      <c r="F15" s="67">
        <f t="shared" si="0"/>
        <v>62126.902779820201</v>
      </c>
      <c r="G15" s="67">
        <f t="shared" si="12"/>
        <v>4640988.6527798204</v>
      </c>
      <c r="H15" s="15">
        <f t="shared" si="1"/>
        <v>2.3499350800361901E-4</v>
      </c>
      <c r="I15" s="76">
        <v>275434.58999999997</v>
      </c>
      <c r="J15" s="68">
        <v>-190711.21</v>
      </c>
      <c r="K15" s="67">
        <v>70052.239999999991</v>
      </c>
      <c r="L15" s="67">
        <v>154775.61999999997</v>
      </c>
      <c r="M15" s="67">
        <v>461787.02999999997</v>
      </c>
      <c r="N15" s="67">
        <v>18092.100000000002</v>
      </c>
      <c r="O15" s="67">
        <v>639876.93999999994</v>
      </c>
      <c r="P15" s="67">
        <f t="shared" si="13"/>
        <v>1204479.4499999997</v>
      </c>
      <c r="Q15" s="67">
        <f t="shared" si="14"/>
        <v>70052.239999999991</v>
      </c>
      <c r="R15" s="67">
        <f t="shared" si="15"/>
        <v>1274531.6899999997</v>
      </c>
      <c r="S15" s="15">
        <f t="shared" si="2"/>
        <v>7.7231128054315568E-4</v>
      </c>
      <c r="T15" s="68">
        <v>236486.05000000002</v>
      </c>
      <c r="U15" s="67">
        <f t="shared" si="16"/>
        <v>231519.84295000002</v>
      </c>
      <c r="V15" s="67">
        <v>121746.2</v>
      </c>
      <c r="W15" s="67">
        <f t="shared" si="17"/>
        <v>89325.18694</v>
      </c>
      <c r="X15" s="67">
        <f t="shared" si="18"/>
        <v>320845.02989000001</v>
      </c>
      <c r="Y15" s="15">
        <f t="shared" si="3"/>
        <v>5.5692285058136072E-4</v>
      </c>
      <c r="Z15" s="65">
        <v>446500</v>
      </c>
      <c r="AA15" s="50">
        <f t="shared" si="4"/>
        <v>1.4925373134328358E-2</v>
      </c>
      <c r="AB15" s="65">
        <v>1136155.42</v>
      </c>
      <c r="AC15" s="50">
        <f t="shared" si="5"/>
        <v>6.5069703176884699E-4</v>
      </c>
      <c r="AD15" s="68">
        <f t="shared" si="6"/>
        <v>2041876.7198899998</v>
      </c>
      <c r="AE15" s="42">
        <f t="shared" si="7"/>
        <v>9.0496643292880261E-4</v>
      </c>
      <c r="AF15" s="15">
        <f t="shared" si="8"/>
        <v>0.54611370473457699</v>
      </c>
      <c r="AG15" s="68">
        <f t="shared" si="9"/>
        <v>3178032.1398899998</v>
      </c>
      <c r="AH15" s="42">
        <f t="shared" si="10"/>
        <v>7.9403953669226655E-4</v>
      </c>
      <c r="AI15" s="46">
        <f t="shared" si="11"/>
        <v>0.68477481365666537</v>
      </c>
    </row>
    <row r="16" spans="1:35" x14ac:dyDescent="0.2">
      <c r="A16" s="6" t="s">
        <v>28</v>
      </c>
      <c r="B16" s="65">
        <v>3698328691.1300001</v>
      </c>
      <c r="C16" s="66">
        <v>2047873750.6200001</v>
      </c>
      <c r="D16" s="65">
        <v>125956641.19999999</v>
      </c>
      <c r="E16" s="67">
        <v>17999820.43</v>
      </c>
      <c r="F16" s="67">
        <f t="shared" si="0"/>
        <v>1331373.4942873577</v>
      </c>
      <c r="G16" s="67">
        <f t="shared" si="12"/>
        <v>145287835.12428737</v>
      </c>
      <c r="H16" s="15">
        <f t="shared" si="1"/>
        <v>7.3565571046285139E-3</v>
      </c>
      <c r="I16" s="76">
        <v>10131034.5</v>
      </c>
      <c r="J16" s="68">
        <v>0</v>
      </c>
      <c r="K16" s="67">
        <v>1099414.0499999998</v>
      </c>
      <c r="L16" s="67">
        <v>11230448.550000001</v>
      </c>
      <c r="M16" s="67">
        <v>0</v>
      </c>
      <c r="N16" s="67">
        <v>0</v>
      </c>
      <c r="O16" s="67">
        <v>0</v>
      </c>
      <c r="P16" s="67">
        <f t="shared" si="13"/>
        <v>10131034.5</v>
      </c>
      <c r="Q16" s="67">
        <f t="shared" si="14"/>
        <v>1099414.0499999998</v>
      </c>
      <c r="R16" s="67">
        <f t="shared" si="15"/>
        <v>11230448.550000001</v>
      </c>
      <c r="S16" s="15">
        <f t="shared" si="2"/>
        <v>6.8051678657943199E-3</v>
      </c>
      <c r="T16" s="68">
        <v>3694649</v>
      </c>
      <c r="U16" s="67">
        <f t="shared" si="16"/>
        <v>3617061.3709999998</v>
      </c>
      <c r="V16" s="67">
        <v>527102.7699999999</v>
      </c>
      <c r="W16" s="67">
        <f t="shared" si="17"/>
        <v>386735.30234899995</v>
      </c>
      <c r="X16" s="67">
        <f t="shared" si="18"/>
        <v>4003796.6733489996</v>
      </c>
      <c r="Y16" s="15">
        <f t="shared" si="3"/>
        <v>6.9497908608220334E-3</v>
      </c>
      <c r="Z16" s="65">
        <v>446500</v>
      </c>
      <c r="AA16" s="50">
        <f t="shared" si="4"/>
        <v>1.4925373134328358E-2</v>
      </c>
      <c r="AB16" s="65">
        <v>20652742.5</v>
      </c>
      <c r="AC16" s="50">
        <f t="shared" si="5"/>
        <v>1.1828204140095829E-2</v>
      </c>
      <c r="AD16" s="68">
        <f t="shared" si="6"/>
        <v>15680745.223349001</v>
      </c>
      <c r="AE16" s="42">
        <f t="shared" si="7"/>
        <v>6.9497575109255276E-3</v>
      </c>
      <c r="AF16" s="15">
        <f t="shared" si="8"/>
        <v>0.12449319919900344</v>
      </c>
      <c r="AG16" s="68">
        <f t="shared" si="9"/>
        <v>36333487.723349005</v>
      </c>
      <c r="AH16" s="42">
        <f t="shared" si="10"/>
        <v>9.0780157305963508E-3</v>
      </c>
      <c r="AI16" s="46">
        <f t="shared" si="11"/>
        <v>0.2500793524266316</v>
      </c>
    </row>
    <row r="17" spans="1:35" x14ac:dyDescent="0.2">
      <c r="A17" s="6" t="s">
        <v>31</v>
      </c>
      <c r="B17" s="65">
        <v>2358754764.8100004</v>
      </c>
      <c r="C17" s="66">
        <v>1215478708.8000002</v>
      </c>
      <c r="D17" s="65">
        <v>74714248.349999994</v>
      </c>
      <c r="E17" s="67">
        <v>252878.5</v>
      </c>
      <c r="F17" s="67">
        <f t="shared" si="0"/>
        <v>18704.393940175858</v>
      </c>
      <c r="G17" s="67">
        <f t="shared" si="12"/>
        <v>74985831.243940175</v>
      </c>
      <c r="H17" s="15">
        <f t="shared" si="1"/>
        <v>3.7968598617508561E-3</v>
      </c>
      <c r="I17" s="76">
        <v>6270947.8399999999</v>
      </c>
      <c r="J17" s="68">
        <v>-1851425.06</v>
      </c>
      <c r="K17" s="67">
        <v>470627.42000000004</v>
      </c>
      <c r="L17" s="67">
        <v>4890150.1999999993</v>
      </c>
      <c r="M17" s="67">
        <v>0</v>
      </c>
      <c r="N17" s="67">
        <v>0</v>
      </c>
      <c r="O17" s="67">
        <v>0</v>
      </c>
      <c r="P17" s="67">
        <f t="shared" si="13"/>
        <v>4419522.7799999993</v>
      </c>
      <c r="Q17" s="67">
        <f t="shared" si="14"/>
        <v>470627.42000000004</v>
      </c>
      <c r="R17" s="67">
        <f t="shared" si="15"/>
        <v>4890150.1999999993</v>
      </c>
      <c r="S17" s="15">
        <f t="shared" si="2"/>
        <v>2.9632202891796038E-3</v>
      </c>
      <c r="T17" s="68">
        <v>2969443.5700000003</v>
      </c>
      <c r="U17" s="67">
        <f t="shared" si="16"/>
        <v>2907085.2550300001</v>
      </c>
      <c r="V17" s="67">
        <v>496814.3400000002</v>
      </c>
      <c r="W17" s="67">
        <f t="shared" si="17"/>
        <v>364512.68125800014</v>
      </c>
      <c r="X17" s="67">
        <f t="shared" si="18"/>
        <v>3271597.9362880001</v>
      </c>
      <c r="Y17" s="15">
        <f t="shared" si="3"/>
        <v>5.6788401841795164E-3</v>
      </c>
      <c r="Z17" s="65">
        <v>446500</v>
      </c>
      <c r="AA17" s="50">
        <f t="shared" si="4"/>
        <v>1.4925373134328358E-2</v>
      </c>
      <c r="AB17" s="65">
        <v>0</v>
      </c>
      <c r="AC17" s="50">
        <f t="shared" si="5"/>
        <v>0</v>
      </c>
      <c r="AD17" s="68">
        <f t="shared" si="6"/>
        <v>8608248.1362879984</v>
      </c>
      <c r="AE17" s="42">
        <f t="shared" si="7"/>
        <v>3.8152036965690252E-3</v>
      </c>
      <c r="AF17" s="15">
        <f t="shared" si="8"/>
        <v>0.11521561584829888</v>
      </c>
      <c r="AG17" s="68">
        <f t="shared" si="9"/>
        <v>8608248.1362879984</v>
      </c>
      <c r="AH17" s="42">
        <f t="shared" si="10"/>
        <v>2.1507930256824833E-3</v>
      </c>
      <c r="AI17" s="46">
        <f t="shared" si="11"/>
        <v>0.11479832914412956</v>
      </c>
    </row>
    <row r="18" spans="1:35" x14ac:dyDescent="0.2">
      <c r="A18" s="6" t="s">
        <v>27</v>
      </c>
      <c r="B18" s="65">
        <v>3501813916.48</v>
      </c>
      <c r="C18" s="66">
        <v>1664087113.2400002</v>
      </c>
      <c r="D18" s="65">
        <v>101859199.17999999</v>
      </c>
      <c r="E18" s="67">
        <v>15118299.669999998</v>
      </c>
      <c r="F18" s="67">
        <f t="shared" si="0"/>
        <v>1118239.1256406165</v>
      </c>
      <c r="G18" s="67">
        <f t="shared" si="12"/>
        <v>118095737.97564061</v>
      </c>
      <c r="H18" s="15">
        <f t="shared" si="1"/>
        <v>5.9797025641399699E-3</v>
      </c>
      <c r="I18" s="76">
        <v>8581349.5600000005</v>
      </c>
      <c r="J18" s="68">
        <v>-1833850.5899999994</v>
      </c>
      <c r="K18" s="67">
        <v>805738.41000000038</v>
      </c>
      <c r="L18" s="67">
        <v>7553237.3800000008</v>
      </c>
      <c r="M18" s="67">
        <v>0</v>
      </c>
      <c r="N18" s="67">
        <v>0</v>
      </c>
      <c r="O18" s="67">
        <v>0</v>
      </c>
      <c r="P18" s="67">
        <f t="shared" si="13"/>
        <v>6747498.9700000007</v>
      </c>
      <c r="Q18" s="67">
        <f t="shared" si="14"/>
        <v>805738.41000000038</v>
      </c>
      <c r="R18" s="67">
        <f t="shared" si="15"/>
        <v>7553237.3800000008</v>
      </c>
      <c r="S18" s="15">
        <f t="shared" si="2"/>
        <v>4.5769363594201666E-3</v>
      </c>
      <c r="T18" s="68">
        <v>4004540.67</v>
      </c>
      <c r="U18" s="67">
        <f t="shared" si="16"/>
        <v>3920445.31593</v>
      </c>
      <c r="V18" s="67">
        <v>628622.76999999955</v>
      </c>
      <c r="W18" s="67">
        <f t="shared" si="17"/>
        <v>461220.5263489997</v>
      </c>
      <c r="X18" s="67">
        <f t="shared" si="18"/>
        <v>4381665.8422790002</v>
      </c>
      <c r="Y18" s="15">
        <f t="shared" si="3"/>
        <v>7.6056962204264977E-3</v>
      </c>
      <c r="Z18" s="65">
        <v>446500</v>
      </c>
      <c r="AA18" s="50">
        <f t="shared" si="4"/>
        <v>1.4925373134328358E-2</v>
      </c>
      <c r="AB18" s="65">
        <v>18459472.18</v>
      </c>
      <c r="AC18" s="50">
        <f t="shared" si="5"/>
        <v>1.0572078030966579E-2</v>
      </c>
      <c r="AD18" s="68">
        <f t="shared" si="6"/>
        <v>12381403.222279001</v>
      </c>
      <c r="AE18" s="42">
        <f t="shared" si="7"/>
        <v>5.4874783573234691E-3</v>
      </c>
      <c r="AF18" s="15">
        <f t="shared" si="8"/>
        <v>0.12155409940342515</v>
      </c>
      <c r="AG18" s="68">
        <f t="shared" si="9"/>
        <v>30840875.402279001</v>
      </c>
      <c r="AH18" s="42">
        <f t="shared" si="10"/>
        <v>7.7056723587626032E-3</v>
      </c>
      <c r="AI18" s="46">
        <f t="shared" si="11"/>
        <v>0.26115146855376348</v>
      </c>
    </row>
    <row r="19" spans="1:35" x14ac:dyDescent="0.2">
      <c r="A19" s="6" t="s">
        <v>22</v>
      </c>
      <c r="B19" s="65">
        <v>11554592228.000002</v>
      </c>
      <c r="C19" s="66">
        <v>6451865039.8599997</v>
      </c>
      <c r="D19" s="65">
        <v>393909867.95000005</v>
      </c>
      <c r="E19" s="67">
        <v>445562.89999999997</v>
      </c>
      <c r="F19" s="67">
        <f t="shared" si="0"/>
        <v>32956.475171780839</v>
      </c>
      <c r="G19" s="67">
        <f t="shared" si="12"/>
        <v>394388387.32517183</v>
      </c>
      <c r="H19" s="15">
        <f t="shared" si="1"/>
        <v>1.996960509651758E-2</v>
      </c>
      <c r="I19" s="76">
        <v>31312015.210000001</v>
      </c>
      <c r="J19" s="68">
        <v>0</v>
      </c>
      <c r="K19" s="67">
        <v>3654110.03</v>
      </c>
      <c r="L19" s="67">
        <v>34966125.240000002</v>
      </c>
      <c r="M19" s="67">
        <v>0</v>
      </c>
      <c r="N19" s="67">
        <v>0</v>
      </c>
      <c r="O19" s="67">
        <v>0</v>
      </c>
      <c r="P19" s="67">
        <f t="shared" si="13"/>
        <v>31312015.210000001</v>
      </c>
      <c r="Q19" s="67">
        <f t="shared" si="14"/>
        <v>3654110.03</v>
      </c>
      <c r="R19" s="67">
        <f t="shared" si="15"/>
        <v>34966125.240000002</v>
      </c>
      <c r="S19" s="15">
        <f t="shared" si="2"/>
        <v>2.1187965094643324E-2</v>
      </c>
      <c r="T19" s="68">
        <v>8338990.4300000016</v>
      </c>
      <c r="U19" s="67">
        <f t="shared" si="16"/>
        <v>8163871.6309700012</v>
      </c>
      <c r="V19" s="67">
        <v>1309442.7500000005</v>
      </c>
      <c r="W19" s="67">
        <f t="shared" si="17"/>
        <v>960738.14567500039</v>
      </c>
      <c r="X19" s="67">
        <f t="shared" si="18"/>
        <v>9124609.776645001</v>
      </c>
      <c r="Y19" s="15">
        <f t="shared" si="3"/>
        <v>1.5838499006806877E-2</v>
      </c>
      <c r="Z19" s="65">
        <v>446500</v>
      </c>
      <c r="AA19" s="50">
        <f t="shared" si="4"/>
        <v>1.4925373134328358E-2</v>
      </c>
      <c r="AB19" s="65">
        <v>0</v>
      </c>
      <c r="AC19" s="50">
        <f t="shared" si="5"/>
        <v>0</v>
      </c>
      <c r="AD19" s="68">
        <f t="shared" si="6"/>
        <v>44537235.016644999</v>
      </c>
      <c r="AE19" s="42">
        <f t="shared" si="7"/>
        <v>1.9739048059520599E-2</v>
      </c>
      <c r="AF19" s="15">
        <f t="shared" si="8"/>
        <v>0.11306453237241119</v>
      </c>
      <c r="AG19" s="68">
        <f t="shared" si="9"/>
        <v>44537235.016644999</v>
      </c>
      <c r="AH19" s="42">
        <f t="shared" si="10"/>
        <v>1.112774317612642E-2</v>
      </c>
      <c r="AI19" s="46">
        <f t="shared" si="11"/>
        <v>0.11292734889763427</v>
      </c>
    </row>
    <row r="20" spans="1:35" x14ac:dyDescent="0.2">
      <c r="A20" s="6" t="s">
        <v>37</v>
      </c>
      <c r="B20" s="65">
        <v>2171927782.9400001</v>
      </c>
      <c r="C20" s="66">
        <v>756291673.38000023</v>
      </c>
      <c r="D20" s="65">
        <v>45817393.230000012</v>
      </c>
      <c r="E20" s="67">
        <v>6016371.6600000001</v>
      </c>
      <c r="F20" s="67">
        <f t="shared" si="0"/>
        <v>445006.53720719548</v>
      </c>
      <c r="G20" s="67">
        <f t="shared" si="12"/>
        <v>52278771.427207209</v>
      </c>
      <c r="H20" s="15">
        <f t="shared" si="1"/>
        <v>2.6471023333444949E-3</v>
      </c>
      <c r="I20" s="76">
        <v>3389879.55</v>
      </c>
      <c r="J20" s="68">
        <v>-501746.45999999996</v>
      </c>
      <c r="K20" s="67">
        <v>697996.83000000007</v>
      </c>
      <c r="L20" s="67">
        <v>3586129.9199999999</v>
      </c>
      <c r="M20" s="67">
        <v>441597.94000000006</v>
      </c>
      <c r="N20" s="67">
        <v>0</v>
      </c>
      <c r="O20" s="67">
        <v>555199.89</v>
      </c>
      <c r="P20" s="67">
        <f t="shared" si="13"/>
        <v>3884930.92</v>
      </c>
      <c r="Q20" s="67">
        <f t="shared" si="14"/>
        <v>697996.83000000007</v>
      </c>
      <c r="R20" s="67">
        <f t="shared" si="15"/>
        <v>4582927.75</v>
      </c>
      <c r="S20" s="15">
        <f t="shared" si="2"/>
        <v>2.777056723665509E-3</v>
      </c>
      <c r="T20" s="68">
        <v>1367608.3199999998</v>
      </c>
      <c r="U20" s="67">
        <f t="shared" si="16"/>
        <v>1338888.5452799997</v>
      </c>
      <c r="V20" s="67">
        <v>419842.42</v>
      </c>
      <c r="W20" s="67">
        <f t="shared" si="17"/>
        <v>308038.383554</v>
      </c>
      <c r="X20" s="67">
        <f t="shared" si="18"/>
        <v>1646926.9288339997</v>
      </c>
      <c r="Y20" s="15">
        <f t="shared" si="3"/>
        <v>2.8587360079097932E-3</v>
      </c>
      <c r="Z20" s="65">
        <v>446500</v>
      </c>
      <c r="AA20" s="50">
        <f t="shared" si="4"/>
        <v>1.4925373134328358E-2</v>
      </c>
      <c r="AB20" s="65">
        <v>7044957.9199999999</v>
      </c>
      <c r="AC20" s="50">
        <f t="shared" si="5"/>
        <v>4.0347765162977705E-3</v>
      </c>
      <c r="AD20" s="68">
        <f t="shared" si="6"/>
        <v>6676354.6788339997</v>
      </c>
      <c r="AE20" s="42">
        <f t="shared" si="7"/>
        <v>2.95898220485976E-3</v>
      </c>
      <c r="AF20" s="15">
        <f t="shared" si="8"/>
        <v>0.14571659817744717</v>
      </c>
      <c r="AG20" s="68">
        <f t="shared" si="9"/>
        <v>13721312.598834001</v>
      </c>
      <c r="AH20" s="42">
        <f t="shared" si="10"/>
        <v>3.4283053849685184E-3</v>
      </c>
      <c r="AI20" s="46">
        <f t="shared" si="11"/>
        <v>0.26246432776140333</v>
      </c>
    </row>
    <row r="21" spans="1:35" x14ac:dyDescent="0.2">
      <c r="A21" s="71" t="s">
        <v>119</v>
      </c>
      <c r="B21" s="65">
        <v>3361377136.7599998</v>
      </c>
      <c r="C21" s="66">
        <v>206233373.28000003</v>
      </c>
      <c r="D21" s="65">
        <v>12820300.140000002</v>
      </c>
      <c r="E21" s="67">
        <v>1674052.75</v>
      </c>
      <c r="F21" s="67">
        <f t="shared" si="0"/>
        <v>123822.87190344269</v>
      </c>
      <c r="G21" s="67">
        <f t="shared" si="12"/>
        <v>14618175.761903444</v>
      </c>
      <c r="H21" s="15">
        <f t="shared" si="1"/>
        <v>7.4018203014687256E-4</v>
      </c>
      <c r="I21" s="76">
        <v>920226.17999999982</v>
      </c>
      <c r="J21" s="68">
        <v>0</v>
      </c>
      <c r="K21" s="67">
        <v>232386.56</v>
      </c>
      <c r="L21" s="67">
        <v>1152612.7399999998</v>
      </c>
      <c r="M21" s="67">
        <v>982559.7300000001</v>
      </c>
      <c r="N21" s="67">
        <v>0</v>
      </c>
      <c r="O21" s="67">
        <v>507580.25</v>
      </c>
      <c r="P21" s="67">
        <f t="shared" si="13"/>
        <v>2410366.16</v>
      </c>
      <c r="Q21" s="67">
        <f t="shared" si="14"/>
        <v>232386.56</v>
      </c>
      <c r="R21" s="67">
        <f t="shared" si="15"/>
        <v>2642752.7200000002</v>
      </c>
      <c r="S21" s="15">
        <f t="shared" si="2"/>
        <v>1.6013942637566809E-3</v>
      </c>
      <c r="T21" s="68">
        <v>614329.15</v>
      </c>
      <c r="U21" s="67">
        <f t="shared" si="16"/>
        <v>601428.23785000003</v>
      </c>
      <c r="V21" s="67">
        <v>245972.62</v>
      </c>
      <c r="W21" s="67">
        <f t="shared" si="17"/>
        <v>180470.111294</v>
      </c>
      <c r="X21" s="67">
        <f t="shared" si="18"/>
        <v>781898.34914400009</v>
      </c>
      <c r="Y21" s="15">
        <f t="shared" si="3"/>
        <v>1.3572192706847624E-3</v>
      </c>
      <c r="Z21" s="65">
        <v>446500</v>
      </c>
      <c r="AA21" s="50">
        <f t="shared" si="4"/>
        <v>1.4925373134328358E-2</v>
      </c>
      <c r="AB21" s="65">
        <v>2189112.33</v>
      </c>
      <c r="AC21" s="50">
        <f t="shared" si="5"/>
        <v>1.2537447520512507E-3</v>
      </c>
      <c r="AD21" s="68">
        <f t="shared" si="6"/>
        <v>3871151.0691440003</v>
      </c>
      <c r="AE21" s="42">
        <f t="shared" si="7"/>
        <v>1.7157068006341217E-3</v>
      </c>
      <c r="AF21" s="15">
        <f t="shared" si="8"/>
        <v>0.30195479254544189</v>
      </c>
      <c r="AG21" s="68">
        <f t="shared" si="9"/>
        <v>6060263.3991440004</v>
      </c>
      <c r="AH21" s="42">
        <f t="shared" si="10"/>
        <v>1.5141724595195446E-3</v>
      </c>
      <c r="AI21" s="46">
        <f t="shared" si="11"/>
        <v>0.4145704291596839</v>
      </c>
    </row>
    <row r="22" spans="1:35" x14ac:dyDescent="0.2">
      <c r="A22" s="6" t="s">
        <v>59</v>
      </c>
      <c r="B22" s="65">
        <v>192430749.89000002</v>
      </c>
      <c r="C22" s="66">
        <v>63513537.400000006</v>
      </c>
      <c r="D22" s="65">
        <v>3930940.830000001</v>
      </c>
      <c r="E22" s="67">
        <v>568148.3899999999</v>
      </c>
      <c r="F22" s="67">
        <f t="shared" si="0"/>
        <v>42023.625191689564</v>
      </c>
      <c r="G22" s="67">
        <f t="shared" si="12"/>
        <v>4541112.8451916901</v>
      </c>
      <c r="H22" s="15">
        <f t="shared" si="1"/>
        <v>2.2993636002378691E-4</v>
      </c>
      <c r="I22" s="76">
        <v>312008.58999999997</v>
      </c>
      <c r="J22" s="68">
        <v>-27432.85</v>
      </c>
      <c r="K22" s="67">
        <v>40823.050000000003</v>
      </c>
      <c r="L22" s="67">
        <v>325398.78999999998</v>
      </c>
      <c r="M22" s="67">
        <v>561777.65</v>
      </c>
      <c r="N22" s="67">
        <v>13558.37</v>
      </c>
      <c r="O22" s="67">
        <v>639876.93999999994</v>
      </c>
      <c r="P22" s="67">
        <f t="shared" si="13"/>
        <v>1499788.7</v>
      </c>
      <c r="Q22" s="67">
        <f t="shared" si="14"/>
        <v>40823.050000000003</v>
      </c>
      <c r="R22" s="67">
        <f t="shared" si="15"/>
        <v>1540611.75</v>
      </c>
      <c r="S22" s="15">
        <f t="shared" si="2"/>
        <v>9.3354433067280751E-4</v>
      </c>
      <c r="T22" s="68">
        <v>291619.36999999994</v>
      </c>
      <c r="U22" s="67">
        <f t="shared" si="16"/>
        <v>285495.36322999996</v>
      </c>
      <c r="V22" s="67">
        <v>113330.18000000002</v>
      </c>
      <c r="W22" s="67">
        <f t="shared" si="17"/>
        <v>83150.353066000025</v>
      </c>
      <c r="X22" s="67">
        <f t="shared" si="18"/>
        <v>368645.716296</v>
      </c>
      <c r="Y22" s="15">
        <f t="shared" si="3"/>
        <v>6.398952891511656E-4</v>
      </c>
      <c r="Z22" s="65">
        <v>446500</v>
      </c>
      <c r="AA22" s="50">
        <f t="shared" si="4"/>
        <v>1.4925373134328358E-2</v>
      </c>
      <c r="AB22" s="65">
        <v>790109.25000000012</v>
      </c>
      <c r="AC22" s="50">
        <f t="shared" si="5"/>
        <v>4.5251004809545328E-4</v>
      </c>
      <c r="AD22" s="68">
        <f t="shared" si="6"/>
        <v>2355757.4662959999</v>
      </c>
      <c r="AE22" s="42">
        <f t="shared" si="7"/>
        <v>1.0440794051631746E-3</v>
      </c>
      <c r="AF22" s="15">
        <f t="shared" si="8"/>
        <v>0.59928591351907967</v>
      </c>
      <c r="AG22" s="68">
        <f t="shared" si="9"/>
        <v>3145866.7162959999</v>
      </c>
      <c r="AH22" s="42">
        <f t="shared" si="10"/>
        <v>7.8600292254745992E-4</v>
      </c>
      <c r="AI22" s="46">
        <f t="shared" si="11"/>
        <v>0.69275237668382716</v>
      </c>
    </row>
    <row r="23" spans="1:35" x14ac:dyDescent="0.2">
      <c r="A23" s="6" t="s">
        <v>13</v>
      </c>
      <c r="B23" s="65">
        <v>42251680299.5</v>
      </c>
      <c r="C23" s="66">
        <v>14589530329.02</v>
      </c>
      <c r="D23" s="65">
        <v>879726720.73000002</v>
      </c>
      <c r="E23" s="67">
        <v>122207077.85000001</v>
      </c>
      <c r="F23" s="67">
        <f t="shared" si="0"/>
        <v>9039160.4125464968</v>
      </c>
      <c r="G23" s="67">
        <f t="shared" si="12"/>
        <v>1010972958.9925466</v>
      </c>
      <c r="H23" s="15">
        <f t="shared" si="1"/>
        <v>5.1189972633990055E-2</v>
      </c>
      <c r="I23" s="76">
        <v>75294853.270000011</v>
      </c>
      <c r="J23" s="68">
        <v>0</v>
      </c>
      <c r="K23" s="67">
        <v>3769685.5399999991</v>
      </c>
      <c r="L23" s="67">
        <v>79064538.810000002</v>
      </c>
      <c r="M23" s="67">
        <v>0</v>
      </c>
      <c r="N23" s="67">
        <v>0</v>
      </c>
      <c r="O23" s="67">
        <v>0</v>
      </c>
      <c r="P23" s="67">
        <f t="shared" si="13"/>
        <v>75294853.270000011</v>
      </c>
      <c r="Q23" s="67">
        <f t="shared" si="14"/>
        <v>3769685.5399999991</v>
      </c>
      <c r="R23" s="67">
        <f t="shared" si="15"/>
        <v>79064538.810000002</v>
      </c>
      <c r="S23" s="15">
        <f t="shared" si="2"/>
        <v>4.790970337811306E-2</v>
      </c>
      <c r="T23" s="68">
        <v>18585156.090000004</v>
      </c>
      <c r="U23" s="67">
        <f t="shared" si="16"/>
        <v>18194867.812110003</v>
      </c>
      <c r="V23" s="67">
        <v>23586789.59</v>
      </c>
      <c r="W23" s="67">
        <f t="shared" si="17"/>
        <v>17305627.522183001</v>
      </c>
      <c r="X23" s="67">
        <f t="shared" si="18"/>
        <v>35500495.334293008</v>
      </c>
      <c r="Y23" s="15">
        <f t="shared" si="3"/>
        <v>6.1621765078932821E-2</v>
      </c>
      <c r="Z23" s="65">
        <v>446500</v>
      </c>
      <c r="AA23" s="50">
        <f t="shared" si="4"/>
        <v>1.4925373134328358E-2</v>
      </c>
      <c r="AB23" s="65">
        <v>137577988.87</v>
      </c>
      <c r="AC23" s="50">
        <f t="shared" si="5"/>
        <v>7.879343566783889E-2</v>
      </c>
      <c r="AD23" s="68">
        <f t="shared" si="6"/>
        <v>115011534.14429301</v>
      </c>
      <c r="AE23" s="42">
        <f t="shared" si="7"/>
        <v>5.0973487667677175E-2</v>
      </c>
      <c r="AF23" s="15">
        <f t="shared" si="8"/>
        <v>0.13073552437836158</v>
      </c>
      <c r="AG23" s="68">
        <f t="shared" si="9"/>
        <v>252589523.01429302</v>
      </c>
      <c r="AH23" s="42">
        <f t="shared" si="10"/>
        <v>6.3110144579762481E-2</v>
      </c>
      <c r="AI23" s="46">
        <f t="shared" si="11"/>
        <v>0.24984795168607002</v>
      </c>
    </row>
    <row r="24" spans="1:35" x14ac:dyDescent="0.2">
      <c r="A24" s="6" t="s">
        <v>18</v>
      </c>
      <c r="B24" s="65">
        <v>8881008191.5599976</v>
      </c>
      <c r="C24" s="66">
        <v>4405079754.71</v>
      </c>
      <c r="D24" s="65">
        <v>269721520.73000002</v>
      </c>
      <c r="E24" s="67">
        <v>55163925.830000006</v>
      </c>
      <c r="F24" s="67">
        <f t="shared" si="0"/>
        <v>4080251.187866753</v>
      </c>
      <c r="G24" s="67">
        <f t="shared" si="12"/>
        <v>328965697.74786675</v>
      </c>
      <c r="H24" s="15">
        <f t="shared" si="1"/>
        <v>1.6656968829330373E-2</v>
      </c>
      <c r="I24" s="76">
        <v>20301024.050000001</v>
      </c>
      <c r="J24" s="68">
        <v>-75415.129999999888</v>
      </c>
      <c r="K24" s="67">
        <v>3907874.46</v>
      </c>
      <c r="L24" s="67">
        <v>24133483.380000003</v>
      </c>
      <c r="M24" s="67">
        <v>0</v>
      </c>
      <c r="N24" s="67">
        <v>0</v>
      </c>
      <c r="O24" s="67">
        <v>0</v>
      </c>
      <c r="P24" s="67">
        <f t="shared" si="13"/>
        <v>20225608.920000002</v>
      </c>
      <c r="Q24" s="67">
        <f t="shared" si="14"/>
        <v>3907874.46</v>
      </c>
      <c r="R24" s="67">
        <f t="shared" si="15"/>
        <v>24133483.380000003</v>
      </c>
      <c r="S24" s="15">
        <f t="shared" si="2"/>
        <v>1.4623850940242036E-2</v>
      </c>
      <c r="T24" s="68">
        <v>6015914.5800000001</v>
      </c>
      <c r="U24" s="67">
        <f t="shared" si="16"/>
        <v>5889580.3738200003</v>
      </c>
      <c r="V24" s="67">
        <v>2355557.44</v>
      </c>
      <c r="W24" s="67">
        <f t="shared" si="17"/>
        <v>1728272.493728</v>
      </c>
      <c r="X24" s="67">
        <f t="shared" si="18"/>
        <v>7617852.8675480001</v>
      </c>
      <c r="Y24" s="15">
        <f t="shared" si="3"/>
        <v>1.3223070139994885E-2</v>
      </c>
      <c r="Z24" s="65">
        <v>446500</v>
      </c>
      <c r="AA24" s="50">
        <f t="shared" si="4"/>
        <v>1.4925373134328358E-2</v>
      </c>
      <c r="AB24" s="65">
        <v>62834001.780000001</v>
      </c>
      <c r="AC24" s="50">
        <f t="shared" si="5"/>
        <v>3.5986184401078196E-2</v>
      </c>
      <c r="AD24" s="68">
        <f t="shared" si="6"/>
        <v>32197836.247548003</v>
      </c>
      <c r="AE24" s="42">
        <f t="shared" si="7"/>
        <v>1.427018621307311E-2</v>
      </c>
      <c r="AF24" s="15">
        <f t="shared" si="8"/>
        <v>0.11937436864661266</v>
      </c>
      <c r="AG24" s="68">
        <f t="shared" si="9"/>
        <v>95031838.027548</v>
      </c>
      <c r="AH24" s="42">
        <f t="shared" si="10"/>
        <v>2.3743950129157778E-2</v>
      </c>
      <c r="AI24" s="46">
        <f t="shared" si="11"/>
        <v>0.28888069083842421</v>
      </c>
    </row>
    <row r="25" spans="1:35" x14ac:dyDescent="0.2">
      <c r="A25" s="6" t="s">
        <v>42</v>
      </c>
      <c r="B25" s="65">
        <v>1555663647.97</v>
      </c>
      <c r="C25" s="66">
        <v>758203764.63999987</v>
      </c>
      <c r="D25" s="65">
        <v>46568823.180000015</v>
      </c>
      <c r="E25" s="67">
        <v>7053084.04</v>
      </c>
      <c r="F25" s="67">
        <f t="shared" si="0"/>
        <v>521687.93462997867</v>
      </c>
      <c r="G25" s="67">
        <f t="shared" si="12"/>
        <v>54143595.15462999</v>
      </c>
      <c r="H25" s="15">
        <f t="shared" si="1"/>
        <v>2.7415264964488328E-3</v>
      </c>
      <c r="I25" s="76">
        <v>1933103.2999999998</v>
      </c>
      <c r="J25" s="68">
        <v>-7276.9599999999919</v>
      </c>
      <c r="K25" s="67">
        <v>2343183.66</v>
      </c>
      <c r="L25" s="67">
        <v>4269010</v>
      </c>
      <c r="M25" s="67">
        <v>0</v>
      </c>
      <c r="N25" s="67">
        <v>0</v>
      </c>
      <c r="O25" s="67">
        <v>0</v>
      </c>
      <c r="P25" s="67">
        <f t="shared" si="13"/>
        <v>1925826.3399999999</v>
      </c>
      <c r="Q25" s="67">
        <f t="shared" si="14"/>
        <v>2343183.66</v>
      </c>
      <c r="R25" s="67">
        <f t="shared" si="15"/>
        <v>4269010</v>
      </c>
      <c r="S25" s="15">
        <f t="shared" si="2"/>
        <v>2.5868360948730412E-3</v>
      </c>
      <c r="T25" s="68">
        <v>967648.84</v>
      </c>
      <c r="U25" s="67">
        <f t="shared" si="16"/>
        <v>947328.21435999998</v>
      </c>
      <c r="V25" s="67">
        <v>1654161.5899999994</v>
      </c>
      <c r="W25" s="67">
        <f t="shared" si="17"/>
        <v>1213658.3585829996</v>
      </c>
      <c r="X25" s="67">
        <f t="shared" si="18"/>
        <v>2160986.5729429997</v>
      </c>
      <c r="Y25" s="15">
        <f t="shared" si="3"/>
        <v>3.751040814576668E-3</v>
      </c>
      <c r="Z25" s="65">
        <v>446500</v>
      </c>
      <c r="AA25" s="50">
        <f t="shared" si="4"/>
        <v>1.4925373134328358E-2</v>
      </c>
      <c r="AB25" s="65">
        <v>8758915.8499999996</v>
      </c>
      <c r="AC25" s="50">
        <f t="shared" si="5"/>
        <v>5.0163916351409982E-3</v>
      </c>
      <c r="AD25" s="68">
        <f t="shared" si="6"/>
        <v>6876496.5729430001</v>
      </c>
      <c r="AE25" s="42">
        <f t="shared" si="7"/>
        <v>3.0476857461789407E-3</v>
      </c>
      <c r="AF25" s="15">
        <f t="shared" si="8"/>
        <v>0.14766309525073548</v>
      </c>
      <c r="AG25" s="68">
        <f t="shared" si="9"/>
        <v>15635412.422943</v>
      </c>
      <c r="AH25" s="42">
        <f t="shared" si="10"/>
        <v>3.9065481687469306E-3</v>
      </c>
      <c r="AI25" s="46">
        <f t="shared" si="11"/>
        <v>0.28877676811614467</v>
      </c>
    </row>
    <row r="26" spans="1:35" x14ac:dyDescent="0.2">
      <c r="A26" s="6" t="s">
        <v>61</v>
      </c>
      <c r="B26" s="65">
        <v>255511428.01000002</v>
      </c>
      <c r="C26" s="66">
        <v>144599451.73999998</v>
      </c>
      <c r="D26" s="65">
        <v>8736938.9999999981</v>
      </c>
      <c r="E26" s="67">
        <v>1408884.46</v>
      </c>
      <c r="F26" s="67">
        <f t="shared" si="0"/>
        <v>104209.45219159372</v>
      </c>
      <c r="G26" s="67">
        <f t="shared" si="12"/>
        <v>10250032.91219159</v>
      </c>
      <c r="H26" s="15">
        <f t="shared" si="1"/>
        <v>5.1900389580692363E-4</v>
      </c>
      <c r="I26" s="76">
        <v>557967.46</v>
      </c>
      <c r="J26" s="68">
        <v>-160822.43</v>
      </c>
      <c r="K26" s="67">
        <v>232087.86999999997</v>
      </c>
      <c r="L26" s="67">
        <v>629232.89999999991</v>
      </c>
      <c r="M26" s="67">
        <v>0</v>
      </c>
      <c r="N26" s="67">
        <v>18199.260000000002</v>
      </c>
      <c r="O26" s="67">
        <v>212439.14999999997</v>
      </c>
      <c r="P26" s="67">
        <f t="shared" si="13"/>
        <v>627783.43999999994</v>
      </c>
      <c r="Q26" s="67">
        <f t="shared" si="14"/>
        <v>232087.86999999997</v>
      </c>
      <c r="R26" s="67">
        <f t="shared" si="15"/>
        <v>859871.30999999994</v>
      </c>
      <c r="S26" s="15">
        <f t="shared" si="2"/>
        <v>5.21044959288867E-4</v>
      </c>
      <c r="T26" s="68">
        <v>203862.38999999996</v>
      </c>
      <c r="U26" s="67">
        <f t="shared" si="16"/>
        <v>199581.27980999995</v>
      </c>
      <c r="V26" s="67">
        <v>137171.67000000001</v>
      </c>
      <c r="W26" s="67">
        <f t="shared" si="17"/>
        <v>100642.85427900001</v>
      </c>
      <c r="X26" s="67">
        <f t="shared" si="18"/>
        <v>300224.13408899994</v>
      </c>
      <c r="Y26" s="15">
        <f t="shared" si="3"/>
        <v>5.2112909658438757E-4</v>
      </c>
      <c r="Z26" s="65">
        <v>446500</v>
      </c>
      <c r="AA26" s="50">
        <f t="shared" si="4"/>
        <v>1.4925373134328358E-2</v>
      </c>
      <c r="AB26" s="65">
        <v>1583181.8900000001</v>
      </c>
      <c r="AC26" s="50">
        <f t="shared" si="5"/>
        <v>9.0671728395503605E-4</v>
      </c>
      <c r="AD26" s="68">
        <f t="shared" si="6"/>
        <v>1606595.4440889999</v>
      </c>
      <c r="AE26" s="42">
        <f t="shared" si="7"/>
        <v>7.1204834945922356E-4</v>
      </c>
      <c r="AF26" s="15">
        <f t="shared" si="8"/>
        <v>0.18388539099208548</v>
      </c>
      <c r="AG26" s="68">
        <f t="shared" si="9"/>
        <v>3189777.3340889998</v>
      </c>
      <c r="AH26" s="42">
        <f t="shared" si="10"/>
        <v>7.9697410379216301E-4</v>
      </c>
      <c r="AI26" s="46">
        <f t="shared" si="11"/>
        <v>0.31119678945567247</v>
      </c>
    </row>
    <row r="27" spans="1:35" x14ac:dyDescent="0.2">
      <c r="A27" s="6" t="s">
        <v>39</v>
      </c>
      <c r="B27" s="65">
        <v>1194561155.6600003</v>
      </c>
      <c r="C27" s="66">
        <v>272881135.81999999</v>
      </c>
      <c r="D27" s="65">
        <v>17099457.469999999</v>
      </c>
      <c r="E27" s="67">
        <v>3247946.31</v>
      </c>
      <c r="F27" s="67">
        <f t="shared" si="0"/>
        <v>240237.37596822402</v>
      </c>
      <c r="G27" s="67">
        <f t="shared" si="12"/>
        <v>20587641.155968223</v>
      </c>
      <c r="H27" s="15">
        <f t="shared" si="1"/>
        <v>1.0424421128163829E-3</v>
      </c>
      <c r="I27" s="76">
        <v>1106408.9599999997</v>
      </c>
      <c r="J27" s="68">
        <v>0</v>
      </c>
      <c r="K27" s="67">
        <v>478547.69999999995</v>
      </c>
      <c r="L27" s="67">
        <v>1584956.6599999997</v>
      </c>
      <c r="M27" s="67">
        <v>1501305.3800000001</v>
      </c>
      <c r="N27" s="67">
        <v>0</v>
      </c>
      <c r="O27" s="67">
        <v>593225.65</v>
      </c>
      <c r="P27" s="67">
        <f t="shared" si="13"/>
        <v>3200939.9899999998</v>
      </c>
      <c r="Q27" s="67">
        <f t="shared" si="14"/>
        <v>478547.69999999995</v>
      </c>
      <c r="R27" s="67">
        <f t="shared" si="15"/>
        <v>3679487.6899999995</v>
      </c>
      <c r="S27" s="15">
        <f t="shared" si="2"/>
        <v>2.2296109793917152E-3</v>
      </c>
      <c r="T27" s="68">
        <v>763601.84000000008</v>
      </c>
      <c r="U27" s="67">
        <f t="shared" si="16"/>
        <v>747566.20136000006</v>
      </c>
      <c r="V27" s="67">
        <v>700726.51</v>
      </c>
      <c r="W27" s="67">
        <f t="shared" si="17"/>
        <v>514123.04038700002</v>
      </c>
      <c r="X27" s="67">
        <f t="shared" si="18"/>
        <v>1261689.241747</v>
      </c>
      <c r="Y27" s="15">
        <f t="shared" si="3"/>
        <v>2.1900403733929718E-3</v>
      </c>
      <c r="Z27" s="65">
        <v>446500</v>
      </c>
      <c r="AA27" s="50">
        <f t="shared" si="4"/>
        <v>1.4925373134328358E-2</v>
      </c>
      <c r="AB27" s="65">
        <v>4327107.2200000007</v>
      </c>
      <c r="AC27" s="50">
        <f t="shared" si="5"/>
        <v>2.4782136093665316E-3</v>
      </c>
      <c r="AD27" s="68">
        <f t="shared" si="6"/>
        <v>5387676.9317469997</v>
      </c>
      <c r="AE27" s="42">
        <f t="shared" si="7"/>
        <v>2.3878360173275009E-3</v>
      </c>
      <c r="AF27" s="15">
        <f t="shared" si="8"/>
        <v>0.31507882289244349</v>
      </c>
      <c r="AG27" s="68">
        <f t="shared" si="9"/>
        <v>9714784.1517469995</v>
      </c>
      <c r="AH27" s="42">
        <f t="shared" si="10"/>
        <v>2.4272639065209584E-3</v>
      </c>
      <c r="AI27" s="46">
        <f t="shared" si="11"/>
        <v>0.47187456193497657</v>
      </c>
    </row>
    <row r="28" spans="1:35" x14ac:dyDescent="0.2">
      <c r="A28" s="6" t="s">
        <v>60</v>
      </c>
      <c r="B28" s="65">
        <v>171970245.03000003</v>
      </c>
      <c r="C28" s="66">
        <v>48294103.120000005</v>
      </c>
      <c r="D28" s="65">
        <v>3185440.55</v>
      </c>
      <c r="E28" s="67">
        <v>471702.75000000006</v>
      </c>
      <c r="F28" s="67">
        <f t="shared" si="0"/>
        <v>34889.933539878984</v>
      </c>
      <c r="G28" s="67">
        <f t="shared" si="12"/>
        <v>3692033.2335398789</v>
      </c>
      <c r="H28" s="15">
        <f t="shared" si="1"/>
        <v>1.869437540416762E-4</v>
      </c>
      <c r="I28" s="76">
        <v>254480.72000000003</v>
      </c>
      <c r="J28" s="68">
        <v>-110</v>
      </c>
      <c r="K28" s="67">
        <v>46392.61</v>
      </c>
      <c r="L28" s="67">
        <v>300763.33</v>
      </c>
      <c r="M28" s="67">
        <v>662712.40999999992</v>
      </c>
      <c r="N28" s="67">
        <v>0</v>
      </c>
      <c r="O28" s="67">
        <v>566056.48</v>
      </c>
      <c r="P28" s="67">
        <f t="shared" si="13"/>
        <v>1483139.6099999999</v>
      </c>
      <c r="Q28" s="67">
        <f t="shared" si="14"/>
        <v>46392.61</v>
      </c>
      <c r="R28" s="67">
        <f t="shared" si="15"/>
        <v>1529532.22</v>
      </c>
      <c r="S28" s="15">
        <f t="shared" si="2"/>
        <v>9.2683061294475616E-4</v>
      </c>
      <c r="T28" s="68">
        <v>293145.77999999997</v>
      </c>
      <c r="U28" s="67">
        <f t="shared" si="16"/>
        <v>286989.71861999994</v>
      </c>
      <c r="V28" s="67">
        <v>56495.149999999987</v>
      </c>
      <c r="W28" s="67">
        <f t="shared" si="17"/>
        <v>41450.491554999993</v>
      </c>
      <c r="X28" s="67">
        <f t="shared" si="18"/>
        <v>328440.21017499996</v>
      </c>
      <c r="Y28" s="15">
        <f t="shared" si="3"/>
        <v>5.7010656564919807E-4</v>
      </c>
      <c r="Z28" s="65">
        <v>446500</v>
      </c>
      <c r="AA28" s="50">
        <f t="shared" si="4"/>
        <v>1.4925373134328358E-2</v>
      </c>
      <c r="AB28" s="65">
        <v>719340.77999999991</v>
      </c>
      <c r="AC28" s="50">
        <f t="shared" si="5"/>
        <v>4.1197964832688744E-4</v>
      </c>
      <c r="AD28" s="68">
        <f t="shared" si="6"/>
        <v>2304472.4301749999</v>
      </c>
      <c r="AE28" s="42">
        <f t="shared" si="7"/>
        <v>1.0213497096095926E-3</v>
      </c>
      <c r="AF28" s="15">
        <f t="shared" si="8"/>
        <v>0.72343915825865912</v>
      </c>
      <c r="AG28" s="68">
        <f t="shared" si="9"/>
        <v>3023813.2101749997</v>
      </c>
      <c r="AH28" s="42">
        <f t="shared" si="10"/>
        <v>7.555075388678788E-4</v>
      </c>
      <c r="AI28" s="46">
        <f t="shared" si="11"/>
        <v>0.81901029023939809</v>
      </c>
    </row>
    <row r="29" spans="1:35" x14ac:dyDescent="0.2">
      <c r="A29" s="6" t="s">
        <v>62</v>
      </c>
      <c r="B29" s="65">
        <v>88680110.469999999</v>
      </c>
      <c r="C29" s="66">
        <v>29351984.48</v>
      </c>
      <c r="D29" s="65">
        <v>1867330.6500000001</v>
      </c>
      <c r="E29" s="67">
        <v>237218.02999999997</v>
      </c>
      <c r="F29" s="67">
        <f t="shared" si="0"/>
        <v>17546.052680763507</v>
      </c>
      <c r="G29" s="67">
        <f t="shared" si="12"/>
        <v>2122094.7326807636</v>
      </c>
      <c r="H29" s="15">
        <f t="shared" si="1"/>
        <v>1.0745091678902523E-4</v>
      </c>
      <c r="I29" s="76">
        <v>149668.75</v>
      </c>
      <c r="J29" s="68">
        <v>-99333.9</v>
      </c>
      <c r="K29" s="67">
        <v>21809.760000000006</v>
      </c>
      <c r="L29" s="67">
        <v>72144.610000000015</v>
      </c>
      <c r="M29" s="67">
        <v>536232.68999999994</v>
      </c>
      <c r="N29" s="67">
        <v>10503.64</v>
      </c>
      <c r="O29" s="67">
        <v>603049.90000000014</v>
      </c>
      <c r="P29" s="67">
        <f t="shared" si="13"/>
        <v>1200121.08</v>
      </c>
      <c r="Q29" s="67">
        <f t="shared" si="14"/>
        <v>21809.760000000006</v>
      </c>
      <c r="R29" s="67">
        <f t="shared" si="15"/>
        <v>1221930.8400000001</v>
      </c>
      <c r="S29" s="15">
        <f t="shared" si="2"/>
        <v>7.4043743217995159E-4</v>
      </c>
      <c r="T29" s="68">
        <v>191848.06000000003</v>
      </c>
      <c r="U29" s="67">
        <f t="shared" si="16"/>
        <v>187819.25074000002</v>
      </c>
      <c r="V29" s="67">
        <v>46732.889999999992</v>
      </c>
      <c r="W29" s="67">
        <f t="shared" si="17"/>
        <v>34287.921392999997</v>
      </c>
      <c r="X29" s="67">
        <f t="shared" si="18"/>
        <v>222107.17213300001</v>
      </c>
      <c r="Y29" s="15">
        <f t="shared" si="3"/>
        <v>3.8553366240793582E-4</v>
      </c>
      <c r="Z29" s="65">
        <v>446500</v>
      </c>
      <c r="AA29" s="50">
        <f t="shared" si="4"/>
        <v>1.4925373134328358E-2</v>
      </c>
      <c r="AB29" s="65">
        <v>416760.37</v>
      </c>
      <c r="AC29" s="50">
        <f t="shared" si="5"/>
        <v>2.3868630201833338E-4</v>
      </c>
      <c r="AD29" s="68">
        <f t="shared" si="6"/>
        <v>1890538.0121330002</v>
      </c>
      <c r="AE29" s="42">
        <f t="shared" si="7"/>
        <v>8.3789262323754731E-4</v>
      </c>
      <c r="AF29" s="15">
        <f t="shared" si="8"/>
        <v>1.0124280946885331</v>
      </c>
      <c r="AG29" s="68">
        <f t="shared" si="9"/>
        <v>2307298.3821330001</v>
      </c>
      <c r="AH29" s="42">
        <f t="shared" si="10"/>
        <v>5.7648445884600681E-4</v>
      </c>
      <c r="AI29" s="46">
        <f t="shared" si="11"/>
        <v>1.0872739782065599</v>
      </c>
    </row>
    <row r="30" spans="1:35" x14ac:dyDescent="0.2">
      <c r="A30" s="6" t="s">
        <v>54</v>
      </c>
      <c r="B30" s="65">
        <v>270547792.81</v>
      </c>
      <c r="C30" s="66">
        <v>115542832.98999999</v>
      </c>
      <c r="D30" s="65">
        <v>7085195.4499999983</v>
      </c>
      <c r="E30" s="67">
        <v>1095247.6099999999</v>
      </c>
      <c r="F30" s="67">
        <f t="shared" si="0"/>
        <v>81011.01026570503</v>
      </c>
      <c r="G30" s="67">
        <f t="shared" si="12"/>
        <v>8261454.0702657038</v>
      </c>
      <c r="H30" s="15">
        <f t="shared" si="1"/>
        <v>4.1831347120826898E-4</v>
      </c>
      <c r="I30" s="76">
        <v>423787.78</v>
      </c>
      <c r="J30" s="68">
        <v>-39964.89</v>
      </c>
      <c r="K30" s="67">
        <v>213319.51000000004</v>
      </c>
      <c r="L30" s="67">
        <v>597142.4</v>
      </c>
      <c r="M30" s="67">
        <v>315738.76999999996</v>
      </c>
      <c r="N30" s="67">
        <v>34126.44</v>
      </c>
      <c r="O30" s="67">
        <v>244940.63999999998</v>
      </c>
      <c r="P30" s="67">
        <f t="shared" si="13"/>
        <v>978628.73999999987</v>
      </c>
      <c r="Q30" s="67">
        <f t="shared" si="14"/>
        <v>213319.51000000004</v>
      </c>
      <c r="R30" s="67">
        <f t="shared" si="15"/>
        <v>1191948.25</v>
      </c>
      <c r="S30" s="15">
        <f t="shared" si="2"/>
        <v>7.2226927468447145E-4</v>
      </c>
      <c r="T30" s="68">
        <v>219165.16999999998</v>
      </c>
      <c r="U30" s="67">
        <f t="shared" si="16"/>
        <v>214562.70142999999</v>
      </c>
      <c r="V30" s="67">
        <v>156472.22000000003</v>
      </c>
      <c r="W30" s="67">
        <f t="shared" si="17"/>
        <v>114803.66781400003</v>
      </c>
      <c r="X30" s="67">
        <f t="shared" si="18"/>
        <v>329366.369244</v>
      </c>
      <c r="Y30" s="15">
        <f t="shared" si="3"/>
        <v>5.7171419269885543E-4</v>
      </c>
      <c r="Z30" s="65">
        <v>446500</v>
      </c>
      <c r="AA30" s="50">
        <f t="shared" si="4"/>
        <v>1.4925373134328358E-2</v>
      </c>
      <c r="AB30" s="65">
        <v>1287128.1500000001</v>
      </c>
      <c r="AC30" s="50">
        <f t="shared" si="5"/>
        <v>7.37161881172144E-4</v>
      </c>
      <c r="AD30" s="68">
        <f t="shared" si="6"/>
        <v>1967814.6192439999</v>
      </c>
      <c r="AE30" s="42">
        <f t="shared" si="7"/>
        <v>8.721418679666069E-4</v>
      </c>
      <c r="AF30" s="15">
        <f t="shared" si="8"/>
        <v>0.27773610948784772</v>
      </c>
      <c r="AG30" s="68">
        <f t="shared" si="9"/>
        <v>3254942.7692440003</v>
      </c>
      <c r="AH30" s="42">
        <f t="shared" si="10"/>
        <v>8.1325585604046392E-4</v>
      </c>
      <c r="AI30" s="46">
        <f t="shared" si="11"/>
        <v>0.39399151064206245</v>
      </c>
    </row>
    <row r="31" spans="1:35" x14ac:dyDescent="0.2">
      <c r="A31" s="6" t="s">
        <v>56</v>
      </c>
      <c r="B31" s="65">
        <v>196290740.03</v>
      </c>
      <c r="C31" s="66">
        <v>81140684.650000006</v>
      </c>
      <c r="D31" s="65">
        <v>5189685.07</v>
      </c>
      <c r="E31" s="67">
        <v>626559.92999999993</v>
      </c>
      <c r="F31" s="67">
        <f t="shared" si="0"/>
        <v>46344.089188479877</v>
      </c>
      <c r="G31" s="67">
        <f t="shared" si="12"/>
        <v>5862589.0891884798</v>
      </c>
      <c r="H31" s="15">
        <f t="shared" si="1"/>
        <v>2.968484689629562E-4</v>
      </c>
      <c r="I31" s="76">
        <v>348618.92</v>
      </c>
      <c r="J31" s="68">
        <v>0</v>
      </c>
      <c r="K31" s="67">
        <v>118262.71000000002</v>
      </c>
      <c r="L31" s="67">
        <v>466881.63</v>
      </c>
      <c r="M31" s="67">
        <v>372637.92</v>
      </c>
      <c r="N31" s="67">
        <v>29839.18</v>
      </c>
      <c r="O31" s="67">
        <v>426584.62</v>
      </c>
      <c r="P31" s="67">
        <f t="shared" si="13"/>
        <v>1177680.6400000001</v>
      </c>
      <c r="Q31" s="67">
        <f t="shared" si="14"/>
        <v>118262.71000000002</v>
      </c>
      <c r="R31" s="67">
        <f t="shared" si="15"/>
        <v>1295943.3500000001</v>
      </c>
      <c r="S31" s="15">
        <f t="shared" si="2"/>
        <v>7.8528582380708574E-4</v>
      </c>
      <c r="T31" s="68">
        <v>221074.66000000006</v>
      </c>
      <c r="U31" s="67">
        <f t="shared" si="16"/>
        <v>216432.09214000005</v>
      </c>
      <c r="V31" s="67">
        <v>143392.30999999997</v>
      </c>
      <c r="W31" s="67">
        <f t="shared" si="17"/>
        <v>105206.93784699998</v>
      </c>
      <c r="X31" s="67">
        <f t="shared" si="18"/>
        <v>321639.02998700005</v>
      </c>
      <c r="Y31" s="15">
        <f t="shared" si="3"/>
        <v>5.5830107606777315E-4</v>
      </c>
      <c r="Z31" s="65">
        <v>446500</v>
      </c>
      <c r="AA31" s="50">
        <f t="shared" si="4"/>
        <v>1.4925373134328358E-2</v>
      </c>
      <c r="AB31" s="65">
        <v>828506.27000000014</v>
      </c>
      <c r="AC31" s="50">
        <f t="shared" si="5"/>
        <v>4.7450072516564594E-4</v>
      </c>
      <c r="AD31" s="68">
        <f t="shared" si="6"/>
        <v>2064082.379987</v>
      </c>
      <c r="AE31" s="42">
        <f t="shared" si="7"/>
        <v>9.1480805402818722E-4</v>
      </c>
      <c r="AF31" s="15">
        <f t="shared" si="8"/>
        <v>0.39772786828989604</v>
      </c>
      <c r="AG31" s="68">
        <f t="shared" si="9"/>
        <v>2892588.649987</v>
      </c>
      <c r="AH31" s="42">
        <f t="shared" si="10"/>
        <v>7.2272074364750939E-4</v>
      </c>
      <c r="AI31" s="46">
        <f t="shared" si="11"/>
        <v>0.49339781553535461</v>
      </c>
    </row>
    <row r="32" spans="1:35" x14ac:dyDescent="0.2">
      <c r="A32" s="6" t="s">
        <v>48</v>
      </c>
      <c r="B32" s="65">
        <v>464524330.31000006</v>
      </c>
      <c r="C32" s="66">
        <v>149157279.97999999</v>
      </c>
      <c r="D32" s="65">
        <v>9163048.3699999992</v>
      </c>
      <c r="E32" s="67">
        <v>1335223.1600000001</v>
      </c>
      <c r="F32" s="67">
        <f t="shared" si="0"/>
        <v>98761.025483330784</v>
      </c>
      <c r="G32" s="67">
        <f t="shared" si="12"/>
        <v>10597032.55548333</v>
      </c>
      <c r="H32" s="15">
        <f t="shared" si="1"/>
        <v>5.3657400199632113E-4</v>
      </c>
      <c r="I32" s="76">
        <v>576113.43000000005</v>
      </c>
      <c r="J32" s="68">
        <v>0</v>
      </c>
      <c r="K32" s="67">
        <v>247883.03999999998</v>
      </c>
      <c r="L32" s="67">
        <v>823996.47</v>
      </c>
      <c r="M32" s="67">
        <v>927632.08000000007</v>
      </c>
      <c r="N32" s="67">
        <v>0</v>
      </c>
      <c r="O32" s="67">
        <v>364900.51000000007</v>
      </c>
      <c r="P32" s="67">
        <f t="shared" si="13"/>
        <v>1868646.0200000003</v>
      </c>
      <c r="Q32" s="67">
        <f t="shared" si="14"/>
        <v>247883.03999999998</v>
      </c>
      <c r="R32" s="67">
        <f t="shared" si="15"/>
        <v>2116529.06</v>
      </c>
      <c r="S32" s="15">
        <f t="shared" si="2"/>
        <v>1.2825254024365624E-3</v>
      </c>
      <c r="T32" s="68">
        <v>430524.84000000008</v>
      </c>
      <c r="U32" s="67">
        <f t="shared" si="16"/>
        <v>421483.81836000009</v>
      </c>
      <c r="V32" s="67">
        <v>330933.16999999987</v>
      </c>
      <c r="W32" s="67">
        <f t="shared" si="17"/>
        <v>242805.66682899991</v>
      </c>
      <c r="X32" s="67">
        <f t="shared" si="18"/>
        <v>664289.48518900003</v>
      </c>
      <c r="Y32" s="15">
        <f t="shared" si="3"/>
        <v>1.1530737871473984E-3</v>
      </c>
      <c r="Z32" s="65">
        <v>446500</v>
      </c>
      <c r="AA32" s="50">
        <f t="shared" si="4"/>
        <v>1.4925373134328358E-2</v>
      </c>
      <c r="AB32" s="65">
        <v>1705668.47</v>
      </c>
      <c r="AC32" s="50">
        <f t="shared" si="5"/>
        <v>9.7686759317727029E-4</v>
      </c>
      <c r="AD32" s="68">
        <f t="shared" si="6"/>
        <v>3227318.5451890002</v>
      </c>
      <c r="AE32" s="42">
        <f t="shared" si="7"/>
        <v>1.4303581226598253E-3</v>
      </c>
      <c r="AF32" s="15">
        <f t="shared" si="8"/>
        <v>0.35221013955959291</v>
      </c>
      <c r="AG32" s="68">
        <f t="shared" si="9"/>
        <v>4932987.0151890004</v>
      </c>
      <c r="AH32" s="42">
        <f t="shared" si="10"/>
        <v>1.2325195440550888E-3</v>
      </c>
      <c r="AI32" s="46">
        <f t="shared" si="11"/>
        <v>0.46550645092021303</v>
      </c>
    </row>
    <row r="33" spans="1:35" x14ac:dyDescent="0.2">
      <c r="A33" s="6" t="s">
        <v>46</v>
      </c>
      <c r="B33" s="65">
        <v>1422283030.74</v>
      </c>
      <c r="C33" s="66">
        <v>288129775.23000002</v>
      </c>
      <c r="D33" s="65">
        <v>17438761.270000003</v>
      </c>
      <c r="E33" s="67">
        <v>2233249.21</v>
      </c>
      <c r="F33" s="67">
        <f t="shared" si="0"/>
        <v>165184.35924930955</v>
      </c>
      <c r="G33" s="67">
        <f t="shared" si="12"/>
        <v>19837194.839249313</v>
      </c>
      <c r="H33" s="15">
        <f t="shared" si="1"/>
        <v>1.0044437409762487E-3</v>
      </c>
      <c r="I33" s="76">
        <v>1168991.1100000001</v>
      </c>
      <c r="J33" s="68">
        <v>-529353.1</v>
      </c>
      <c r="K33" s="67">
        <v>405992.07999999996</v>
      </c>
      <c r="L33" s="67">
        <v>1045630.0900000001</v>
      </c>
      <c r="M33" s="67">
        <v>1046331.6700000002</v>
      </c>
      <c r="N33" s="67">
        <v>0</v>
      </c>
      <c r="O33" s="67">
        <v>524246.91000000003</v>
      </c>
      <c r="P33" s="67">
        <f t="shared" si="13"/>
        <v>2210216.5900000003</v>
      </c>
      <c r="Q33" s="67">
        <f t="shared" si="14"/>
        <v>405992.07999999996</v>
      </c>
      <c r="R33" s="67">
        <f t="shared" si="15"/>
        <v>2616208.6700000004</v>
      </c>
      <c r="S33" s="15">
        <f t="shared" si="2"/>
        <v>1.5853097133236497E-3</v>
      </c>
      <c r="T33" s="68">
        <v>693397.04</v>
      </c>
      <c r="U33" s="67">
        <f t="shared" si="16"/>
        <v>678835.70215999999</v>
      </c>
      <c r="V33" s="67">
        <v>323521.78000000003</v>
      </c>
      <c r="W33" s="67">
        <f t="shared" si="17"/>
        <v>237367.92998600003</v>
      </c>
      <c r="X33" s="67">
        <f t="shared" si="18"/>
        <v>916203.63214600005</v>
      </c>
      <c r="Y33" s="15">
        <f t="shared" si="3"/>
        <v>1.5903464008860755E-3</v>
      </c>
      <c r="Z33" s="65">
        <v>446500</v>
      </c>
      <c r="AA33" s="50">
        <f t="shared" si="4"/>
        <v>1.4925373134328358E-2</v>
      </c>
      <c r="AB33" s="65">
        <v>2803685.0600000005</v>
      </c>
      <c r="AC33" s="50">
        <f t="shared" si="5"/>
        <v>1.6057218180208672E-3</v>
      </c>
      <c r="AD33" s="68">
        <f t="shared" si="6"/>
        <v>3978912.3021460003</v>
      </c>
      <c r="AE33" s="42">
        <f t="shared" si="7"/>
        <v>1.7634669311492898E-3</v>
      </c>
      <c r="AF33" s="15">
        <f t="shared" si="8"/>
        <v>0.228164847292849</v>
      </c>
      <c r="AG33" s="68">
        <f t="shared" si="9"/>
        <v>6782597.3621460013</v>
      </c>
      <c r="AH33" s="42">
        <f t="shared" si="10"/>
        <v>1.6946494654377572E-3</v>
      </c>
      <c r="AI33" s="46">
        <f t="shared" si="11"/>
        <v>0.3419131292054533</v>
      </c>
    </row>
    <row r="34" spans="1:35" x14ac:dyDescent="0.2">
      <c r="A34" s="6" t="s">
        <v>29</v>
      </c>
      <c r="B34" s="65">
        <v>3022067191.04</v>
      </c>
      <c r="C34" s="66">
        <v>1408587623.2700002</v>
      </c>
      <c r="D34" s="65">
        <v>85819584.430000022</v>
      </c>
      <c r="E34" s="67">
        <v>6755076.8800000008</v>
      </c>
      <c r="F34" s="67">
        <f t="shared" si="0"/>
        <v>499645.55729211477</v>
      </c>
      <c r="G34" s="67">
        <f t="shared" si="12"/>
        <v>93074306.867292136</v>
      </c>
      <c r="H34" s="15">
        <f t="shared" si="1"/>
        <v>4.7127583177023463E-3</v>
      </c>
      <c r="I34" s="76">
        <v>7511432.5299999993</v>
      </c>
      <c r="J34" s="68">
        <v>0</v>
      </c>
      <c r="K34" s="67">
        <v>340854.93000000005</v>
      </c>
      <c r="L34" s="67">
        <v>7852287.459999999</v>
      </c>
      <c r="M34" s="67">
        <v>0</v>
      </c>
      <c r="N34" s="67">
        <v>0</v>
      </c>
      <c r="O34" s="67">
        <v>0</v>
      </c>
      <c r="P34" s="67">
        <f t="shared" si="13"/>
        <v>7511432.5299999993</v>
      </c>
      <c r="Q34" s="67">
        <f t="shared" si="14"/>
        <v>340854.93000000005</v>
      </c>
      <c r="R34" s="67">
        <f t="shared" si="15"/>
        <v>7852287.459999999</v>
      </c>
      <c r="S34" s="15">
        <f t="shared" si="2"/>
        <v>4.7581478208875011E-3</v>
      </c>
      <c r="T34" s="68">
        <v>3794226.74</v>
      </c>
      <c r="U34" s="67">
        <f t="shared" si="16"/>
        <v>3714547.9784600004</v>
      </c>
      <c r="V34" s="67">
        <v>404566.7000000003</v>
      </c>
      <c r="W34" s="67">
        <f t="shared" si="17"/>
        <v>296830.58779000025</v>
      </c>
      <c r="X34" s="67">
        <f t="shared" si="18"/>
        <v>4011378.5662500006</v>
      </c>
      <c r="Y34" s="15">
        <f t="shared" si="3"/>
        <v>6.9629515116467504E-3</v>
      </c>
      <c r="Z34" s="65">
        <v>446500</v>
      </c>
      <c r="AA34" s="50">
        <f t="shared" si="4"/>
        <v>1.4925373134328358E-2</v>
      </c>
      <c r="AB34" s="65">
        <v>8183468.5399999991</v>
      </c>
      <c r="AC34" s="50">
        <f t="shared" si="5"/>
        <v>4.6868224142712269E-3</v>
      </c>
      <c r="AD34" s="68">
        <f t="shared" si="6"/>
        <v>12310166.026249999</v>
      </c>
      <c r="AE34" s="42">
        <f t="shared" si="7"/>
        <v>5.4559057993163003E-3</v>
      </c>
      <c r="AF34" s="15">
        <f t="shared" si="8"/>
        <v>0.14344238681662416</v>
      </c>
      <c r="AG34" s="68">
        <f t="shared" si="9"/>
        <v>20493634.566249996</v>
      </c>
      <c r="AH34" s="42">
        <f t="shared" si="10"/>
        <v>5.1203875164991279E-3</v>
      </c>
      <c r="AI34" s="46">
        <f t="shared" si="11"/>
        <v>0.22018573391548726</v>
      </c>
    </row>
    <row r="35" spans="1:35" x14ac:dyDescent="0.2">
      <c r="A35" s="6" t="s">
        <v>35</v>
      </c>
      <c r="B35" s="65">
        <v>2006302676.3400002</v>
      </c>
      <c r="C35" s="66">
        <v>877075786.6400001</v>
      </c>
      <c r="D35" s="65">
        <v>53639252.81000001</v>
      </c>
      <c r="E35" s="67">
        <v>7731935.1800000016</v>
      </c>
      <c r="F35" s="67">
        <f t="shared" si="0"/>
        <v>571899.79190253245</v>
      </c>
      <c r="G35" s="67">
        <f t="shared" si="12"/>
        <v>61943087.781902544</v>
      </c>
      <c r="H35" s="15">
        <f t="shared" si="1"/>
        <v>3.1364488438743814E-3</v>
      </c>
      <c r="I35" s="76">
        <v>3911357.15</v>
      </c>
      <c r="J35" s="68">
        <v>-14811.609999999986</v>
      </c>
      <c r="K35" s="67">
        <v>922055.81</v>
      </c>
      <c r="L35" s="67">
        <v>4818601.3499999996</v>
      </c>
      <c r="M35" s="67">
        <v>0</v>
      </c>
      <c r="N35" s="67">
        <v>0</v>
      </c>
      <c r="O35" s="67">
        <v>302875.08999999997</v>
      </c>
      <c r="P35" s="67">
        <f t="shared" si="13"/>
        <v>4199420.63</v>
      </c>
      <c r="Q35" s="67">
        <f t="shared" si="14"/>
        <v>922055.81</v>
      </c>
      <c r="R35" s="67">
        <f t="shared" si="15"/>
        <v>5121476.4399999995</v>
      </c>
      <c r="S35" s="15">
        <f t="shared" si="2"/>
        <v>3.1033940220411486E-3</v>
      </c>
      <c r="T35" s="68">
        <v>1986626.2099999997</v>
      </c>
      <c r="U35" s="67">
        <f t="shared" si="16"/>
        <v>1944907.0595899997</v>
      </c>
      <c r="V35" s="67">
        <v>682100.48999999976</v>
      </c>
      <c r="W35" s="67">
        <f t="shared" si="17"/>
        <v>500457.12951299985</v>
      </c>
      <c r="X35" s="67">
        <f t="shared" si="18"/>
        <v>2445364.1891029994</v>
      </c>
      <c r="Y35" s="15">
        <f t="shared" si="3"/>
        <v>4.2446635229840806E-3</v>
      </c>
      <c r="Z35" s="65">
        <v>446500</v>
      </c>
      <c r="AA35" s="50">
        <f t="shared" si="4"/>
        <v>1.4925373134328358E-2</v>
      </c>
      <c r="AB35" s="65">
        <v>9331969.6199999992</v>
      </c>
      <c r="AC35" s="50">
        <f t="shared" si="5"/>
        <v>5.3445900317854881E-3</v>
      </c>
      <c r="AD35" s="68">
        <f t="shared" si="6"/>
        <v>8013340.6291029993</v>
      </c>
      <c r="AE35" s="42">
        <f t="shared" si="7"/>
        <v>3.5515387458619238E-3</v>
      </c>
      <c r="AF35" s="15">
        <f t="shared" si="8"/>
        <v>0.14939321875880168</v>
      </c>
      <c r="AG35" s="68">
        <f t="shared" si="9"/>
        <v>17345310.249102999</v>
      </c>
      <c r="AH35" s="42">
        <f t="shared" si="10"/>
        <v>4.333770556032855E-3</v>
      </c>
      <c r="AI35" s="46">
        <f t="shared" si="11"/>
        <v>0.28002010991403387</v>
      </c>
    </row>
    <row r="36" spans="1:35" x14ac:dyDescent="0.2">
      <c r="A36" s="6" t="s">
        <v>10</v>
      </c>
      <c r="B36" s="65">
        <v>63029786180.480003</v>
      </c>
      <c r="C36" s="66">
        <v>20668297980.049999</v>
      </c>
      <c r="D36" s="65">
        <v>1251354727.5799999</v>
      </c>
      <c r="E36" s="67">
        <v>174323653.91999999</v>
      </c>
      <c r="F36" s="67">
        <f t="shared" si="0"/>
        <v>12894011.535225658</v>
      </c>
      <c r="G36" s="67">
        <f t="shared" si="12"/>
        <v>1438572393.0352256</v>
      </c>
      <c r="H36" s="15">
        <f t="shared" si="1"/>
        <v>7.2841197953376416E-2</v>
      </c>
      <c r="I36" s="76">
        <v>82863048.559999987</v>
      </c>
      <c r="J36" s="68">
        <v>-1055920.33</v>
      </c>
      <c r="K36" s="67">
        <v>29700905.929999992</v>
      </c>
      <c r="L36" s="67">
        <v>111508034.15999998</v>
      </c>
      <c r="M36" s="67">
        <v>0</v>
      </c>
      <c r="N36" s="67">
        <v>0</v>
      </c>
      <c r="O36" s="67">
        <v>0</v>
      </c>
      <c r="P36" s="67">
        <f t="shared" si="13"/>
        <v>81807128.229999989</v>
      </c>
      <c r="Q36" s="67">
        <f t="shared" si="14"/>
        <v>29700905.929999992</v>
      </c>
      <c r="R36" s="67">
        <f t="shared" si="15"/>
        <v>111508034.15999998</v>
      </c>
      <c r="S36" s="15">
        <f t="shared" si="2"/>
        <v>6.7569063467507462E-2</v>
      </c>
      <c r="T36" s="68">
        <v>27228142.959999997</v>
      </c>
      <c r="U36" s="67">
        <f t="shared" si="16"/>
        <v>26656351.957839996</v>
      </c>
      <c r="V36" s="67">
        <v>12961221.630000001</v>
      </c>
      <c r="W36" s="67">
        <f t="shared" si="17"/>
        <v>9509648.3099310007</v>
      </c>
      <c r="X36" s="67">
        <f t="shared" si="18"/>
        <v>36166000.267770998</v>
      </c>
      <c r="Y36" s="15">
        <f t="shared" si="3"/>
        <v>6.2776948641400945E-2</v>
      </c>
      <c r="Z36" s="65">
        <v>446500</v>
      </c>
      <c r="AA36" s="50">
        <f t="shared" si="4"/>
        <v>1.4925373134328358E-2</v>
      </c>
      <c r="AB36" s="65">
        <v>196546069.73999998</v>
      </c>
      <c r="AC36" s="50">
        <f t="shared" si="5"/>
        <v>0.11256553631161728</v>
      </c>
      <c r="AD36" s="68">
        <f t="shared" si="6"/>
        <v>148120534.42777097</v>
      </c>
      <c r="AE36" s="42">
        <f t="shared" si="7"/>
        <v>6.5647504758185912E-2</v>
      </c>
      <c r="AF36" s="15">
        <f t="shared" si="8"/>
        <v>0.11836814227267266</v>
      </c>
      <c r="AG36" s="68">
        <f t="shared" si="9"/>
        <v>344666604.16777098</v>
      </c>
      <c r="AH36" s="42">
        <f t="shared" si="10"/>
        <v>8.6115841073950386E-2</v>
      </c>
      <c r="AI36" s="46">
        <f t="shared" si="11"/>
        <v>0.2395893358140728</v>
      </c>
    </row>
    <row r="37" spans="1:35" x14ac:dyDescent="0.2">
      <c r="A37" s="6" t="s">
        <v>53</v>
      </c>
      <c r="B37" s="65">
        <v>159739647.13999999</v>
      </c>
      <c r="C37" s="66">
        <v>61532157.120000005</v>
      </c>
      <c r="D37" s="65">
        <v>4427699.57</v>
      </c>
      <c r="E37" s="67">
        <v>668901</v>
      </c>
      <c r="F37" s="67">
        <f t="shared" si="0"/>
        <v>49475.885893729879</v>
      </c>
      <c r="G37" s="67">
        <f t="shared" si="12"/>
        <v>5146076.4558937298</v>
      </c>
      <c r="H37" s="15">
        <f t="shared" si="1"/>
        <v>2.605683075956166E-4</v>
      </c>
      <c r="I37" s="76">
        <v>324049.47000000003</v>
      </c>
      <c r="J37" s="68">
        <v>0</v>
      </c>
      <c r="K37" s="67">
        <v>80196.039999999994</v>
      </c>
      <c r="L37" s="67">
        <v>404245.51</v>
      </c>
      <c r="M37" s="67">
        <v>732331.15999999992</v>
      </c>
      <c r="N37" s="67">
        <v>15691.250000000002</v>
      </c>
      <c r="O37" s="67">
        <v>732040.55</v>
      </c>
      <c r="P37" s="67">
        <f t="shared" si="13"/>
        <v>1804112.43</v>
      </c>
      <c r="Q37" s="67">
        <f t="shared" si="14"/>
        <v>80196.039999999994</v>
      </c>
      <c r="R37" s="67">
        <f t="shared" si="15"/>
        <v>1884308.47</v>
      </c>
      <c r="S37" s="15">
        <f t="shared" si="2"/>
        <v>1.1418097320153842E-3</v>
      </c>
      <c r="T37" s="68">
        <v>329110.89999999991</v>
      </c>
      <c r="U37" s="67">
        <f t="shared" si="16"/>
        <v>322199.57109999988</v>
      </c>
      <c r="V37" s="67">
        <v>154800.1</v>
      </c>
      <c r="W37" s="67">
        <f t="shared" si="17"/>
        <v>113576.83337000001</v>
      </c>
      <c r="X37" s="67">
        <f t="shared" si="18"/>
        <v>435776.40446999989</v>
      </c>
      <c r="Y37" s="15">
        <f t="shared" si="3"/>
        <v>7.5642074766355167E-4</v>
      </c>
      <c r="Z37" s="65">
        <v>446500</v>
      </c>
      <c r="AA37" s="50">
        <f t="shared" si="4"/>
        <v>1.4925373134328358E-2</v>
      </c>
      <c r="AB37" s="65">
        <v>951488.12999999989</v>
      </c>
      <c r="AC37" s="50">
        <f t="shared" si="5"/>
        <v>5.4493469032105722E-4</v>
      </c>
      <c r="AD37" s="68">
        <f t="shared" si="6"/>
        <v>2766584.8744699997</v>
      </c>
      <c r="AE37" s="42">
        <f t="shared" si="7"/>
        <v>1.2261594546113305E-3</v>
      </c>
      <c r="AF37" s="15">
        <f t="shared" si="8"/>
        <v>0.62483572580557889</v>
      </c>
      <c r="AG37" s="68">
        <f t="shared" si="9"/>
        <v>3718073.0044699996</v>
      </c>
      <c r="AH37" s="42">
        <f t="shared" si="10"/>
        <v>9.2897014123953102E-4</v>
      </c>
      <c r="AI37" s="46">
        <f t="shared" si="11"/>
        <v>0.72250636700349491</v>
      </c>
    </row>
    <row r="38" spans="1:35" x14ac:dyDescent="0.2">
      <c r="A38" s="6" t="s">
        <v>33</v>
      </c>
      <c r="B38" s="65">
        <v>3605847741.04</v>
      </c>
      <c r="C38" s="66">
        <v>1890844053.5</v>
      </c>
      <c r="D38" s="65">
        <v>117271417.53000003</v>
      </c>
      <c r="E38" s="67">
        <v>17081320.84</v>
      </c>
      <c r="F38" s="67">
        <f t="shared" si="0"/>
        <v>1263435.8160535421</v>
      </c>
      <c r="G38" s="67">
        <f t="shared" si="12"/>
        <v>135616174.18605357</v>
      </c>
      <c r="H38" s="15">
        <f t="shared" si="1"/>
        <v>6.8668387057835168E-3</v>
      </c>
      <c r="I38" s="76">
        <v>7646425.1599999983</v>
      </c>
      <c r="J38" s="68">
        <v>-1215240.1100000001</v>
      </c>
      <c r="K38" s="67">
        <v>2919883.6599999997</v>
      </c>
      <c r="L38" s="67">
        <v>9351068.7099999972</v>
      </c>
      <c r="M38" s="67">
        <v>0</v>
      </c>
      <c r="N38" s="67">
        <v>0</v>
      </c>
      <c r="O38" s="67">
        <v>0</v>
      </c>
      <c r="P38" s="67">
        <f t="shared" si="13"/>
        <v>6431185.049999998</v>
      </c>
      <c r="Q38" s="67">
        <f t="shared" si="14"/>
        <v>2919883.6599999997</v>
      </c>
      <c r="R38" s="67">
        <f t="shared" si="15"/>
        <v>9351068.7099999972</v>
      </c>
      <c r="S38" s="15">
        <f t="shared" si="2"/>
        <v>5.6663446711686973E-3</v>
      </c>
      <c r="T38" s="68">
        <v>2856183.3299999996</v>
      </c>
      <c r="U38" s="67">
        <f t="shared" si="16"/>
        <v>2796203.4800699996</v>
      </c>
      <c r="V38" s="67">
        <v>1427608.7600000002</v>
      </c>
      <c r="W38" s="67">
        <f t="shared" si="17"/>
        <v>1047436.5472120002</v>
      </c>
      <c r="X38" s="67">
        <f t="shared" si="18"/>
        <v>3843640.0272819996</v>
      </c>
      <c r="Y38" s="15">
        <f t="shared" si="3"/>
        <v>6.6717909307693109E-3</v>
      </c>
      <c r="Z38" s="65">
        <v>446500</v>
      </c>
      <c r="AA38" s="50">
        <f t="shared" si="4"/>
        <v>1.4925373134328358E-2</v>
      </c>
      <c r="AB38" s="65">
        <v>19553074.84</v>
      </c>
      <c r="AC38" s="50">
        <f t="shared" si="5"/>
        <v>1.119840431720347E-2</v>
      </c>
      <c r="AD38" s="68">
        <f t="shared" si="6"/>
        <v>13641208.737281997</v>
      </c>
      <c r="AE38" s="42">
        <f t="shared" si="7"/>
        <v>6.0458282772724624E-3</v>
      </c>
      <c r="AF38" s="15">
        <f t="shared" si="8"/>
        <v>0.11632168370261528</v>
      </c>
      <c r="AG38" s="68">
        <f t="shared" si="9"/>
        <v>33194283.577281997</v>
      </c>
      <c r="AH38" s="42">
        <f t="shared" si="10"/>
        <v>8.293677468425166E-3</v>
      </c>
      <c r="AI38" s="46">
        <f t="shared" si="11"/>
        <v>0.24476640619386839</v>
      </c>
    </row>
    <row r="39" spans="1:35" x14ac:dyDescent="0.2">
      <c r="A39" s="6" t="s">
        <v>40</v>
      </c>
      <c r="B39" s="65">
        <v>1096529199.3299999</v>
      </c>
      <c r="C39" s="66">
        <v>400513418.02999997</v>
      </c>
      <c r="D39" s="65">
        <v>25204569.439999998</v>
      </c>
      <c r="E39" s="67">
        <v>5352858.57</v>
      </c>
      <c r="F39" s="67">
        <f t="shared" si="0"/>
        <v>395929.17309825239</v>
      </c>
      <c r="G39" s="67">
        <f t="shared" si="12"/>
        <v>30953357.183098249</v>
      </c>
      <c r="H39" s="15">
        <f t="shared" si="1"/>
        <v>1.5673035495547816E-3</v>
      </c>
      <c r="I39" s="76">
        <v>1619059.37</v>
      </c>
      <c r="J39" s="68">
        <v>-3245</v>
      </c>
      <c r="K39" s="67">
        <v>619485.90999999992</v>
      </c>
      <c r="L39" s="67">
        <v>2235300.2800000003</v>
      </c>
      <c r="M39" s="67">
        <v>870421.35</v>
      </c>
      <c r="N39" s="67">
        <v>80643.27</v>
      </c>
      <c r="O39" s="67">
        <v>517118.69000000006</v>
      </c>
      <c r="P39" s="67">
        <f t="shared" si="13"/>
        <v>3083997.68</v>
      </c>
      <c r="Q39" s="67">
        <f t="shared" si="14"/>
        <v>619485.90999999992</v>
      </c>
      <c r="R39" s="67">
        <f t="shared" si="15"/>
        <v>3703483.59</v>
      </c>
      <c r="S39" s="15">
        <f t="shared" si="2"/>
        <v>2.2441514607325799E-3</v>
      </c>
      <c r="T39" s="68">
        <v>802399.88000000012</v>
      </c>
      <c r="U39" s="67">
        <f t="shared" si="16"/>
        <v>785549.48252000008</v>
      </c>
      <c r="V39" s="67">
        <v>645331.7899999998</v>
      </c>
      <c r="W39" s="67">
        <f t="shared" si="17"/>
        <v>473479.93432299985</v>
      </c>
      <c r="X39" s="67">
        <f t="shared" si="18"/>
        <v>1259029.4168429999</v>
      </c>
      <c r="Y39" s="15">
        <f t="shared" si="3"/>
        <v>2.1854234489291865E-3</v>
      </c>
      <c r="Z39" s="65">
        <v>446500</v>
      </c>
      <c r="AA39" s="50">
        <f t="shared" si="4"/>
        <v>1.4925373134328358E-2</v>
      </c>
      <c r="AB39" s="65">
        <v>6297427.6899999995</v>
      </c>
      <c r="AC39" s="50">
        <f t="shared" si="5"/>
        <v>3.6066522533175489E-3</v>
      </c>
      <c r="AD39" s="68">
        <f t="shared" si="6"/>
        <v>5409013.0068429997</v>
      </c>
      <c r="AE39" s="42">
        <f t="shared" si="7"/>
        <v>2.3972922355135666E-3</v>
      </c>
      <c r="AF39" s="15">
        <f t="shared" si="8"/>
        <v>0.2146044597079616</v>
      </c>
      <c r="AG39" s="68">
        <f t="shared" si="9"/>
        <v>11706440.696842998</v>
      </c>
      <c r="AH39" s="42">
        <f t="shared" si="10"/>
        <v>2.9248844373104565E-3</v>
      </c>
      <c r="AI39" s="46">
        <f t="shared" si="11"/>
        <v>0.37819615583524413</v>
      </c>
    </row>
    <row r="40" spans="1:35" x14ac:dyDescent="0.2">
      <c r="A40" s="6" t="s">
        <v>55</v>
      </c>
      <c r="B40" s="65">
        <v>145406060.92999998</v>
      </c>
      <c r="C40" s="66">
        <v>41922002.000000007</v>
      </c>
      <c r="D40" s="65">
        <v>11919648.949999999</v>
      </c>
      <c r="E40" s="67">
        <v>663450.39000000013</v>
      </c>
      <c r="F40" s="67">
        <f t="shared" si="0"/>
        <v>49072.726445005457</v>
      </c>
      <c r="G40" s="67">
        <f t="shared" si="12"/>
        <v>12632172.066445006</v>
      </c>
      <c r="H40" s="15">
        <f t="shared" si="1"/>
        <v>6.3962199645138174E-4</v>
      </c>
      <c r="I40" s="76">
        <v>886065</v>
      </c>
      <c r="J40" s="68">
        <v>-211096.61</v>
      </c>
      <c r="K40" s="67">
        <v>171244.07</v>
      </c>
      <c r="L40" s="67">
        <v>846212.46</v>
      </c>
      <c r="M40" s="67">
        <v>120520.57</v>
      </c>
      <c r="N40" s="67">
        <v>11939.92</v>
      </c>
      <c r="O40" s="67">
        <v>568321.63</v>
      </c>
      <c r="P40" s="67">
        <f t="shared" si="13"/>
        <v>1375750.51</v>
      </c>
      <c r="Q40" s="67">
        <f t="shared" si="14"/>
        <v>171244.07</v>
      </c>
      <c r="R40" s="67">
        <f t="shared" si="15"/>
        <v>1546994.58</v>
      </c>
      <c r="S40" s="15">
        <f t="shared" si="2"/>
        <v>9.374120505964992E-4</v>
      </c>
      <c r="T40" s="68">
        <v>288402.98</v>
      </c>
      <c r="U40" s="67">
        <f t="shared" si="16"/>
        <v>282346.51741999999</v>
      </c>
      <c r="V40" s="67">
        <v>102062.92</v>
      </c>
      <c r="W40" s="67">
        <f t="shared" si="17"/>
        <v>74883.564404000004</v>
      </c>
      <c r="X40" s="67">
        <f t="shared" si="18"/>
        <v>357230.08182399999</v>
      </c>
      <c r="Y40" s="15">
        <f t="shared" si="3"/>
        <v>6.2008002913756721E-4</v>
      </c>
      <c r="Z40" s="65">
        <v>446500</v>
      </c>
      <c r="AA40" s="50">
        <f t="shared" si="4"/>
        <v>1.4925373134328358E-2</v>
      </c>
      <c r="AB40" s="65">
        <v>838791.55999999994</v>
      </c>
      <c r="AC40" s="50">
        <f t="shared" si="5"/>
        <v>4.8039129925090768E-4</v>
      </c>
      <c r="AD40" s="68">
        <f t="shared" si="6"/>
        <v>2350724.6618240001</v>
      </c>
      <c r="AE40" s="42">
        <f t="shared" si="7"/>
        <v>1.0418488497793514E-3</v>
      </c>
      <c r="AF40" s="15">
        <f t="shared" si="8"/>
        <v>0.19721425284290778</v>
      </c>
      <c r="AG40" s="68">
        <f t="shared" si="9"/>
        <v>3189516.2218240001</v>
      </c>
      <c r="AH40" s="42">
        <f t="shared" si="10"/>
        <v>7.9690886421849021E-4</v>
      </c>
      <c r="AI40" s="46">
        <f t="shared" si="11"/>
        <v>0.25249151175642637</v>
      </c>
    </row>
    <row r="41" spans="1:35" x14ac:dyDescent="0.2">
      <c r="A41" s="6" t="s">
        <v>64</v>
      </c>
      <c r="B41" s="65">
        <v>114483650.86</v>
      </c>
      <c r="C41" s="66">
        <v>21327384.129999999</v>
      </c>
      <c r="D41" s="65">
        <v>1455359.9800000004</v>
      </c>
      <c r="E41" s="67">
        <v>218272.83</v>
      </c>
      <c r="F41" s="67">
        <f t="shared" ref="F41:F72" si="19">(E41/E$76)*F$76</f>
        <v>16144.753305468972</v>
      </c>
      <c r="G41" s="67">
        <f t="shared" si="12"/>
        <v>1689777.5633054695</v>
      </c>
      <c r="H41" s="15">
        <f t="shared" ref="H41:H72" si="20">(G41/G$76)</f>
        <v>8.5560811942325264E-5</v>
      </c>
      <c r="I41" s="76">
        <v>113478.20999999999</v>
      </c>
      <c r="J41" s="68">
        <v>0</v>
      </c>
      <c r="K41" s="67">
        <v>21427.229999999996</v>
      </c>
      <c r="L41" s="67">
        <v>134905.44</v>
      </c>
      <c r="M41" s="67">
        <v>280475.59999999998</v>
      </c>
      <c r="N41" s="67">
        <v>20064.310000000001</v>
      </c>
      <c r="O41" s="67">
        <v>586553.86</v>
      </c>
      <c r="P41" s="67">
        <f t="shared" si="13"/>
        <v>1000571.98</v>
      </c>
      <c r="Q41" s="67">
        <f t="shared" si="14"/>
        <v>21427.229999999996</v>
      </c>
      <c r="R41" s="67">
        <f t="shared" si="15"/>
        <v>1021999.21</v>
      </c>
      <c r="S41" s="15">
        <f t="shared" ref="S41:S72" si="21">(R41/R$76)</f>
        <v>6.1928748008548422E-4</v>
      </c>
      <c r="T41" s="68">
        <v>125629.56999999999</v>
      </c>
      <c r="U41" s="67">
        <f t="shared" si="16"/>
        <v>122991.34902999998</v>
      </c>
      <c r="V41" s="67">
        <v>40675.189999999988</v>
      </c>
      <c r="W41" s="67">
        <f t="shared" si="17"/>
        <v>29843.386902999991</v>
      </c>
      <c r="X41" s="67">
        <f t="shared" si="18"/>
        <v>152834.73593299999</v>
      </c>
      <c r="Y41" s="15">
        <f t="shared" ref="Y41:Y72" si="22">(X41/X$76)</f>
        <v>2.652905573536166E-4</v>
      </c>
      <c r="Z41" s="65">
        <v>446500</v>
      </c>
      <c r="AA41" s="50">
        <f t="shared" ref="AA41:AA72" si="23">(Z41/Z$76)</f>
        <v>1.4925373134328358E-2</v>
      </c>
      <c r="AB41" s="65">
        <v>316593.25</v>
      </c>
      <c r="AC41" s="50">
        <f t="shared" ref="AC41:AC72" si="24">(AB41/AB$76)</f>
        <v>1.8131875659498461E-4</v>
      </c>
      <c r="AD41" s="68">
        <f t="shared" ref="AD41:AD76" si="25">(R41+X41+Z41)</f>
        <v>1621333.945933</v>
      </c>
      <c r="AE41" s="42">
        <f t="shared" ref="AE41:AE72" si="26">(AD41/AD$76)</f>
        <v>7.1858050162617606E-4</v>
      </c>
      <c r="AF41" s="15">
        <f t="shared" ref="AF41:AF76" si="27">(AD41/D41)</f>
        <v>1.1140432389332291</v>
      </c>
      <c r="AG41" s="68">
        <f t="shared" ref="AG41:AG76" si="28">(R41+X41+Z41+AB41)</f>
        <v>1937927.195933</v>
      </c>
      <c r="AH41" s="42">
        <f t="shared" ref="AH41:AH72" si="29">(AG41/AG$76)</f>
        <v>4.841961141573742E-4</v>
      </c>
      <c r="AI41" s="46">
        <f t="shared" ref="AI41:AI76" si="30">(AG41/G41)</f>
        <v>1.1468534308989824</v>
      </c>
    </row>
    <row r="42" spans="1:35" x14ac:dyDescent="0.2">
      <c r="A42" s="6" t="s">
        <v>23</v>
      </c>
      <c r="B42" s="65">
        <v>6693149548.8800001</v>
      </c>
      <c r="C42" s="66">
        <v>3394860089.5</v>
      </c>
      <c r="D42" s="65">
        <v>205781192.33999997</v>
      </c>
      <c r="E42" s="67">
        <v>28809374.499999996</v>
      </c>
      <c r="F42" s="67">
        <f t="shared" si="19"/>
        <v>2130912.2357893488</v>
      </c>
      <c r="G42" s="67">
        <f t="shared" si="12"/>
        <v>236721479.07578933</v>
      </c>
      <c r="H42" s="15">
        <f t="shared" si="20"/>
        <v>1.1986241499320502E-2</v>
      </c>
      <c r="I42" s="76">
        <v>11731100.720000001</v>
      </c>
      <c r="J42" s="68">
        <v>0</v>
      </c>
      <c r="K42" s="67">
        <v>6773378.5399999991</v>
      </c>
      <c r="L42" s="67">
        <v>18504479.259999998</v>
      </c>
      <c r="M42" s="67">
        <v>0</v>
      </c>
      <c r="N42" s="67">
        <v>0</v>
      </c>
      <c r="O42" s="67">
        <v>0</v>
      </c>
      <c r="P42" s="67">
        <f t="shared" si="13"/>
        <v>11731100.720000001</v>
      </c>
      <c r="Q42" s="67">
        <f t="shared" si="14"/>
        <v>6773378.5399999991</v>
      </c>
      <c r="R42" s="67">
        <f t="shared" si="15"/>
        <v>18504479.259999998</v>
      </c>
      <c r="S42" s="15">
        <f t="shared" si="21"/>
        <v>1.1212917015091925E-2</v>
      </c>
      <c r="T42" s="68">
        <v>4828468.04</v>
      </c>
      <c r="U42" s="67">
        <f t="shared" si="16"/>
        <v>4727070.2111599995</v>
      </c>
      <c r="V42" s="67">
        <v>3322624.5300000012</v>
      </c>
      <c r="W42" s="67">
        <f t="shared" si="17"/>
        <v>2437809.6176610012</v>
      </c>
      <c r="X42" s="67">
        <f t="shared" si="18"/>
        <v>7164879.8288210006</v>
      </c>
      <c r="Y42" s="15">
        <f t="shared" si="22"/>
        <v>1.2436799472031503E-2</v>
      </c>
      <c r="Z42" s="65">
        <v>446500</v>
      </c>
      <c r="AA42" s="50">
        <f t="shared" si="23"/>
        <v>1.4925373134328358E-2</v>
      </c>
      <c r="AB42" s="65">
        <v>33800278.109999999</v>
      </c>
      <c r="AC42" s="50">
        <f t="shared" si="24"/>
        <v>1.9358038743624118E-2</v>
      </c>
      <c r="AD42" s="68">
        <f t="shared" si="25"/>
        <v>26115859.088820998</v>
      </c>
      <c r="AE42" s="42">
        <f t="shared" si="26"/>
        <v>1.1574634066916048E-2</v>
      </c>
      <c r="AF42" s="15">
        <f t="shared" si="27"/>
        <v>0.12691081625025927</v>
      </c>
      <c r="AG42" s="68">
        <f t="shared" si="28"/>
        <v>59916137.198820993</v>
      </c>
      <c r="AH42" s="42">
        <f t="shared" si="29"/>
        <v>1.4970201598838715E-2</v>
      </c>
      <c r="AI42" s="46">
        <f t="shared" si="30"/>
        <v>0.25310815660981106</v>
      </c>
    </row>
    <row r="43" spans="1:35" x14ac:dyDescent="0.2">
      <c r="A43" s="6" t="s">
        <v>2</v>
      </c>
      <c r="B43" s="65">
        <v>18711481373.830002</v>
      </c>
      <c r="C43" s="66">
        <v>10606774186.789999</v>
      </c>
      <c r="D43" s="65">
        <v>645189302.88000011</v>
      </c>
      <c r="E43" s="67">
        <v>2282680.91</v>
      </c>
      <c r="F43" s="67">
        <f t="shared" si="19"/>
        <v>168840.6210111145</v>
      </c>
      <c r="G43" s="67">
        <f t="shared" si="12"/>
        <v>647640824.41101122</v>
      </c>
      <c r="H43" s="15">
        <f t="shared" si="20"/>
        <v>3.2792881138276657E-2</v>
      </c>
      <c r="I43" s="76">
        <v>37689445.440000005</v>
      </c>
      <c r="J43" s="68">
        <v>-5222.0600000000559</v>
      </c>
      <c r="K43" s="67">
        <v>19575279.030000001</v>
      </c>
      <c r="L43" s="67">
        <v>57259502.410000004</v>
      </c>
      <c r="M43" s="67">
        <v>0</v>
      </c>
      <c r="N43" s="67">
        <v>0</v>
      </c>
      <c r="O43" s="67">
        <v>0</v>
      </c>
      <c r="P43" s="67">
        <f t="shared" si="13"/>
        <v>37684223.380000003</v>
      </c>
      <c r="Q43" s="67">
        <f t="shared" si="14"/>
        <v>19575279.030000001</v>
      </c>
      <c r="R43" s="67">
        <f t="shared" si="15"/>
        <v>57259502.410000004</v>
      </c>
      <c r="S43" s="15">
        <f t="shared" si="21"/>
        <v>3.4696790967614952E-2</v>
      </c>
      <c r="T43" s="68">
        <v>12542921.609999999</v>
      </c>
      <c r="U43" s="67">
        <f t="shared" si="16"/>
        <v>12279520.25619</v>
      </c>
      <c r="V43" s="67">
        <v>7435150.2400000002</v>
      </c>
      <c r="W43" s="67">
        <f t="shared" si="17"/>
        <v>5455169.7310880003</v>
      </c>
      <c r="X43" s="67">
        <f t="shared" si="18"/>
        <v>17734689.987278</v>
      </c>
      <c r="Y43" s="15">
        <f t="shared" si="22"/>
        <v>3.0783877516437783E-2</v>
      </c>
      <c r="Z43" s="65">
        <v>446500</v>
      </c>
      <c r="AA43" s="50">
        <f t="shared" si="23"/>
        <v>1.4925373134328358E-2</v>
      </c>
      <c r="AB43" s="65">
        <v>0</v>
      </c>
      <c r="AC43" s="50">
        <f t="shared" si="24"/>
        <v>0</v>
      </c>
      <c r="AD43" s="68">
        <f t="shared" si="25"/>
        <v>75440692.397278011</v>
      </c>
      <c r="AE43" s="42">
        <f t="shared" si="26"/>
        <v>3.343556133012851E-2</v>
      </c>
      <c r="AF43" s="15">
        <f t="shared" si="27"/>
        <v>0.11692799626485648</v>
      </c>
      <c r="AG43" s="68">
        <f t="shared" si="28"/>
        <v>75440692.397278011</v>
      </c>
      <c r="AH43" s="42">
        <f t="shared" si="29"/>
        <v>1.8849051803784409E-2</v>
      </c>
      <c r="AI43" s="46">
        <f t="shared" si="30"/>
        <v>0.11648538750763063</v>
      </c>
    </row>
    <row r="44" spans="1:35" x14ac:dyDescent="0.2">
      <c r="A44" s="6" t="s">
        <v>21</v>
      </c>
      <c r="B44" s="65">
        <v>6973348429.9399996</v>
      </c>
      <c r="C44" s="66">
        <v>3559048877.73</v>
      </c>
      <c r="D44" s="65">
        <v>217492265.13999999</v>
      </c>
      <c r="E44" s="67">
        <v>47481853.850000001</v>
      </c>
      <c r="F44" s="67">
        <f t="shared" si="19"/>
        <v>3512039.5740256915</v>
      </c>
      <c r="G44" s="67">
        <f t="shared" si="12"/>
        <v>268486158.5640257</v>
      </c>
      <c r="H44" s="15">
        <f t="shared" si="20"/>
        <v>1.3594625837661913E-2</v>
      </c>
      <c r="I44" s="76">
        <v>10643074.73</v>
      </c>
      <c r="J44" s="68">
        <v>0</v>
      </c>
      <c r="K44" s="67">
        <v>8975872.0199999996</v>
      </c>
      <c r="L44" s="67">
        <v>19618946.75</v>
      </c>
      <c r="M44" s="67">
        <v>0</v>
      </c>
      <c r="N44" s="67">
        <v>0</v>
      </c>
      <c r="O44" s="67">
        <v>0</v>
      </c>
      <c r="P44" s="67">
        <f t="shared" si="13"/>
        <v>10643074.73</v>
      </c>
      <c r="Q44" s="67">
        <f t="shared" si="14"/>
        <v>8975872.0199999996</v>
      </c>
      <c r="R44" s="67">
        <f t="shared" si="15"/>
        <v>19618946.75</v>
      </c>
      <c r="S44" s="15">
        <f t="shared" si="21"/>
        <v>1.1888236288107113E-2</v>
      </c>
      <c r="T44" s="68">
        <v>4506197.7699999996</v>
      </c>
      <c r="U44" s="67">
        <f t="shared" si="16"/>
        <v>4411567.6168299997</v>
      </c>
      <c r="V44" s="67">
        <v>4820800.99</v>
      </c>
      <c r="W44" s="67">
        <f t="shared" si="17"/>
        <v>3537021.6863630004</v>
      </c>
      <c r="X44" s="67">
        <f t="shared" si="18"/>
        <v>7948589.3031930001</v>
      </c>
      <c r="Y44" s="15">
        <f t="shared" si="22"/>
        <v>1.3797162494156277E-2</v>
      </c>
      <c r="Z44" s="65">
        <v>446500</v>
      </c>
      <c r="AA44" s="50">
        <f t="shared" si="23"/>
        <v>1.4925373134328358E-2</v>
      </c>
      <c r="AB44" s="65">
        <v>54020502.860000007</v>
      </c>
      <c r="AC44" s="50">
        <f t="shared" si="24"/>
        <v>3.0938532041384369E-2</v>
      </c>
      <c r="AD44" s="68">
        <f t="shared" si="25"/>
        <v>28014036.053192999</v>
      </c>
      <c r="AE44" s="42">
        <f t="shared" si="26"/>
        <v>1.2415912298741862E-2</v>
      </c>
      <c r="AF44" s="15">
        <f t="shared" si="27"/>
        <v>0.12880474639022374</v>
      </c>
      <c r="AG44" s="68">
        <f t="shared" si="28"/>
        <v>82034538.913193002</v>
      </c>
      <c r="AH44" s="42">
        <f t="shared" si="29"/>
        <v>2.049654138288548E-2</v>
      </c>
      <c r="AI44" s="46">
        <f t="shared" si="30"/>
        <v>0.30554476011704823</v>
      </c>
    </row>
    <row r="45" spans="1:35" x14ac:dyDescent="0.2">
      <c r="A45" s="6" t="s">
        <v>45</v>
      </c>
      <c r="B45" s="65">
        <v>718610222.43000007</v>
      </c>
      <c r="C45" s="66">
        <v>280616815.43999994</v>
      </c>
      <c r="D45" s="65">
        <v>17279489.619999997</v>
      </c>
      <c r="E45" s="67">
        <v>2492904.9899999998</v>
      </c>
      <c r="F45" s="67">
        <f t="shared" si="19"/>
        <v>184390.04102124204</v>
      </c>
      <c r="G45" s="67">
        <f t="shared" si="12"/>
        <v>19956784.651021238</v>
      </c>
      <c r="H45" s="15">
        <f t="shared" si="20"/>
        <v>1.0104990950165875E-3</v>
      </c>
      <c r="I45" s="76">
        <v>1256785.1700000002</v>
      </c>
      <c r="J45" s="68">
        <v>0</v>
      </c>
      <c r="K45" s="67">
        <v>310985.21000000008</v>
      </c>
      <c r="L45" s="67">
        <v>1567770.3800000004</v>
      </c>
      <c r="M45" s="67">
        <v>1118536.25</v>
      </c>
      <c r="N45" s="67">
        <v>0</v>
      </c>
      <c r="O45" s="67">
        <v>546514.66</v>
      </c>
      <c r="P45" s="67">
        <f t="shared" si="13"/>
        <v>2921836.08</v>
      </c>
      <c r="Q45" s="67">
        <f>K45</f>
        <v>310985.21000000008</v>
      </c>
      <c r="R45" s="67">
        <f t="shared" si="15"/>
        <v>3232821.29</v>
      </c>
      <c r="S45" s="15">
        <f t="shared" si="21"/>
        <v>1.9589503892579376E-3</v>
      </c>
      <c r="T45" s="68">
        <v>629499.70999999985</v>
      </c>
      <c r="U45" s="67">
        <f t="shared" si="16"/>
        <v>616280.21608999989</v>
      </c>
      <c r="V45" s="67">
        <v>310689.57999999996</v>
      </c>
      <c r="W45" s="67">
        <f t="shared" si="17"/>
        <v>227952.94484599997</v>
      </c>
      <c r="X45" s="67">
        <f t="shared" si="18"/>
        <v>844233.16093599983</v>
      </c>
      <c r="Y45" s="15">
        <f t="shared" si="22"/>
        <v>1.4654200462602956E-3</v>
      </c>
      <c r="Z45" s="65">
        <v>446500</v>
      </c>
      <c r="AA45" s="50">
        <f t="shared" si="23"/>
        <v>1.4925373134328358E-2</v>
      </c>
      <c r="AB45" s="65">
        <v>3126594.55</v>
      </c>
      <c r="AC45" s="50">
        <f t="shared" si="24"/>
        <v>1.7906580010238861E-3</v>
      </c>
      <c r="AD45" s="68">
        <f t="shared" si="25"/>
        <v>4523554.4509359999</v>
      </c>
      <c r="AE45" s="42">
        <f t="shared" si="26"/>
        <v>2.0048541108021911E-3</v>
      </c>
      <c r="AF45" s="15">
        <f t="shared" si="27"/>
        <v>0.26178750359039832</v>
      </c>
      <c r="AG45" s="68">
        <f t="shared" si="28"/>
        <v>7650149.0009359997</v>
      </c>
      <c r="AH45" s="42">
        <f t="shared" si="29"/>
        <v>1.9114094826430178E-3</v>
      </c>
      <c r="AI45" s="46">
        <f t="shared" si="30"/>
        <v>0.38333574945623933</v>
      </c>
    </row>
    <row r="46" spans="1:35" x14ac:dyDescent="0.2">
      <c r="A46" s="6" t="s">
        <v>63</v>
      </c>
      <c r="B46" s="65">
        <v>108020249.98</v>
      </c>
      <c r="C46" s="66">
        <v>23041941.039999999</v>
      </c>
      <c r="D46" s="65">
        <v>1523201.36</v>
      </c>
      <c r="E46" s="67">
        <v>321542.69999999995</v>
      </c>
      <c r="F46" s="67">
        <f t="shared" si="19"/>
        <v>23783.205489544514</v>
      </c>
      <c r="G46" s="67">
        <f t="shared" si="12"/>
        <v>1868527.2654895445</v>
      </c>
      <c r="H46" s="15">
        <f t="shared" si="20"/>
        <v>9.4611689398291051E-5</v>
      </c>
      <c r="I46" s="76">
        <v>124674.47</v>
      </c>
      <c r="J46" s="68">
        <v>-75738.39</v>
      </c>
      <c r="K46" s="67">
        <v>18273.350000000006</v>
      </c>
      <c r="L46" s="67">
        <v>67209.430000000008</v>
      </c>
      <c r="M46" s="67">
        <v>255465.14</v>
      </c>
      <c r="N46" s="67">
        <v>16666.620000000003</v>
      </c>
      <c r="O46" s="67">
        <v>639876.93999999994</v>
      </c>
      <c r="P46" s="67">
        <f t="shared" si="13"/>
        <v>960944.78</v>
      </c>
      <c r="Q46" s="67">
        <f t="shared" si="14"/>
        <v>18273.350000000006</v>
      </c>
      <c r="R46" s="67">
        <f>SUM(P46:Q46)</f>
        <v>979218.13</v>
      </c>
      <c r="S46" s="15">
        <f t="shared" si="21"/>
        <v>5.9336398917736954E-4</v>
      </c>
      <c r="T46" s="68">
        <v>129828.67000000003</v>
      </c>
      <c r="U46" s="67">
        <f t="shared" si="16"/>
        <v>127102.26793000003</v>
      </c>
      <c r="V46" s="67">
        <v>49693.060000000005</v>
      </c>
      <c r="W46" s="67">
        <f t="shared" si="17"/>
        <v>36459.798122000007</v>
      </c>
      <c r="X46" s="67">
        <f t="shared" si="18"/>
        <v>163562.06605200004</v>
      </c>
      <c r="Y46" s="15">
        <f t="shared" si="22"/>
        <v>2.8391105856895115E-4</v>
      </c>
      <c r="Z46" s="65">
        <v>446500</v>
      </c>
      <c r="AA46" s="50">
        <f t="shared" si="23"/>
        <v>1.4925373134328358E-2</v>
      </c>
      <c r="AB46" s="65">
        <v>480977.60000000009</v>
      </c>
      <c r="AC46" s="50">
        <f t="shared" si="24"/>
        <v>2.754646865719338E-4</v>
      </c>
      <c r="AD46" s="68">
        <f t="shared" si="25"/>
        <v>1589280.1960519999</v>
      </c>
      <c r="AE46" s="42">
        <f t="shared" si="26"/>
        <v>7.043741749614775E-4</v>
      </c>
      <c r="AF46" s="15">
        <f t="shared" si="27"/>
        <v>1.0433815500611159</v>
      </c>
      <c r="AG46" s="68">
        <f t="shared" si="28"/>
        <v>2070257.796052</v>
      </c>
      <c r="AH46" s="42">
        <f t="shared" si="29"/>
        <v>5.17259256310599E-4</v>
      </c>
      <c r="AI46" s="46">
        <f t="shared" si="30"/>
        <v>1.1079623157169201</v>
      </c>
    </row>
    <row r="47" spans="1:35" x14ac:dyDescent="0.2">
      <c r="A47" s="6" t="s">
        <v>3</v>
      </c>
      <c r="B47" s="65">
        <v>284262031.73000002</v>
      </c>
      <c r="C47" s="66">
        <v>81799490.86999999</v>
      </c>
      <c r="D47" s="65">
        <v>5655523.8400000008</v>
      </c>
      <c r="E47" s="67">
        <v>1173705.21</v>
      </c>
      <c r="F47" s="67">
        <f t="shared" si="19"/>
        <v>86814.199773712797</v>
      </c>
      <c r="G47" s="67">
        <f t="shared" si="12"/>
        <v>6916043.2497737138</v>
      </c>
      <c r="H47" s="15">
        <f t="shared" si="20"/>
        <v>3.5018945021458105E-4</v>
      </c>
      <c r="I47" s="76">
        <v>415433.72</v>
      </c>
      <c r="J47" s="68">
        <v>0</v>
      </c>
      <c r="K47" s="67">
        <v>107791.25999999998</v>
      </c>
      <c r="L47" s="67">
        <v>523224.98</v>
      </c>
      <c r="M47" s="67">
        <v>613560.42999999993</v>
      </c>
      <c r="N47" s="67">
        <v>18531.54</v>
      </c>
      <c r="O47" s="67">
        <v>620625.17999999993</v>
      </c>
      <c r="P47" s="67">
        <f t="shared" si="13"/>
        <v>1668150.8699999999</v>
      </c>
      <c r="Q47" s="67">
        <f t="shared" si="14"/>
        <v>107791.25999999998</v>
      </c>
      <c r="R47" s="67">
        <f t="shared" si="15"/>
        <v>1775942.13</v>
      </c>
      <c r="S47" s="15">
        <f t="shared" si="21"/>
        <v>1.0761443998233105E-3</v>
      </c>
      <c r="T47" s="68">
        <v>322406.37</v>
      </c>
      <c r="U47" s="67">
        <f t="shared" si="16"/>
        <v>315635.83623000002</v>
      </c>
      <c r="V47" s="67">
        <v>169260.44</v>
      </c>
      <c r="W47" s="67">
        <f t="shared" si="17"/>
        <v>124186.38482800001</v>
      </c>
      <c r="X47" s="67">
        <f t="shared" si="18"/>
        <v>439822.221058</v>
      </c>
      <c r="Y47" s="15">
        <f t="shared" si="22"/>
        <v>7.6344347669847197E-4</v>
      </c>
      <c r="Z47" s="65">
        <v>446500</v>
      </c>
      <c r="AA47" s="50">
        <f t="shared" si="23"/>
        <v>1.4925373134328358E-2</v>
      </c>
      <c r="AB47" s="65">
        <v>1584477.0599999998</v>
      </c>
      <c r="AC47" s="50">
        <f t="shared" si="24"/>
        <v>9.0745905155108903E-4</v>
      </c>
      <c r="AD47" s="68">
        <f t="shared" si="25"/>
        <v>2662264.3510579998</v>
      </c>
      <c r="AE47" s="42">
        <f t="shared" si="26"/>
        <v>1.1799242578270168E-3</v>
      </c>
      <c r="AF47" s="15">
        <f t="shared" si="27"/>
        <v>0.4707370044536846</v>
      </c>
      <c r="AG47" s="68">
        <f t="shared" si="28"/>
        <v>4246741.4110579994</v>
      </c>
      <c r="AH47" s="42">
        <f t="shared" si="29"/>
        <v>1.0610593077907239E-3</v>
      </c>
      <c r="AI47" s="46">
        <f t="shared" si="30"/>
        <v>0.61404205521660793</v>
      </c>
    </row>
    <row r="48" spans="1:35" x14ac:dyDescent="0.2">
      <c r="A48" s="6" t="s">
        <v>19</v>
      </c>
      <c r="B48" s="65">
        <v>9894494489.4000015</v>
      </c>
      <c r="C48" s="66">
        <v>4474708486.0599985</v>
      </c>
      <c r="D48" s="65">
        <v>272217757.79000002</v>
      </c>
      <c r="E48" s="67">
        <v>21434911.050000001</v>
      </c>
      <c r="F48" s="67">
        <f t="shared" si="19"/>
        <v>1585453.1735668653</v>
      </c>
      <c r="G48" s="67">
        <f t="shared" si="12"/>
        <v>295238122.01356691</v>
      </c>
      <c r="H48" s="15">
        <f t="shared" si="20"/>
        <v>1.494919448829346E-2</v>
      </c>
      <c r="I48" s="76">
        <v>19750728.390000001</v>
      </c>
      <c r="J48" s="68">
        <v>-50791.430000000168</v>
      </c>
      <c r="K48" s="67">
        <v>4667728.0899999989</v>
      </c>
      <c r="L48" s="67">
        <v>24367665.050000001</v>
      </c>
      <c r="M48" s="67">
        <v>0</v>
      </c>
      <c r="N48" s="67">
        <v>0</v>
      </c>
      <c r="O48" s="67">
        <v>0</v>
      </c>
      <c r="P48" s="67">
        <f t="shared" si="13"/>
        <v>19699936.960000001</v>
      </c>
      <c r="Q48" s="67">
        <f t="shared" si="14"/>
        <v>4667728.0899999989</v>
      </c>
      <c r="R48" s="67">
        <f t="shared" si="15"/>
        <v>24367665.050000001</v>
      </c>
      <c r="S48" s="15">
        <f t="shared" si="21"/>
        <v>1.476575494063408E-2</v>
      </c>
      <c r="T48" s="68">
        <v>7152469.4700000007</v>
      </c>
      <c r="U48" s="67">
        <f t="shared" si="16"/>
        <v>7002267.6111300001</v>
      </c>
      <c r="V48" s="67">
        <v>2200931.7499999981</v>
      </c>
      <c r="W48" s="67">
        <f t="shared" si="17"/>
        <v>1614823.6249749986</v>
      </c>
      <c r="X48" s="67">
        <f t="shared" si="18"/>
        <v>8617091.2361049987</v>
      </c>
      <c r="Y48" s="15">
        <f t="shared" si="22"/>
        <v>1.4957548248687497E-2</v>
      </c>
      <c r="Z48" s="65">
        <v>446500</v>
      </c>
      <c r="AA48" s="50">
        <f t="shared" si="23"/>
        <v>1.4925373134328358E-2</v>
      </c>
      <c r="AB48" s="65">
        <v>24204648.840000004</v>
      </c>
      <c r="AC48" s="50">
        <f t="shared" si="24"/>
        <v>1.3862445998097045E-2</v>
      </c>
      <c r="AD48" s="68">
        <f t="shared" si="25"/>
        <v>33431256.286104999</v>
      </c>
      <c r="AE48" s="42">
        <f t="shared" si="26"/>
        <v>1.4816842003661663E-2</v>
      </c>
      <c r="AF48" s="15">
        <f t="shared" si="27"/>
        <v>0.12281071065134276</v>
      </c>
      <c r="AG48" s="68">
        <f t="shared" si="28"/>
        <v>57635905.126105003</v>
      </c>
      <c r="AH48" s="42">
        <f t="shared" si="29"/>
        <v>1.44004797272931E-2</v>
      </c>
      <c r="AI48" s="46">
        <f t="shared" si="30"/>
        <v>0.1952183706257842</v>
      </c>
    </row>
    <row r="49" spans="1:35" x14ac:dyDescent="0.2">
      <c r="A49" s="6" t="s">
        <v>20</v>
      </c>
      <c r="B49" s="65">
        <v>8743796410.539999</v>
      </c>
      <c r="C49" s="66">
        <v>3702571899.8200011</v>
      </c>
      <c r="D49" s="65">
        <v>226291103.09999999</v>
      </c>
      <c r="E49" s="67">
        <v>1919867.81</v>
      </c>
      <c r="F49" s="67">
        <f t="shared" si="19"/>
        <v>142004.81192075519</v>
      </c>
      <c r="G49" s="67">
        <f t="shared" si="12"/>
        <v>228352975.72192076</v>
      </c>
      <c r="H49" s="15">
        <f t="shared" si="20"/>
        <v>1.1562507655737901E-2</v>
      </c>
      <c r="I49" s="76">
        <v>16823317.779999997</v>
      </c>
      <c r="J49" s="68">
        <v>0</v>
      </c>
      <c r="K49" s="67">
        <v>3494802.8399999994</v>
      </c>
      <c r="L49" s="67">
        <v>20318120.619999997</v>
      </c>
      <c r="M49" s="67">
        <v>0</v>
      </c>
      <c r="N49" s="67">
        <v>0</v>
      </c>
      <c r="O49" s="67">
        <v>0</v>
      </c>
      <c r="P49" s="67">
        <f t="shared" si="13"/>
        <v>16823317.779999997</v>
      </c>
      <c r="Q49" s="67">
        <f t="shared" si="14"/>
        <v>3494802.8399999994</v>
      </c>
      <c r="R49" s="67">
        <f t="shared" si="15"/>
        <v>20318120.619999997</v>
      </c>
      <c r="S49" s="15">
        <f t="shared" si="21"/>
        <v>1.231190552371632E-2</v>
      </c>
      <c r="T49" s="68">
        <v>6679010.5199999986</v>
      </c>
      <c r="U49" s="67">
        <f t="shared" si="16"/>
        <v>6538751.2990799984</v>
      </c>
      <c r="V49" s="67">
        <v>1895851.3599999996</v>
      </c>
      <c r="W49" s="67">
        <f t="shared" si="17"/>
        <v>1390986.1428319998</v>
      </c>
      <c r="X49" s="67">
        <f t="shared" si="18"/>
        <v>7929737.4419119982</v>
      </c>
      <c r="Y49" s="15">
        <f t="shared" si="22"/>
        <v>1.3764439430542109E-2</v>
      </c>
      <c r="Z49" s="65">
        <v>446500</v>
      </c>
      <c r="AA49" s="50">
        <f t="shared" si="23"/>
        <v>1.4925373134328358E-2</v>
      </c>
      <c r="AB49" s="65">
        <v>0</v>
      </c>
      <c r="AC49" s="50">
        <f t="shared" si="24"/>
        <v>0</v>
      </c>
      <c r="AD49" s="68">
        <f t="shared" si="25"/>
        <v>28694358.061911996</v>
      </c>
      <c r="AE49" s="42">
        <f t="shared" si="26"/>
        <v>1.2717433235572248E-2</v>
      </c>
      <c r="AF49" s="15">
        <f t="shared" si="27"/>
        <v>0.12680285556446164</v>
      </c>
      <c r="AG49" s="68">
        <f t="shared" si="28"/>
        <v>28694358.061911996</v>
      </c>
      <c r="AH49" s="42">
        <f t="shared" si="29"/>
        <v>7.1693594583820781E-3</v>
      </c>
      <c r="AI49" s="46">
        <f t="shared" si="30"/>
        <v>0.12565791170969828</v>
      </c>
    </row>
    <row r="50" spans="1:35" x14ac:dyDescent="0.2">
      <c r="A50" s="6" t="s">
        <v>30</v>
      </c>
      <c r="B50" s="65">
        <v>5498743500.5</v>
      </c>
      <c r="C50" s="66">
        <v>2530819289.5400004</v>
      </c>
      <c r="D50" s="65">
        <v>153705236.80000001</v>
      </c>
      <c r="E50" s="67">
        <v>1202848.47</v>
      </c>
      <c r="F50" s="67">
        <f t="shared" si="19"/>
        <v>88969.808161697423</v>
      </c>
      <c r="G50" s="67">
        <f t="shared" si="12"/>
        <v>154997055.07816172</v>
      </c>
      <c r="H50" s="15">
        <f t="shared" si="20"/>
        <v>7.8481772803367759E-3</v>
      </c>
      <c r="I50" s="76">
        <v>12133436.110000001</v>
      </c>
      <c r="J50" s="68">
        <v>-38753.150000000023</v>
      </c>
      <c r="K50" s="67">
        <v>1640924.8200000005</v>
      </c>
      <c r="L50" s="67">
        <v>13735607.780000001</v>
      </c>
      <c r="M50" s="67">
        <v>0</v>
      </c>
      <c r="N50" s="67">
        <v>0</v>
      </c>
      <c r="O50" s="67">
        <v>0</v>
      </c>
      <c r="P50" s="67">
        <f t="shared" si="13"/>
        <v>12094682.960000001</v>
      </c>
      <c r="Q50" s="67">
        <f t="shared" si="14"/>
        <v>1640924.8200000005</v>
      </c>
      <c r="R50" s="67">
        <f t="shared" si="15"/>
        <v>13735607.780000001</v>
      </c>
      <c r="S50" s="15">
        <f t="shared" si="21"/>
        <v>8.3231864039491517E-3</v>
      </c>
      <c r="T50" s="68">
        <v>3594162.94</v>
      </c>
      <c r="U50" s="67">
        <f t="shared" si="16"/>
        <v>3518685.5182599998</v>
      </c>
      <c r="V50" s="67">
        <v>695519.2899999998</v>
      </c>
      <c r="W50" s="67">
        <f t="shared" si="17"/>
        <v>510302.50307299988</v>
      </c>
      <c r="X50" s="67">
        <f t="shared" si="18"/>
        <v>4028988.0213329997</v>
      </c>
      <c r="Y50" s="15">
        <f t="shared" si="22"/>
        <v>6.9935180063977224E-3</v>
      </c>
      <c r="Z50" s="65">
        <v>446500</v>
      </c>
      <c r="AA50" s="50">
        <f t="shared" si="23"/>
        <v>1.4925373134328358E-2</v>
      </c>
      <c r="AB50" s="65">
        <v>0</v>
      </c>
      <c r="AC50" s="50">
        <f t="shared" si="24"/>
        <v>0</v>
      </c>
      <c r="AD50" s="68">
        <f t="shared" si="25"/>
        <v>18211095.801333003</v>
      </c>
      <c r="AE50" s="42">
        <f t="shared" si="26"/>
        <v>8.0712171535727469E-3</v>
      </c>
      <c r="AF50" s="15">
        <f t="shared" si="27"/>
        <v>0.11848064633626719</v>
      </c>
      <c r="AG50" s="68">
        <f t="shared" si="28"/>
        <v>18211095.801333003</v>
      </c>
      <c r="AH50" s="42">
        <f t="shared" si="29"/>
        <v>4.5500893119505862E-3</v>
      </c>
      <c r="AI50" s="46">
        <f t="shared" si="30"/>
        <v>0.11749317296479946</v>
      </c>
    </row>
    <row r="51" spans="1:35" x14ac:dyDescent="0.2">
      <c r="A51" s="6" t="s">
        <v>65</v>
      </c>
      <c r="B51" s="65">
        <v>147059384752.31998</v>
      </c>
      <c r="C51" s="66">
        <v>42535052579.879997</v>
      </c>
      <c r="D51" s="65">
        <v>2571337982.7499995</v>
      </c>
      <c r="E51" s="67">
        <v>380097940.16000003</v>
      </c>
      <c r="F51" s="67">
        <f t="shared" si="19"/>
        <v>28114298.402600579</v>
      </c>
      <c r="G51" s="67">
        <f t="shared" si="12"/>
        <v>2979550221.3126001</v>
      </c>
      <c r="H51" s="15">
        <f t="shared" si="20"/>
        <v>0.15086762997358816</v>
      </c>
      <c r="I51" s="76">
        <v>136811900.15000001</v>
      </c>
      <c r="J51" s="68">
        <v>-51002.900000000373</v>
      </c>
      <c r="K51" s="67">
        <v>94240421.569999993</v>
      </c>
      <c r="L51" s="67">
        <v>231001318.81999999</v>
      </c>
      <c r="M51" s="67">
        <v>0</v>
      </c>
      <c r="N51" s="67">
        <v>0</v>
      </c>
      <c r="O51" s="67">
        <v>0</v>
      </c>
      <c r="P51" s="67">
        <f t="shared" si="13"/>
        <v>136760897.25</v>
      </c>
      <c r="Q51" s="67">
        <f t="shared" si="14"/>
        <v>94240421.569999993</v>
      </c>
      <c r="R51" s="67">
        <f t="shared" si="15"/>
        <v>231001318.81999999</v>
      </c>
      <c r="S51" s="15">
        <f t="shared" si="21"/>
        <v>0.139976844628345</v>
      </c>
      <c r="T51" s="68">
        <v>36767846.039999992</v>
      </c>
      <c r="U51" s="67">
        <f t="shared" si="16"/>
        <v>35995721.273159988</v>
      </c>
      <c r="V51" s="67">
        <v>89414534.860000014</v>
      </c>
      <c r="W51" s="67">
        <f t="shared" si="17"/>
        <v>65603444.226782009</v>
      </c>
      <c r="X51" s="67">
        <f t="shared" si="18"/>
        <v>101599165.499942</v>
      </c>
      <c r="Y51" s="15">
        <f t="shared" si="22"/>
        <v>0.17635584657899886</v>
      </c>
      <c r="Z51" s="65">
        <v>446500</v>
      </c>
      <c r="AA51" s="50">
        <f t="shared" si="23"/>
        <v>1.4925373134328358E-2</v>
      </c>
      <c r="AB51" s="65">
        <v>421847081.16999996</v>
      </c>
      <c r="AC51" s="50">
        <f t="shared" si="24"/>
        <v>0.2415995547314036</v>
      </c>
      <c r="AD51" s="68">
        <f t="shared" si="25"/>
        <v>333046984.319942</v>
      </c>
      <c r="AE51" s="42">
        <f t="shared" si="26"/>
        <v>0.14760751149263782</v>
      </c>
      <c r="AF51" s="15">
        <f t="shared" si="27"/>
        <v>0.12952283463092404</v>
      </c>
      <c r="AG51" s="68">
        <f t="shared" si="28"/>
        <v>754894065.48994195</v>
      </c>
      <c r="AH51" s="42">
        <f t="shared" si="29"/>
        <v>0.18861223160383847</v>
      </c>
      <c r="AI51" s="46">
        <f t="shared" si="30"/>
        <v>0.2533583962069898</v>
      </c>
    </row>
    <row r="52" spans="1:35" x14ac:dyDescent="0.2">
      <c r="A52" s="6" t="s">
        <v>34</v>
      </c>
      <c r="B52" s="65">
        <v>4013569283.2299995</v>
      </c>
      <c r="C52" s="66">
        <v>2807460036.6399999</v>
      </c>
      <c r="D52" s="65">
        <v>170953741.87</v>
      </c>
      <c r="E52" s="67">
        <v>40217147.990000002</v>
      </c>
      <c r="F52" s="67">
        <f t="shared" si="19"/>
        <v>2974698.8342437646</v>
      </c>
      <c r="G52" s="67">
        <f t="shared" si="12"/>
        <v>214145588.69424379</v>
      </c>
      <c r="H52" s="15">
        <f t="shared" si="20"/>
        <v>1.0843125651819583E-2</v>
      </c>
      <c r="I52" s="76">
        <v>8990313</v>
      </c>
      <c r="J52" s="68">
        <v>-693265.82000000018</v>
      </c>
      <c r="K52" s="67">
        <v>6067439.8900000006</v>
      </c>
      <c r="L52" s="67">
        <v>14364487.07</v>
      </c>
      <c r="M52" s="67">
        <v>0</v>
      </c>
      <c r="N52" s="67">
        <v>0</v>
      </c>
      <c r="O52" s="67">
        <v>0</v>
      </c>
      <c r="P52" s="67">
        <f t="shared" si="13"/>
        <v>8297047.1799999997</v>
      </c>
      <c r="Q52" s="67">
        <f t="shared" si="14"/>
        <v>6067439.8900000006</v>
      </c>
      <c r="R52" s="67">
        <f t="shared" si="15"/>
        <v>14364487.07</v>
      </c>
      <c r="S52" s="15">
        <f t="shared" si="21"/>
        <v>8.7042601532938777E-3</v>
      </c>
      <c r="T52" s="68">
        <v>2053352.01</v>
      </c>
      <c r="U52" s="67">
        <f t="shared" si="16"/>
        <v>2010231.61779</v>
      </c>
      <c r="V52" s="67">
        <v>1757846.69</v>
      </c>
      <c r="W52" s="67">
        <f t="shared" si="17"/>
        <v>1289732.1164529999</v>
      </c>
      <c r="X52" s="67">
        <f t="shared" si="18"/>
        <v>3299963.7342429999</v>
      </c>
      <c r="Y52" s="15">
        <f t="shared" si="22"/>
        <v>5.7280775404867949E-3</v>
      </c>
      <c r="Z52" s="65">
        <v>446500</v>
      </c>
      <c r="AA52" s="50">
        <f t="shared" si="23"/>
        <v>1.4925373134328358E-2</v>
      </c>
      <c r="AB52" s="65">
        <v>42162591.609999999</v>
      </c>
      <c r="AC52" s="50">
        <f t="shared" si="24"/>
        <v>2.4147288944244168E-2</v>
      </c>
      <c r="AD52" s="68">
        <f t="shared" si="25"/>
        <v>18110950.804242998</v>
      </c>
      <c r="AE52" s="42">
        <f t="shared" si="26"/>
        <v>8.0268325636955046E-3</v>
      </c>
      <c r="AF52" s="15">
        <f t="shared" si="27"/>
        <v>0.10594065158290178</v>
      </c>
      <c r="AG52" s="68">
        <f t="shared" si="28"/>
        <v>60273542.414242998</v>
      </c>
      <c r="AH52" s="42">
        <f t="shared" si="29"/>
        <v>1.5059500214829085E-2</v>
      </c>
      <c r="AI52" s="46">
        <f t="shared" si="30"/>
        <v>0.28146058381011679</v>
      </c>
    </row>
    <row r="53" spans="1:35" x14ac:dyDescent="0.2">
      <c r="A53" s="6" t="s">
        <v>38</v>
      </c>
      <c r="B53" s="65">
        <v>1553514966.0100005</v>
      </c>
      <c r="C53" s="66">
        <v>777941296.24000001</v>
      </c>
      <c r="D53" s="65">
        <v>48302552.25</v>
      </c>
      <c r="E53" s="67">
        <v>7539792.1699999999</v>
      </c>
      <c r="F53" s="67">
        <f t="shared" si="19"/>
        <v>557687.75508686341</v>
      </c>
      <c r="G53" s="67">
        <f t="shared" si="12"/>
        <v>56400032.175086863</v>
      </c>
      <c r="H53" s="15">
        <f t="shared" si="20"/>
        <v>2.8557797495156749E-3</v>
      </c>
      <c r="I53" s="76">
        <v>3560232.2300000004</v>
      </c>
      <c r="J53" s="68">
        <v>0</v>
      </c>
      <c r="K53" s="67">
        <v>817585.06999999983</v>
      </c>
      <c r="L53" s="67">
        <v>4377817.3000000007</v>
      </c>
      <c r="M53" s="67">
        <v>0</v>
      </c>
      <c r="N53" s="67">
        <v>0</v>
      </c>
      <c r="O53" s="67">
        <v>0</v>
      </c>
      <c r="P53" s="67">
        <f t="shared" si="13"/>
        <v>3560232.2300000004</v>
      </c>
      <c r="Q53" s="67">
        <f t="shared" si="14"/>
        <v>817585.06999999983</v>
      </c>
      <c r="R53" s="67">
        <f t="shared" si="15"/>
        <v>4377817.3000000007</v>
      </c>
      <c r="S53" s="15">
        <f t="shared" si="21"/>
        <v>2.6527686298227558E-3</v>
      </c>
      <c r="T53" s="68">
        <v>1411139.97</v>
      </c>
      <c r="U53" s="67">
        <f t="shared" si="16"/>
        <v>1381506.0306299999</v>
      </c>
      <c r="V53" s="67">
        <v>431828.15000000014</v>
      </c>
      <c r="W53" s="67">
        <f t="shared" si="17"/>
        <v>316832.31365500012</v>
      </c>
      <c r="X53" s="67">
        <f t="shared" si="18"/>
        <v>1698338.3442850001</v>
      </c>
      <c r="Y53" s="15">
        <f t="shared" si="22"/>
        <v>2.9479759504926974E-3</v>
      </c>
      <c r="Z53" s="65">
        <v>446500</v>
      </c>
      <c r="AA53" s="50">
        <f t="shared" si="23"/>
        <v>1.4925373134328358E-2</v>
      </c>
      <c r="AB53" s="65">
        <v>8734427.25</v>
      </c>
      <c r="AC53" s="50">
        <f t="shared" si="24"/>
        <v>5.0023665651094925E-3</v>
      </c>
      <c r="AD53" s="68">
        <f t="shared" si="25"/>
        <v>6522655.6442850009</v>
      </c>
      <c r="AE53" s="42">
        <f t="shared" si="26"/>
        <v>2.8908622906232621E-3</v>
      </c>
      <c r="AF53" s="15">
        <f t="shared" si="27"/>
        <v>0.13503749471716581</v>
      </c>
      <c r="AG53" s="68">
        <f t="shared" si="28"/>
        <v>15257082.894285001</v>
      </c>
      <c r="AH53" s="42">
        <f t="shared" si="29"/>
        <v>3.8120215590622978E-3</v>
      </c>
      <c r="AI53" s="46">
        <f t="shared" si="30"/>
        <v>0.27051549983023576</v>
      </c>
    </row>
    <row r="54" spans="1:35" x14ac:dyDescent="0.2">
      <c r="A54" s="6" t="s">
        <v>24</v>
      </c>
      <c r="B54" s="65">
        <v>7601204561.8400011</v>
      </c>
      <c r="C54" s="66">
        <v>3332840352.9499998</v>
      </c>
      <c r="D54" s="65">
        <v>206558586.34999999</v>
      </c>
      <c r="E54" s="67">
        <v>1337359.93</v>
      </c>
      <c r="F54" s="67">
        <f t="shared" si="19"/>
        <v>98919.073667891935</v>
      </c>
      <c r="G54" s="67">
        <f t="shared" si="12"/>
        <v>207994865.35366789</v>
      </c>
      <c r="H54" s="15">
        <f t="shared" si="20"/>
        <v>1.0531687688338263E-2</v>
      </c>
      <c r="I54" s="76">
        <v>12332405.400000002</v>
      </c>
      <c r="J54" s="68">
        <v>0</v>
      </c>
      <c r="K54" s="67">
        <v>6108134.0399999991</v>
      </c>
      <c r="L54" s="67">
        <v>18440539.440000001</v>
      </c>
      <c r="M54" s="67">
        <v>0</v>
      </c>
      <c r="N54" s="67">
        <v>0</v>
      </c>
      <c r="O54" s="67">
        <v>0</v>
      </c>
      <c r="P54" s="67">
        <f t="shared" si="13"/>
        <v>12332405.400000002</v>
      </c>
      <c r="Q54" s="67">
        <f t="shared" si="14"/>
        <v>6108134.0399999991</v>
      </c>
      <c r="R54" s="67">
        <f t="shared" si="15"/>
        <v>18440539.440000001</v>
      </c>
      <c r="S54" s="15">
        <f t="shared" si="21"/>
        <v>1.117417223954076E-2</v>
      </c>
      <c r="T54" s="68">
        <v>3862619.31</v>
      </c>
      <c r="U54" s="67">
        <f t="shared" si="16"/>
        <v>3781504.30449</v>
      </c>
      <c r="V54" s="67">
        <v>2526182.42</v>
      </c>
      <c r="W54" s="67">
        <f t="shared" si="17"/>
        <v>1853460.041554</v>
      </c>
      <c r="X54" s="67">
        <f t="shared" si="18"/>
        <v>5634964.3460440002</v>
      </c>
      <c r="Y54" s="15">
        <f t="shared" si="22"/>
        <v>9.7811719495829088E-3</v>
      </c>
      <c r="Z54" s="65">
        <v>446500</v>
      </c>
      <c r="AA54" s="50">
        <f t="shared" si="23"/>
        <v>1.4925373134328358E-2</v>
      </c>
      <c r="AB54" s="65">
        <v>0</v>
      </c>
      <c r="AC54" s="50">
        <f t="shared" si="24"/>
        <v>0</v>
      </c>
      <c r="AD54" s="68">
        <f t="shared" si="25"/>
        <v>24522003.786044002</v>
      </c>
      <c r="AE54" s="42">
        <f t="shared" si="26"/>
        <v>1.0868232189707486E-2</v>
      </c>
      <c r="AF54" s="15">
        <f t="shared" si="27"/>
        <v>0.11871694234241646</v>
      </c>
      <c r="AG54" s="68">
        <f t="shared" si="28"/>
        <v>24522003.786044002</v>
      </c>
      <c r="AH54" s="42">
        <f t="shared" si="29"/>
        <v>6.1268859684063311E-3</v>
      </c>
      <c r="AI54" s="46">
        <f t="shared" si="30"/>
        <v>0.11789715935702337</v>
      </c>
    </row>
    <row r="55" spans="1:35" x14ac:dyDescent="0.2">
      <c r="A55" s="6" t="s">
        <v>4</v>
      </c>
      <c r="B55" s="65">
        <v>1142714831.0900002</v>
      </c>
      <c r="C55" s="66">
        <v>385204379.93000001</v>
      </c>
      <c r="D55" s="65">
        <v>22844335.030000001</v>
      </c>
      <c r="E55" s="67">
        <v>3383187.41</v>
      </c>
      <c r="F55" s="67">
        <f t="shared" si="19"/>
        <v>250240.60997705717</v>
      </c>
      <c r="G55" s="67">
        <f t="shared" si="12"/>
        <v>26477763.049977057</v>
      </c>
      <c r="H55" s="15">
        <f t="shared" si="20"/>
        <v>1.3406846878360388E-3</v>
      </c>
      <c r="I55" s="76">
        <v>1754612.6900000002</v>
      </c>
      <c r="J55" s="68">
        <v>-55</v>
      </c>
      <c r="K55" s="67">
        <v>271275.39</v>
      </c>
      <c r="L55" s="67">
        <v>2025833.08</v>
      </c>
      <c r="M55" s="67">
        <v>526173.9</v>
      </c>
      <c r="N55" s="67">
        <v>0</v>
      </c>
      <c r="O55" s="67">
        <v>577894.19000000018</v>
      </c>
      <c r="P55" s="67">
        <f t="shared" si="13"/>
        <v>2858625.7800000003</v>
      </c>
      <c r="Q55" s="67">
        <f t="shared" si="14"/>
        <v>271275.39</v>
      </c>
      <c r="R55" s="67">
        <f t="shared" si="15"/>
        <v>3129901.1700000004</v>
      </c>
      <c r="S55" s="15">
        <f t="shared" si="21"/>
        <v>1.8965852316910393E-3</v>
      </c>
      <c r="T55" s="68">
        <v>809671.84000000008</v>
      </c>
      <c r="U55" s="67">
        <f t="shared" si="16"/>
        <v>792668.73136000009</v>
      </c>
      <c r="V55" s="67">
        <v>270215.27999999997</v>
      </c>
      <c r="W55" s="67">
        <f t="shared" si="17"/>
        <v>198256.95093599998</v>
      </c>
      <c r="X55" s="67">
        <f t="shared" si="18"/>
        <v>990925.68229600007</v>
      </c>
      <c r="Y55" s="15">
        <f t="shared" si="22"/>
        <v>1.7200489466449693E-3</v>
      </c>
      <c r="Z55" s="65">
        <v>446500</v>
      </c>
      <c r="AA55" s="50">
        <f t="shared" si="23"/>
        <v>1.4925373134328358E-2</v>
      </c>
      <c r="AB55" s="65">
        <v>3976217.6500000004</v>
      </c>
      <c r="AC55" s="50">
        <f t="shared" si="24"/>
        <v>2.2772527217463788E-3</v>
      </c>
      <c r="AD55" s="68">
        <f t="shared" si="25"/>
        <v>4567326.8522960003</v>
      </c>
      <c r="AE55" s="42">
        <f t="shared" si="26"/>
        <v>2.0242541820864267E-3</v>
      </c>
      <c r="AF55" s="15">
        <f t="shared" si="27"/>
        <v>0.19993258049744161</v>
      </c>
      <c r="AG55" s="68">
        <f t="shared" si="28"/>
        <v>8543544.5022960007</v>
      </c>
      <c r="AH55" s="42">
        <f t="shared" si="29"/>
        <v>2.1346266556472545E-3</v>
      </c>
      <c r="AI55" s="46">
        <f t="shared" si="30"/>
        <v>0.32266866676652295</v>
      </c>
    </row>
    <row r="56" spans="1:35" x14ac:dyDescent="0.2">
      <c r="A56" s="6" t="s">
        <v>12</v>
      </c>
      <c r="B56" s="65">
        <v>76867510895.529999</v>
      </c>
      <c r="C56" s="66">
        <v>36647204868.420006</v>
      </c>
      <c r="D56" s="65">
        <v>2187787407.2700005</v>
      </c>
      <c r="E56" s="67">
        <v>170642724.53999999</v>
      </c>
      <c r="F56" s="67">
        <f t="shared" si="19"/>
        <v>12621748.162936248</v>
      </c>
      <c r="G56" s="67">
        <f t="shared" si="12"/>
        <v>2371051879.9729366</v>
      </c>
      <c r="H56" s="15">
        <f t="shared" si="20"/>
        <v>0.12005670356459072</v>
      </c>
      <c r="I56" s="76">
        <v>136595090.02000001</v>
      </c>
      <c r="J56" s="68">
        <v>0</v>
      </c>
      <c r="K56" s="67">
        <v>55645656.459999993</v>
      </c>
      <c r="L56" s="67">
        <v>192240746.48000002</v>
      </c>
      <c r="M56" s="67">
        <v>0</v>
      </c>
      <c r="N56" s="67">
        <v>0</v>
      </c>
      <c r="O56" s="67">
        <v>0</v>
      </c>
      <c r="P56" s="67">
        <f t="shared" si="13"/>
        <v>136595090.02000001</v>
      </c>
      <c r="Q56" s="67">
        <f t="shared" si="14"/>
        <v>55645656.459999993</v>
      </c>
      <c r="R56" s="67">
        <f t="shared" si="15"/>
        <v>192240746.48000002</v>
      </c>
      <c r="S56" s="15">
        <f t="shared" si="21"/>
        <v>0.11648960810581414</v>
      </c>
      <c r="T56" s="68">
        <v>31559902.440000005</v>
      </c>
      <c r="U56" s="67">
        <f t="shared" si="16"/>
        <v>30897144.488760006</v>
      </c>
      <c r="V56" s="67">
        <v>15913371.340000007</v>
      </c>
      <c r="W56" s="67">
        <f t="shared" si="17"/>
        <v>11675640.552158006</v>
      </c>
      <c r="X56" s="67">
        <f t="shared" si="18"/>
        <v>42572785.040918007</v>
      </c>
      <c r="Y56" s="15">
        <f t="shared" si="22"/>
        <v>7.3897846603091635E-2</v>
      </c>
      <c r="Z56" s="65">
        <v>446500</v>
      </c>
      <c r="AA56" s="50">
        <f t="shared" si="23"/>
        <v>1.4925373134328358E-2</v>
      </c>
      <c r="AB56" s="65">
        <v>180256618.84</v>
      </c>
      <c r="AC56" s="50">
        <f t="shared" si="24"/>
        <v>0.10323626923847833</v>
      </c>
      <c r="AD56" s="68">
        <f t="shared" si="25"/>
        <v>235260031.52091801</v>
      </c>
      <c r="AE56" s="42">
        <f t="shared" si="26"/>
        <v>0.10426801454872962</v>
      </c>
      <c r="AF56" s="15">
        <f t="shared" si="27"/>
        <v>0.10753331458950297</v>
      </c>
      <c r="AG56" s="68">
        <f t="shared" si="28"/>
        <v>415516650.36091805</v>
      </c>
      <c r="AH56" s="42">
        <f t="shared" si="29"/>
        <v>0.10381790806933937</v>
      </c>
      <c r="AI56" s="46">
        <f t="shared" si="30"/>
        <v>0.17524570165274528</v>
      </c>
    </row>
    <row r="57" spans="1:35" x14ac:dyDescent="0.2">
      <c r="A57" s="6" t="s">
        <v>25</v>
      </c>
      <c r="B57" s="65">
        <v>11979185145.84</v>
      </c>
      <c r="C57" s="66">
        <v>4075827389.9299998</v>
      </c>
      <c r="D57" s="65">
        <v>240497973.53</v>
      </c>
      <c r="E57" s="67">
        <v>37337511.810000002</v>
      </c>
      <c r="F57" s="67">
        <f t="shared" si="19"/>
        <v>2761703.8603131883</v>
      </c>
      <c r="G57" s="67">
        <f t="shared" si="12"/>
        <v>280597189.20031321</v>
      </c>
      <c r="H57" s="15">
        <f t="shared" si="20"/>
        <v>1.4207860169328684E-2</v>
      </c>
      <c r="I57" s="76">
        <v>15246926.24</v>
      </c>
      <c r="J57" s="68">
        <v>0</v>
      </c>
      <c r="K57" s="67">
        <v>6133887.3700000001</v>
      </c>
      <c r="L57" s="67">
        <v>21380813.609999999</v>
      </c>
      <c r="M57" s="67">
        <v>0</v>
      </c>
      <c r="N57" s="67">
        <v>0</v>
      </c>
      <c r="O57" s="67">
        <v>0</v>
      </c>
      <c r="P57" s="67">
        <f t="shared" si="13"/>
        <v>15246926.24</v>
      </c>
      <c r="Q57" s="67">
        <f t="shared" si="14"/>
        <v>6133887.3700000001</v>
      </c>
      <c r="R57" s="67">
        <f t="shared" si="15"/>
        <v>21380813.609999999</v>
      </c>
      <c r="S57" s="15">
        <f t="shared" si="21"/>
        <v>1.2955851680858272E-2</v>
      </c>
      <c r="T57" s="68">
        <v>5632873.0599999987</v>
      </c>
      <c r="U57" s="67">
        <f t="shared" si="16"/>
        <v>5514582.7257399987</v>
      </c>
      <c r="V57" s="67">
        <v>2778712.8999999994</v>
      </c>
      <c r="W57" s="67">
        <f t="shared" si="17"/>
        <v>2038741.6547299996</v>
      </c>
      <c r="X57" s="67">
        <f t="shared" si="18"/>
        <v>7553324.3804699983</v>
      </c>
      <c r="Y57" s="15">
        <f t="shared" si="22"/>
        <v>1.3111061582531787E-2</v>
      </c>
      <c r="Z57" s="65">
        <v>446500</v>
      </c>
      <c r="AA57" s="50">
        <f t="shared" si="23"/>
        <v>1.4925373134328358E-2</v>
      </c>
      <c r="AB57" s="65">
        <v>41509344.559999995</v>
      </c>
      <c r="AC57" s="50">
        <f t="shared" si="24"/>
        <v>2.377316238641218E-2</v>
      </c>
      <c r="AD57" s="68">
        <f t="shared" si="25"/>
        <v>29380637.99047</v>
      </c>
      <c r="AE57" s="42">
        <f t="shared" si="26"/>
        <v>1.3021594741939403E-2</v>
      </c>
      <c r="AF57" s="15">
        <f t="shared" si="27"/>
        <v>0.12216584430722874</v>
      </c>
      <c r="AG57" s="68">
        <f t="shared" si="28"/>
        <v>70889982.550469995</v>
      </c>
      <c r="AH57" s="42">
        <f t="shared" si="29"/>
        <v>1.7712045197392619E-2</v>
      </c>
      <c r="AI57" s="46">
        <f t="shared" si="30"/>
        <v>0.25263967451884534</v>
      </c>
    </row>
    <row r="58" spans="1:35" x14ac:dyDescent="0.2">
      <c r="A58" s="6" t="s">
        <v>5</v>
      </c>
      <c r="B58" s="65">
        <v>47848572386.389999</v>
      </c>
      <c r="C58" s="66">
        <v>22321762541.379997</v>
      </c>
      <c r="D58" s="65">
        <v>1353731216.96</v>
      </c>
      <c r="E58" s="67">
        <v>5826203.6600000001</v>
      </c>
      <c r="F58" s="67">
        <f t="shared" si="19"/>
        <v>430940.58384692413</v>
      </c>
      <c r="G58" s="67">
        <f t="shared" si="12"/>
        <v>1359988361.2038469</v>
      </c>
      <c r="H58" s="15">
        <f t="shared" si="20"/>
        <v>6.8862145493926274E-2</v>
      </c>
      <c r="I58" s="76">
        <v>72501936.379999995</v>
      </c>
      <c r="J58" s="68">
        <v>0</v>
      </c>
      <c r="K58" s="67">
        <v>49385957.900000006</v>
      </c>
      <c r="L58" s="67">
        <v>121887894.28</v>
      </c>
      <c r="M58" s="67">
        <v>0</v>
      </c>
      <c r="N58" s="67">
        <v>0</v>
      </c>
      <c r="O58" s="67">
        <v>0</v>
      </c>
      <c r="P58" s="67">
        <f t="shared" si="13"/>
        <v>72501936.379999995</v>
      </c>
      <c r="Q58" s="67">
        <f t="shared" si="14"/>
        <v>49385957.900000006</v>
      </c>
      <c r="R58" s="67">
        <f t="shared" si="15"/>
        <v>121887894.28</v>
      </c>
      <c r="S58" s="15">
        <f t="shared" si="21"/>
        <v>7.3858811399264299E-2</v>
      </c>
      <c r="T58" s="68">
        <v>25271026.460000001</v>
      </c>
      <c r="U58" s="67">
        <f t="shared" si="16"/>
        <v>24740334.904339999</v>
      </c>
      <c r="V58" s="67">
        <v>20450230.379999999</v>
      </c>
      <c r="W58" s="67">
        <f t="shared" si="17"/>
        <v>15004334.029805999</v>
      </c>
      <c r="X58" s="67">
        <f t="shared" si="18"/>
        <v>39744668.934146002</v>
      </c>
      <c r="Y58" s="15">
        <f t="shared" si="22"/>
        <v>6.8988802244516034E-2</v>
      </c>
      <c r="Z58" s="65">
        <v>446500</v>
      </c>
      <c r="AA58" s="50">
        <f t="shared" si="23"/>
        <v>1.4925373134328358E-2</v>
      </c>
      <c r="AB58" s="65">
        <v>0</v>
      </c>
      <c r="AC58" s="50">
        <f t="shared" si="24"/>
        <v>0</v>
      </c>
      <c r="AD58" s="68">
        <f t="shared" si="25"/>
        <v>162079063.21414602</v>
      </c>
      <c r="AE58" s="42">
        <f t="shared" si="26"/>
        <v>7.1833970317879609E-2</v>
      </c>
      <c r="AF58" s="15">
        <f t="shared" si="27"/>
        <v>0.11972765434051087</v>
      </c>
      <c r="AG58" s="68">
        <f t="shared" si="28"/>
        <v>162079063.21414602</v>
      </c>
      <c r="AH58" s="42">
        <f t="shared" si="29"/>
        <v>4.0495872476145459E-2</v>
      </c>
      <c r="AI58" s="46">
        <f t="shared" si="30"/>
        <v>0.11917680168282867</v>
      </c>
    </row>
    <row r="59" spans="1:35" x14ac:dyDescent="0.2">
      <c r="A59" s="6" t="s">
        <v>17</v>
      </c>
      <c r="B59" s="65">
        <v>9575469371.9499969</v>
      </c>
      <c r="C59" s="66">
        <v>4536828895.7200003</v>
      </c>
      <c r="D59" s="65">
        <v>277145739.47999996</v>
      </c>
      <c r="E59" s="67">
        <v>38422818.399999999</v>
      </c>
      <c r="F59" s="67">
        <f t="shared" si="19"/>
        <v>2841979.5737693692</v>
      </c>
      <c r="G59" s="67">
        <f t="shared" si="12"/>
        <v>318410537.45376933</v>
      </c>
      <c r="H59" s="15">
        <f t="shared" si="20"/>
        <v>1.6122515002651702E-2</v>
      </c>
      <c r="I59" s="76">
        <v>23238123.059999999</v>
      </c>
      <c r="J59" s="68">
        <v>-6931451.9500000002</v>
      </c>
      <c r="K59" s="67">
        <v>2051070.7699999991</v>
      </c>
      <c r="L59" s="67">
        <v>18357741.879999999</v>
      </c>
      <c r="M59" s="67">
        <v>0</v>
      </c>
      <c r="N59" s="67">
        <v>0</v>
      </c>
      <c r="O59" s="67">
        <v>0</v>
      </c>
      <c r="P59" s="67">
        <f t="shared" si="13"/>
        <v>16306671.109999999</v>
      </c>
      <c r="Q59" s="67">
        <f t="shared" si="14"/>
        <v>2051070.7699999991</v>
      </c>
      <c r="R59" s="67">
        <f t="shared" si="15"/>
        <v>18357741.879999999</v>
      </c>
      <c r="S59" s="15">
        <f t="shared" si="21"/>
        <v>1.1124000486189183E-2</v>
      </c>
      <c r="T59" s="68">
        <v>9403164.870000001</v>
      </c>
      <c r="U59" s="67">
        <f t="shared" si="16"/>
        <v>9205698.4077300001</v>
      </c>
      <c r="V59" s="67">
        <v>1556597.89</v>
      </c>
      <c r="W59" s="67">
        <f t="shared" si="17"/>
        <v>1142075.8718929999</v>
      </c>
      <c r="X59" s="67">
        <f t="shared" si="18"/>
        <v>10347774.279623</v>
      </c>
      <c r="Y59" s="15">
        <f t="shared" si="22"/>
        <v>1.7961668132917351E-2</v>
      </c>
      <c r="Z59" s="65">
        <v>446500</v>
      </c>
      <c r="AA59" s="50">
        <f t="shared" si="23"/>
        <v>1.4925373134328358E-2</v>
      </c>
      <c r="AB59" s="65">
        <v>46333646.530000001</v>
      </c>
      <c r="AC59" s="50">
        <f t="shared" si="24"/>
        <v>2.6536128541373272E-2</v>
      </c>
      <c r="AD59" s="68">
        <f t="shared" si="25"/>
        <v>29152016.159622997</v>
      </c>
      <c r="AE59" s="42">
        <f t="shared" si="26"/>
        <v>1.2920268799615907E-2</v>
      </c>
      <c r="AF59" s="15">
        <f t="shared" si="27"/>
        <v>0.10518659321380884</v>
      </c>
      <c r="AG59" s="68">
        <f t="shared" si="28"/>
        <v>75485662.689622998</v>
      </c>
      <c r="AH59" s="42">
        <f t="shared" si="29"/>
        <v>1.8860287747452294E-2</v>
      </c>
      <c r="AI59" s="46">
        <f t="shared" si="30"/>
        <v>0.23707024049285089</v>
      </c>
    </row>
    <row r="60" spans="1:35" x14ac:dyDescent="0.2">
      <c r="A60" s="6" t="s">
        <v>11</v>
      </c>
      <c r="B60" s="65">
        <v>34757430045.899994</v>
      </c>
      <c r="C60" s="66">
        <v>13265394996.23</v>
      </c>
      <c r="D60" s="65">
        <v>806904729.5999999</v>
      </c>
      <c r="E60" s="67">
        <v>115292961.15000001</v>
      </c>
      <c r="F60" s="67">
        <f t="shared" si="19"/>
        <v>8527751.3267398812</v>
      </c>
      <c r="G60" s="67">
        <f t="shared" si="12"/>
        <v>930725442.07673979</v>
      </c>
      <c r="H60" s="15">
        <f t="shared" si="20"/>
        <v>4.712669066553922E-2</v>
      </c>
      <c r="I60" s="76">
        <v>37920151.700000003</v>
      </c>
      <c r="J60" s="68">
        <v>-16676961.950000001</v>
      </c>
      <c r="K60" s="67">
        <v>35013082.809999995</v>
      </c>
      <c r="L60" s="67">
        <v>56256272.559999995</v>
      </c>
      <c r="M60" s="67">
        <v>0</v>
      </c>
      <c r="N60" s="67">
        <v>0</v>
      </c>
      <c r="O60" s="67">
        <v>0</v>
      </c>
      <c r="P60" s="67">
        <f t="shared" si="13"/>
        <v>21243189.75</v>
      </c>
      <c r="Q60" s="67">
        <f t="shared" si="14"/>
        <v>35013082.809999995</v>
      </c>
      <c r="R60" s="67">
        <f t="shared" si="15"/>
        <v>56256272.559999995</v>
      </c>
      <c r="S60" s="15">
        <f t="shared" si="21"/>
        <v>3.4088876910858448E-2</v>
      </c>
      <c r="T60" s="68">
        <v>11131196.290000005</v>
      </c>
      <c r="U60" s="67">
        <f t="shared" si="16"/>
        <v>10897441.167910004</v>
      </c>
      <c r="V60" s="67">
        <v>19481701.209999997</v>
      </c>
      <c r="W60" s="67">
        <f t="shared" si="17"/>
        <v>14293724.177776998</v>
      </c>
      <c r="X60" s="67">
        <f t="shared" si="18"/>
        <v>25191165.345687002</v>
      </c>
      <c r="Y60" s="15">
        <f t="shared" si="22"/>
        <v>4.3726828552078073E-2</v>
      </c>
      <c r="Z60" s="65">
        <v>446500</v>
      </c>
      <c r="AA60" s="50">
        <f t="shared" si="23"/>
        <v>1.4925373134328358E-2</v>
      </c>
      <c r="AB60" s="65">
        <v>131199961.15000001</v>
      </c>
      <c r="AC60" s="50">
        <f t="shared" si="24"/>
        <v>7.5140622300154183E-2</v>
      </c>
      <c r="AD60" s="68">
        <f t="shared" si="25"/>
        <v>81893937.905687004</v>
      </c>
      <c r="AE60" s="42">
        <f t="shared" si="26"/>
        <v>3.6295660821773289E-2</v>
      </c>
      <c r="AF60" s="15">
        <f t="shared" si="27"/>
        <v>0.10149145853474374</v>
      </c>
      <c r="AG60" s="68">
        <f t="shared" si="28"/>
        <v>213093899.05568701</v>
      </c>
      <c r="AH60" s="42">
        <f t="shared" si="29"/>
        <v>5.3242060945293955E-2</v>
      </c>
      <c r="AI60" s="46">
        <f t="shared" si="30"/>
        <v>0.22895462982102199</v>
      </c>
    </row>
    <row r="61" spans="1:35" x14ac:dyDescent="0.2">
      <c r="A61" s="6" t="s">
        <v>14</v>
      </c>
      <c r="B61" s="65">
        <v>33375035163.319996</v>
      </c>
      <c r="C61" s="66">
        <v>7082647867.7200012</v>
      </c>
      <c r="D61" s="65">
        <v>428625087.02000004</v>
      </c>
      <c r="E61" s="67">
        <v>57369042.319999993</v>
      </c>
      <c r="F61" s="67">
        <f t="shared" si="19"/>
        <v>4243354.6842610193</v>
      </c>
      <c r="G61" s="67">
        <f t="shared" si="12"/>
        <v>490237484.02426106</v>
      </c>
      <c r="H61" s="15">
        <f t="shared" si="20"/>
        <v>2.4822863132131584E-2</v>
      </c>
      <c r="I61" s="76">
        <v>26798560.450000003</v>
      </c>
      <c r="J61" s="68">
        <v>0</v>
      </c>
      <c r="K61" s="67">
        <v>11585223.369999999</v>
      </c>
      <c r="L61" s="67">
        <v>38383783.82</v>
      </c>
      <c r="M61" s="67">
        <v>0</v>
      </c>
      <c r="N61" s="67">
        <v>0</v>
      </c>
      <c r="O61" s="67">
        <v>0</v>
      </c>
      <c r="P61" s="67">
        <f t="shared" si="13"/>
        <v>26798560.450000003</v>
      </c>
      <c r="Q61" s="67">
        <f t="shared" si="14"/>
        <v>11585223.369999999</v>
      </c>
      <c r="R61" s="67">
        <f t="shared" si="15"/>
        <v>38383783.82</v>
      </c>
      <c r="S61" s="15">
        <f t="shared" si="21"/>
        <v>2.3258918916418521E-2</v>
      </c>
      <c r="T61" s="68">
        <v>11436596.989999998</v>
      </c>
      <c r="U61" s="67">
        <f t="shared" si="16"/>
        <v>11196428.453209998</v>
      </c>
      <c r="V61" s="67">
        <v>6625664.2200000035</v>
      </c>
      <c r="W61" s="67">
        <f t="shared" si="17"/>
        <v>4861249.8382140025</v>
      </c>
      <c r="X61" s="67">
        <f t="shared" si="18"/>
        <v>16057678.291424001</v>
      </c>
      <c r="Y61" s="15">
        <f t="shared" si="22"/>
        <v>2.7872920365462135E-2</v>
      </c>
      <c r="Z61" s="65">
        <v>446500</v>
      </c>
      <c r="AA61" s="50">
        <f t="shared" si="23"/>
        <v>1.4925373134328358E-2</v>
      </c>
      <c r="AB61" s="65">
        <v>67245162.640000001</v>
      </c>
      <c r="AC61" s="50">
        <f t="shared" si="24"/>
        <v>3.8512537070554451E-2</v>
      </c>
      <c r="AD61" s="68">
        <f t="shared" si="25"/>
        <v>54887962.111423999</v>
      </c>
      <c r="AE61" s="42">
        <f t="shared" si="26"/>
        <v>2.4326524123054093E-2</v>
      </c>
      <c r="AF61" s="15">
        <f t="shared" si="27"/>
        <v>0.12805587860717746</v>
      </c>
      <c r="AG61" s="68">
        <f t="shared" si="28"/>
        <v>122133124.751424</v>
      </c>
      <c r="AH61" s="42">
        <f t="shared" si="29"/>
        <v>3.0515276599989385E-2</v>
      </c>
      <c r="AI61" s="46">
        <f t="shared" si="30"/>
        <v>0.24913053108231892</v>
      </c>
    </row>
    <row r="62" spans="1:35" x14ac:dyDescent="0.2">
      <c r="A62" s="6" t="s">
        <v>36</v>
      </c>
      <c r="B62" s="65">
        <v>1234229436.3800001</v>
      </c>
      <c r="C62" s="66">
        <v>515899282.02999997</v>
      </c>
      <c r="D62" s="65">
        <v>31479959.210000001</v>
      </c>
      <c r="E62" s="67">
        <v>4319968.2299999995</v>
      </c>
      <c r="F62" s="67">
        <f t="shared" si="19"/>
        <v>319530.47642628464</v>
      </c>
      <c r="G62" s="67">
        <f t="shared" si="12"/>
        <v>36119457.916426279</v>
      </c>
      <c r="H62" s="15">
        <f t="shared" si="20"/>
        <v>1.8288857736995596E-3</v>
      </c>
      <c r="I62" s="76">
        <v>2302831.9300000002</v>
      </c>
      <c r="J62" s="68">
        <v>0</v>
      </c>
      <c r="K62" s="67">
        <v>506898.10999999993</v>
      </c>
      <c r="L62" s="67">
        <v>2809730.04</v>
      </c>
      <c r="M62" s="67">
        <v>0</v>
      </c>
      <c r="N62" s="67">
        <v>0</v>
      </c>
      <c r="O62" s="67">
        <v>365860.30000000005</v>
      </c>
      <c r="P62" s="67">
        <f t="shared" si="13"/>
        <v>2668692.2300000004</v>
      </c>
      <c r="Q62" s="67">
        <f t="shared" si="14"/>
        <v>506898.10999999993</v>
      </c>
      <c r="R62" s="67">
        <f t="shared" si="15"/>
        <v>3175590.3400000003</v>
      </c>
      <c r="S62" s="15">
        <f t="shared" si="21"/>
        <v>1.9242708998203691E-3</v>
      </c>
      <c r="T62" s="68">
        <v>1308961.9300000002</v>
      </c>
      <c r="U62" s="67">
        <f t="shared" si="16"/>
        <v>1281473.7294700001</v>
      </c>
      <c r="V62" s="67">
        <v>555432.92999999993</v>
      </c>
      <c r="W62" s="67">
        <f t="shared" si="17"/>
        <v>407521.14074099995</v>
      </c>
      <c r="X62" s="67">
        <f t="shared" si="18"/>
        <v>1688994.8702110001</v>
      </c>
      <c r="Y62" s="15">
        <f t="shared" si="22"/>
        <v>2.9317575468060047E-3</v>
      </c>
      <c r="Z62" s="65">
        <v>446500</v>
      </c>
      <c r="AA62" s="50">
        <f t="shared" si="23"/>
        <v>1.4925373134328358E-2</v>
      </c>
      <c r="AB62" s="65">
        <v>5460670.4699999997</v>
      </c>
      <c r="AC62" s="50">
        <f t="shared" si="24"/>
        <v>3.1274260578687328E-3</v>
      </c>
      <c r="AD62" s="68">
        <f t="shared" si="25"/>
        <v>5311085.2102110004</v>
      </c>
      <c r="AE62" s="42">
        <f t="shared" si="26"/>
        <v>2.3538903161227564E-3</v>
      </c>
      <c r="AF62" s="15">
        <f t="shared" si="27"/>
        <v>0.16871321766274297</v>
      </c>
      <c r="AG62" s="68">
        <f t="shared" si="28"/>
        <v>10771755.680211</v>
      </c>
      <c r="AH62" s="42">
        <f t="shared" si="29"/>
        <v>2.6913509722947871E-3</v>
      </c>
      <c r="AI62" s="46">
        <f t="shared" si="30"/>
        <v>0.29822584007586278</v>
      </c>
    </row>
    <row r="63" spans="1:35" x14ac:dyDescent="0.2">
      <c r="A63" s="71" t="s">
        <v>116</v>
      </c>
      <c r="B63" s="65">
        <v>5147622257.1599998</v>
      </c>
      <c r="C63" s="66">
        <v>2591099077.0600004</v>
      </c>
      <c r="D63" s="65">
        <v>157918656.20999998</v>
      </c>
      <c r="E63" s="67">
        <v>1049128.3399999999</v>
      </c>
      <c r="F63" s="67">
        <f t="shared" si="19"/>
        <v>77599.755476099221</v>
      </c>
      <c r="G63" s="67">
        <f t="shared" si="12"/>
        <v>159045384.30547607</v>
      </c>
      <c r="H63" s="15">
        <f t="shared" si="20"/>
        <v>8.0531618553605407E-3</v>
      </c>
      <c r="I63" s="76">
        <v>12983859.969999999</v>
      </c>
      <c r="J63" s="68">
        <v>-299297.16000000027</v>
      </c>
      <c r="K63" s="67">
        <v>1391316.1199999994</v>
      </c>
      <c r="L63" s="67">
        <v>14075878.929999998</v>
      </c>
      <c r="M63" s="67">
        <v>0</v>
      </c>
      <c r="N63" s="67">
        <v>0</v>
      </c>
      <c r="O63" s="67">
        <v>0</v>
      </c>
      <c r="P63" s="67">
        <f t="shared" si="13"/>
        <v>12684562.809999999</v>
      </c>
      <c r="Q63" s="67">
        <f t="shared" si="14"/>
        <v>1391316.1199999994</v>
      </c>
      <c r="R63" s="67">
        <f t="shared" si="15"/>
        <v>14075878.929999998</v>
      </c>
      <c r="S63" s="15">
        <f t="shared" si="21"/>
        <v>8.5293760574903597E-3</v>
      </c>
      <c r="T63" s="68">
        <v>4343078.9700000007</v>
      </c>
      <c r="U63" s="67">
        <f t="shared" si="16"/>
        <v>4251874.3116300004</v>
      </c>
      <c r="V63" s="67">
        <v>724674.53000000026</v>
      </c>
      <c r="W63" s="67">
        <f t="shared" si="17"/>
        <v>531693.70266100019</v>
      </c>
      <c r="X63" s="67">
        <f t="shared" si="18"/>
        <v>4783568.0142910006</v>
      </c>
      <c r="Y63" s="15">
        <f t="shared" si="22"/>
        <v>8.3033180703535551E-3</v>
      </c>
      <c r="Z63" s="65">
        <v>446500</v>
      </c>
      <c r="AA63" s="50">
        <f t="shared" si="23"/>
        <v>1.4925373134328358E-2</v>
      </c>
      <c r="AB63" s="65">
        <v>0</v>
      </c>
      <c r="AC63" s="50">
        <f t="shared" si="24"/>
        <v>0</v>
      </c>
      <c r="AD63" s="68">
        <f t="shared" si="25"/>
        <v>19305946.944290999</v>
      </c>
      <c r="AE63" s="42">
        <f t="shared" si="26"/>
        <v>8.5564587569365858E-3</v>
      </c>
      <c r="AF63" s="15">
        <f t="shared" si="27"/>
        <v>0.12225247736795571</v>
      </c>
      <c r="AG63" s="68">
        <f t="shared" si="28"/>
        <v>19305946.944290999</v>
      </c>
      <c r="AH63" s="42">
        <f t="shared" si="29"/>
        <v>4.8236406972211763E-3</v>
      </c>
      <c r="AI63" s="46">
        <f t="shared" si="30"/>
        <v>0.12138640192921511</v>
      </c>
    </row>
    <row r="64" spans="1:35" x14ac:dyDescent="0.2">
      <c r="A64" s="71" t="s">
        <v>117</v>
      </c>
      <c r="B64" s="65">
        <v>9420389595.1100006</v>
      </c>
      <c r="C64" s="66">
        <v>2442616986.8600001</v>
      </c>
      <c r="D64" s="65">
        <v>148498960.61000001</v>
      </c>
      <c r="E64" s="67">
        <v>10817642.15</v>
      </c>
      <c r="F64" s="67">
        <f t="shared" si="19"/>
        <v>800136.98387743894</v>
      </c>
      <c r="G64" s="67">
        <f t="shared" si="12"/>
        <v>160116739.74387747</v>
      </c>
      <c r="H64" s="15">
        <f t="shared" si="20"/>
        <v>8.1074092564262373E-3</v>
      </c>
      <c r="I64" s="76">
        <v>6891502.6299999999</v>
      </c>
      <c r="J64" s="68">
        <v>0</v>
      </c>
      <c r="K64" s="67">
        <v>6836524.9799999995</v>
      </c>
      <c r="L64" s="67">
        <v>13728027.609999999</v>
      </c>
      <c r="M64" s="67">
        <v>0</v>
      </c>
      <c r="N64" s="67">
        <v>0</v>
      </c>
      <c r="O64" s="67">
        <v>0</v>
      </c>
      <c r="P64" s="67">
        <f t="shared" si="13"/>
        <v>6891502.6299999999</v>
      </c>
      <c r="Q64" s="67">
        <f t="shared" si="14"/>
        <v>6836524.9799999995</v>
      </c>
      <c r="R64" s="67">
        <f t="shared" si="15"/>
        <v>13728027.609999999</v>
      </c>
      <c r="S64" s="15">
        <f t="shared" si="21"/>
        <v>8.3185931475826223E-3</v>
      </c>
      <c r="T64" s="68">
        <v>2618465.2699999996</v>
      </c>
      <c r="U64" s="67">
        <f t="shared" si="16"/>
        <v>2563477.4993299996</v>
      </c>
      <c r="V64" s="67">
        <v>4524857.5399999991</v>
      </c>
      <c r="W64" s="67">
        <f t="shared" si="17"/>
        <v>3319887.9770979993</v>
      </c>
      <c r="X64" s="67">
        <f t="shared" si="18"/>
        <v>5883365.4764279984</v>
      </c>
      <c r="Y64" s="15">
        <f t="shared" si="22"/>
        <v>1.0212346668631907E-2</v>
      </c>
      <c r="Z64" s="65">
        <v>446500</v>
      </c>
      <c r="AA64" s="50">
        <f t="shared" si="23"/>
        <v>1.4925373134328358E-2</v>
      </c>
      <c r="AB64" s="65">
        <v>12827423.85</v>
      </c>
      <c r="AC64" s="50">
        <f t="shared" si="24"/>
        <v>7.3465007317712883E-3</v>
      </c>
      <c r="AD64" s="68">
        <f t="shared" si="25"/>
        <v>20057893.086427998</v>
      </c>
      <c r="AE64" s="42">
        <f t="shared" si="26"/>
        <v>8.8897237436890448E-3</v>
      </c>
      <c r="AF64" s="15">
        <f t="shared" si="27"/>
        <v>0.13507093251046826</v>
      </c>
      <c r="AG64" s="68">
        <f t="shared" si="28"/>
        <v>32885316.936427996</v>
      </c>
      <c r="AH64" s="42">
        <f t="shared" si="29"/>
        <v>8.2164813553721478E-3</v>
      </c>
      <c r="AI64" s="46">
        <f t="shared" si="30"/>
        <v>0.2053833783340287</v>
      </c>
    </row>
    <row r="65" spans="1:35" x14ac:dyDescent="0.2">
      <c r="A65" s="6" t="s">
        <v>32</v>
      </c>
      <c r="B65" s="65">
        <v>2875192129.4100008</v>
      </c>
      <c r="C65" s="66">
        <v>1101060551.5300002</v>
      </c>
      <c r="D65" s="65">
        <v>70216537.75999999</v>
      </c>
      <c r="E65" s="67">
        <v>5595542.9700000007</v>
      </c>
      <c r="F65" s="67">
        <f t="shared" si="19"/>
        <v>413879.55093082902</v>
      </c>
      <c r="G65" s="67">
        <f t="shared" si="12"/>
        <v>76225960.280930817</v>
      </c>
      <c r="H65" s="15">
        <f t="shared" si="20"/>
        <v>3.8596530066134331E-3</v>
      </c>
      <c r="I65" s="76">
        <v>5867301.6100000003</v>
      </c>
      <c r="J65" s="68">
        <v>-2268.0799999999581</v>
      </c>
      <c r="K65" s="67">
        <v>619674.79999999993</v>
      </c>
      <c r="L65" s="67">
        <v>6484708.3300000001</v>
      </c>
      <c r="M65" s="67">
        <v>0</v>
      </c>
      <c r="N65" s="67">
        <v>0</v>
      </c>
      <c r="O65" s="67">
        <v>0</v>
      </c>
      <c r="P65" s="67">
        <f t="shared" si="13"/>
        <v>5865033.5300000003</v>
      </c>
      <c r="Q65" s="67">
        <f t="shared" si="14"/>
        <v>619674.79999999993</v>
      </c>
      <c r="R65" s="67">
        <f t="shared" si="15"/>
        <v>6484708.3300000001</v>
      </c>
      <c r="S65" s="15">
        <f t="shared" si="21"/>
        <v>3.9294538014124775E-3</v>
      </c>
      <c r="T65" s="68">
        <v>3154262.3100000005</v>
      </c>
      <c r="U65" s="67">
        <f t="shared" si="16"/>
        <v>3088022.8014900004</v>
      </c>
      <c r="V65" s="67">
        <v>511110.71000000014</v>
      </c>
      <c r="W65" s="67">
        <f t="shared" si="17"/>
        <v>375001.9279270001</v>
      </c>
      <c r="X65" s="67">
        <f t="shared" si="18"/>
        <v>3463024.7294170004</v>
      </c>
      <c r="Y65" s="15">
        <f t="shared" si="22"/>
        <v>6.0111188401512231E-3</v>
      </c>
      <c r="Z65" s="65">
        <v>446500</v>
      </c>
      <c r="AA65" s="50">
        <f t="shared" si="23"/>
        <v>1.4925373134328358E-2</v>
      </c>
      <c r="AB65" s="65">
        <v>6602493.8100000005</v>
      </c>
      <c r="AC65" s="50">
        <f t="shared" si="24"/>
        <v>3.7813692112996177E-3</v>
      </c>
      <c r="AD65" s="68">
        <f t="shared" si="25"/>
        <v>10394233.059417</v>
      </c>
      <c r="AE65" s="42">
        <f t="shared" si="26"/>
        <v>4.6067580491921086E-3</v>
      </c>
      <c r="AF65" s="15">
        <f t="shared" si="27"/>
        <v>0.14803112473224572</v>
      </c>
      <c r="AG65" s="68">
        <f t="shared" si="28"/>
        <v>16996726.869417001</v>
      </c>
      <c r="AH65" s="42">
        <f t="shared" si="29"/>
        <v>4.2466760984814986E-3</v>
      </c>
      <c r="AI65" s="46">
        <f t="shared" si="30"/>
        <v>0.22297819282007802</v>
      </c>
    </row>
    <row r="66" spans="1:35" x14ac:dyDescent="0.2">
      <c r="A66" s="6" t="s">
        <v>7</v>
      </c>
      <c r="B66" s="65">
        <v>11989805025.569998</v>
      </c>
      <c r="C66" s="66">
        <v>6141821270.2200003</v>
      </c>
      <c r="D66" s="65">
        <v>375976180.62000006</v>
      </c>
      <c r="E66" s="67">
        <v>52234379.229999997</v>
      </c>
      <c r="F66" s="67">
        <f t="shared" si="19"/>
        <v>3863564.5432033949</v>
      </c>
      <c r="G66" s="67">
        <f t="shared" si="12"/>
        <v>432074124.3932035</v>
      </c>
      <c r="H66" s="15">
        <f t="shared" si="20"/>
        <v>2.1877798418648276E-2</v>
      </c>
      <c r="I66" s="76">
        <v>23949120.41</v>
      </c>
      <c r="J66" s="68">
        <v>-40234.260000000009</v>
      </c>
      <c r="K66" s="67">
        <v>9631876.0199999996</v>
      </c>
      <c r="L66" s="67">
        <v>33540762.169999998</v>
      </c>
      <c r="M66" s="67">
        <v>0</v>
      </c>
      <c r="N66" s="67">
        <v>0</v>
      </c>
      <c r="O66" s="67">
        <v>0</v>
      </c>
      <c r="P66" s="67">
        <f t="shared" si="13"/>
        <v>23908886.149999999</v>
      </c>
      <c r="Q66" s="67">
        <f t="shared" si="14"/>
        <v>9631876.0199999996</v>
      </c>
      <c r="R66" s="67">
        <f t="shared" si="15"/>
        <v>33540762.169999998</v>
      </c>
      <c r="S66" s="15">
        <f t="shared" si="21"/>
        <v>2.0324256497620815E-2</v>
      </c>
      <c r="T66" s="68">
        <v>8113225.540000001</v>
      </c>
      <c r="U66" s="67">
        <f t="shared" si="16"/>
        <v>7942847.8036600007</v>
      </c>
      <c r="V66" s="67">
        <v>3907188.3999999994</v>
      </c>
      <c r="W66" s="67">
        <f t="shared" si="17"/>
        <v>2866704.1290799999</v>
      </c>
      <c r="X66" s="67">
        <f t="shared" si="18"/>
        <v>10809551.932740001</v>
      </c>
      <c r="Y66" s="15">
        <f t="shared" si="22"/>
        <v>1.8763221851847832E-2</v>
      </c>
      <c r="Z66" s="65">
        <v>446500</v>
      </c>
      <c r="AA66" s="50">
        <f t="shared" si="23"/>
        <v>1.4925373134328358E-2</v>
      </c>
      <c r="AB66" s="65">
        <v>57827869.310000002</v>
      </c>
      <c r="AC66" s="50">
        <f t="shared" si="24"/>
        <v>3.3119080586293204E-2</v>
      </c>
      <c r="AD66" s="68">
        <f t="shared" si="25"/>
        <v>44796814.102739997</v>
      </c>
      <c r="AE66" s="42">
        <f t="shared" si="26"/>
        <v>1.9854094358505273E-2</v>
      </c>
      <c r="AF66" s="15">
        <f t="shared" si="27"/>
        <v>0.11914801099598443</v>
      </c>
      <c r="AG66" s="68">
        <f t="shared" si="28"/>
        <v>102624683.41273999</v>
      </c>
      <c r="AH66" s="42">
        <f t="shared" si="29"/>
        <v>2.5641042155433683E-2</v>
      </c>
      <c r="AI66" s="46">
        <f t="shared" si="30"/>
        <v>0.23751638346050946</v>
      </c>
    </row>
    <row r="67" spans="1:35" x14ac:dyDescent="0.2">
      <c r="A67" s="6" t="s">
        <v>6</v>
      </c>
      <c r="B67" s="65">
        <v>13437832075.809998</v>
      </c>
      <c r="C67" s="66">
        <v>6100961075.4799995</v>
      </c>
      <c r="D67" s="65">
        <v>370163976.99000001</v>
      </c>
      <c r="E67" s="67">
        <v>4751806.63</v>
      </c>
      <c r="F67" s="67">
        <f t="shared" si="19"/>
        <v>351471.80616406479</v>
      </c>
      <c r="G67" s="67">
        <f t="shared" si="12"/>
        <v>375267255.42616409</v>
      </c>
      <c r="H67" s="15">
        <f t="shared" si="20"/>
        <v>1.9001418746987003E-2</v>
      </c>
      <c r="I67" s="76">
        <v>20788047.030000001</v>
      </c>
      <c r="J67" s="68">
        <v>-11016.75</v>
      </c>
      <c r="K67" s="67">
        <v>12743572.179999996</v>
      </c>
      <c r="L67" s="67">
        <v>33520602.459999997</v>
      </c>
      <c r="M67" s="67">
        <v>0</v>
      </c>
      <c r="N67" s="67">
        <v>0</v>
      </c>
      <c r="O67" s="67">
        <v>0</v>
      </c>
      <c r="P67" s="67">
        <f t="shared" si="13"/>
        <v>20777030.280000001</v>
      </c>
      <c r="Q67" s="67">
        <f t="shared" si="14"/>
        <v>12743572.179999996</v>
      </c>
      <c r="R67" s="67">
        <f t="shared" si="15"/>
        <v>33520602.459999997</v>
      </c>
      <c r="S67" s="15">
        <f t="shared" si="21"/>
        <v>2.0312040582106401E-2</v>
      </c>
      <c r="T67" s="68">
        <v>7895368.6100000003</v>
      </c>
      <c r="U67" s="67">
        <f t="shared" si="16"/>
        <v>7729565.86919</v>
      </c>
      <c r="V67" s="67">
        <v>6014759.5199999986</v>
      </c>
      <c r="W67" s="67">
        <f t="shared" si="17"/>
        <v>4413029.0598239992</v>
      </c>
      <c r="X67" s="67">
        <f t="shared" si="18"/>
        <v>12142594.929013999</v>
      </c>
      <c r="Y67" s="15">
        <f t="shared" si="22"/>
        <v>2.1077118082956543E-2</v>
      </c>
      <c r="Z67" s="65">
        <v>446500</v>
      </c>
      <c r="AA67" s="50">
        <f t="shared" si="23"/>
        <v>1.4925373134328358E-2</v>
      </c>
      <c r="AB67" s="65">
        <v>0</v>
      </c>
      <c r="AC67" s="50">
        <f t="shared" si="24"/>
        <v>0</v>
      </c>
      <c r="AD67" s="68">
        <f t="shared" si="25"/>
        <v>46109697.389013998</v>
      </c>
      <c r="AE67" s="42">
        <f t="shared" si="26"/>
        <v>2.0435968520083073E-2</v>
      </c>
      <c r="AF67" s="15">
        <f t="shared" si="27"/>
        <v>0.12456559864078738</v>
      </c>
      <c r="AG67" s="68">
        <f t="shared" si="28"/>
        <v>46109697.389013998</v>
      </c>
      <c r="AH67" s="42">
        <f t="shared" si="29"/>
        <v>1.1520626960387052E-2</v>
      </c>
      <c r="AI67" s="46">
        <f t="shared" si="30"/>
        <v>0.12287162474820917</v>
      </c>
    </row>
    <row r="68" spans="1:35" x14ac:dyDescent="0.2">
      <c r="A68" s="6" t="s">
        <v>41</v>
      </c>
      <c r="B68" s="65">
        <v>2188769363.6900001</v>
      </c>
      <c r="C68" s="66">
        <v>1003635627.6299999</v>
      </c>
      <c r="D68" s="65">
        <v>61714610.719999991</v>
      </c>
      <c r="E68" s="67">
        <v>8697841.8699999992</v>
      </c>
      <c r="F68" s="67">
        <f t="shared" si="19"/>
        <v>643343.98047218658</v>
      </c>
      <c r="G68" s="67">
        <f t="shared" si="12"/>
        <v>71055796.570472181</v>
      </c>
      <c r="H68" s="15">
        <f t="shared" si="20"/>
        <v>3.5978650562063668E-3</v>
      </c>
      <c r="I68" s="76">
        <v>4810495.5499999989</v>
      </c>
      <c r="J68" s="68">
        <v>-242492.56</v>
      </c>
      <c r="K68" s="67">
        <v>682114.15</v>
      </c>
      <c r="L68" s="67">
        <v>5250117.1399999997</v>
      </c>
      <c r="M68" s="67">
        <v>0</v>
      </c>
      <c r="N68" s="67">
        <v>96581.12999999999</v>
      </c>
      <c r="O68" s="67">
        <v>0</v>
      </c>
      <c r="P68" s="67">
        <f t="shared" si="13"/>
        <v>4664584.1199999992</v>
      </c>
      <c r="Q68" s="67">
        <f t="shared" si="14"/>
        <v>682114.15</v>
      </c>
      <c r="R68" s="67">
        <f t="shared" si="15"/>
        <v>5346698.2699999996</v>
      </c>
      <c r="S68" s="15">
        <f t="shared" si="21"/>
        <v>3.239868745501005E-3</v>
      </c>
      <c r="T68" s="68">
        <v>1910427.27</v>
      </c>
      <c r="U68" s="67">
        <f t="shared" si="16"/>
        <v>1870308.29733</v>
      </c>
      <c r="V68" s="67">
        <v>386581.05000000028</v>
      </c>
      <c r="W68" s="67">
        <f t="shared" si="17"/>
        <v>283634.5163850002</v>
      </c>
      <c r="X68" s="67">
        <f t="shared" si="18"/>
        <v>2153942.8137150002</v>
      </c>
      <c r="Y68" s="15">
        <f t="shared" si="22"/>
        <v>3.7388142562615489E-3</v>
      </c>
      <c r="Z68" s="65">
        <v>446500</v>
      </c>
      <c r="AA68" s="50">
        <f t="shared" si="23"/>
        <v>1.4925373134328358E-2</v>
      </c>
      <c r="AB68" s="65">
        <v>9838308.6800000016</v>
      </c>
      <c r="AC68" s="50">
        <f t="shared" si="24"/>
        <v>5.634579691308152E-3</v>
      </c>
      <c r="AD68" s="68">
        <f t="shared" si="25"/>
        <v>7947141.0837149993</v>
      </c>
      <c r="AE68" s="42">
        <f t="shared" si="26"/>
        <v>3.522198891076511E-3</v>
      </c>
      <c r="AF68" s="15">
        <f t="shared" si="27"/>
        <v>0.12877244125821816</v>
      </c>
      <c r="AG68" s="68">
        <f t="shared" si="28"/>
        <v>17785449.763714999</v>
      </c>
      <c r="AH68" s="42">
        <f t="shared" si="29"/>
        <v>4.4437405503182396E-3</v>
      </c>
      <c r="AI68" s="46">
        <f t="shared" si="30"/>
        <v>0.25030258785538528</v>
      </c>
    </row>
    <row r="69" spans="1:35" x14ac:dyDescent="0.2">
      <c r="A69" s="6" t="s">
        <v>44</v>
      </c>
      <c r="B69" s="65">
        <v>1049991953.6900001</v>
      </c>
      <c r="C69" s="66">
        <v>287603608.38000005</v>
      </c>
      <c r="D69" s="65">
        <v>17779108.569999997</v>
      </c>
      <c r="E69" s="67">
        <v>2676791.02</v>
      </c>
      <c r="F69" s="67">
        <f t="shared" si="19"/>
        <v>197991.34261554523</v>
      </c>
      <c r="G69" s="67">
        <f t="shared" si="12"/>
        <v>20653890.932615541</v>
      </c>
      <c r="H69" s="15">
        <f t="shared" si="20"/>
        <v>1.0457966281111973E-3</v>
      </c>
      <c r="I69" s="76">
        <v>1331901.3199999998</v>
      </c>
      <c r="J69" s="68">
        <v>-710711.99</v>
      </c>
      <c r="K69" s="67">
        <v>263106.82999999996</v>
      </c>
      <c r="L69" s="67">
        <v>884296.1599999998</v>
      </c>
      <c r="M69" s="67">
        <v>1129717.74</v>
      </c>
      <c r="N69" s="67">
        <v>0</v>
      </c>
      <c r="O69" s="67">
        <v>554560.03999999992</v>
      </c>
      <c r="P69" s="67">
        <f t="shared" si="13"/>
        <v>2305467.11</v>
      </c>
      <c r="Q69" s="67">
        <f t="shared" si="14"/>
        <v>263106.82999999996</v>
      </c>
      <c r="R69" s="67">
        <f t="shared" si="15"/>
        <v>2568573.94</v>
      </c>
      <c r="S69" s="15">
        <f t="shared" si="21"/>
        <v>1.5564451196746461E-3</v>
      </c>
      <c r="T69" s="68">
        <v>801366.83</v>
      </c>
      <c r="U69" s="67">
        <f t="shared" si="16"/>
        <v>784538.12656999996</v>
      </c>
      <c r="V69" s="67">
        <v>316771.07999999996</v>
      </c>
      <c r="W69" s="67">
        <f t="shared" si="17"/>
        <v>232414.94139599998</v>
      </c>
      <c r="X69" s="67">
        <f t="shared" si="18"/>
        <v>1016953.0679659999</v>
      </c>
      <c r="Y69" s="15">
        <f t="shared" si="22"/>
        <v>1.7652272865603059E-3</v>
      </c>
      <c r="Z69" s="65">
        <v>446500</v>
      </c>
      <c r="AA69" s="50">
        <f t="shared" si="23"/>
        <v>1.4925373134328358E-2</v>
      </c>
      <c r="AB69" s="65">
        <v>3182333.9200000004</v>
      </c>
      <c r="AC69" s="50">
        <f t="shared" si="24"/>
        <v>1.822580959778654E-3</v>
      </c>
      <c r="AD69" s="68">
        <f t="shared" si="25"/>
        <v>4032027.0079659997</v>
      </c>
      <c r="AE69" s="42">
        <f t="shared" si="26"/>
        <v>1.7870075422908758E-3</v>
      </c>
      <c r="AF69" s="15">
        <f t="shared" si="27"/>
        <v>0.2267845427733951</v>
      </c>
      <c r="AG69" s="68">
        <f t="shared" si="28"/>
        <v>7214360.9279660005</v>
      </c>
      <c r="AH69" s="42">
        <f t="shared" si="29"/>
        <v>1.8025267072884893E-3</v>
      </c>
      <c r="AI69" s="46">
        <f t="shared" si="30"/>
        <v>0.34929790960469631</v>
      </c>
    </row>
    <row r="70" spans="1:35" x14ac:dyDescent="0.2">
      <c r="A70" s="6" t="s">
        <v>52</v>
      </c>
      <c r="B70" s="65">
        <v>626314899.29999995</v>
      </c>
      <c r="C70" s="66">
        <v>223443719.42000002</v>
      </c>
      <c r="D70" s="65">
        <v>14048522.219999999</v>
      </c>
      <c r="E70" s="67">
        <v>1766112.1800000002</v>
      </c>
      <c r="F70" s="67">
        <f t="shared" si="19"/>
        <v>130632.13344457033</v>
      </c>
      <c r="G70" s="67">
        <f t="shared" si="12"/>
        <v>15945266.533444569</v>
      </c>
      <c r="H70" s="15">
        <f t="shared" si="20"/>
        <v>8.0737842711648897E-4</v>
      </c>
      <c r="I70" s="76">
        <v>889532.27999999991</v>
      </c>
      <c r="J70" s="68">
        <v>0</v>
      </c>
      <c r="K70" s="67">
        <v>362342.51</v>
      </c>
      <c r="L70" s="67">
        <v>1251874.79</v>
      </c>
      <c r="M70" s="67">
        <v>275620.21999999997</v>
      </c>
      <c r="N70" s="67">
        <v>32432.989999999991</v>
      </c>
      <c r="O70" s="67">
        <v>299091.27999999997</v>
      </c>
      <c r="P70" s="67">
        <f t="shared" si="13"/>
        <v>1496676.77</v>
      </c>
      <c r="Q70" s="67">
        <f t="shared" si="14"/>
        <v>362342.51</v>
      </c>
      <c r="R70" s="67">
        <f t="shared" si="15"/>
        <v>1859019.28</v>
      </c>
      <c r="S70" s="15">
        <f t="shared" si="21"/>
        <v>1.1264855726664713E-3</v>
      </c>
      <c r="T70" s="68">
        <v>377328.85999999993</v>
      </c>
      <c r="U70" s="67">
        <f t="shared" si="16"/>
        <v>369404.95393999992</v>
      </c>
      <c r="V70" s="67">
        <v>266908.38</v>
      </c>
      <c r="W70" s="67">
        <f t="shared" si="17"/>
        <v>195830.67840600002</v>
      </c>
      <c r="X70" s="67">
        <f t="shared" si="18"/>
        <v>565235.63234599994</v>
      </c>
      <c r="Y70" s="15">
        <f t="shared" si="22"/>
        <v>9.8113609465671722E-4</v>
      </c>
      <c r="Z70" s="65">
        <v>446500</v>
      </c>
      <c r="AA70" s="50">
        <f t="shared" si="23"/>
        <v>1.4925373134328358E-2</v>
      </c>
      <c r="AB70" s="65">
        <v>1996070.8400000003</v>
      </c>
      <c r="AC70" s="50">
        <f t="shared" si="24"/>
        <v>1.1431863527864429E-3</v>
      </c>
      <c r="AD70" s="68">
        <f t="shared" si="25"/>
        <v>2870754.9123459999</v>
      </c>
      <c r="AE70" s="42">
        <f t="shared" si="26"/>
        <v>1.272327955714463E-3</v>
      </c>
      <c r="AF70" s="15">
        <f t="shared" si="27"/>
        <v>0.20434568614335011</v>
      </c>
      <c r="AG70" s="68">
        <f t="shared" si="28"/>
        <v>4866825.7523459997</v>
      </c>
      <c r="AH70" s="42">
        <f t="shared" si="29"/>
        <v>1.2159889816874439E-3</v>
      </c>
      <c r="AI70" s="46">
        <f t="shared" si="30"/>
        <v>0.30522072128038902</v>
      </c>
    </row>
    <row r="71" spans="1:35" x14ac:dyDescent="0.2">
      <c r="A71" s="6" t="s">
        <v>58</v>
      </c>
      <c r="B71" s="65">
        <v>167802843.38999999</v>
      </c>
      <c r="C71" s="66">
        <v>41239935.740000002</v>
      </c>
      <c r="D71" s="65">
        <v>2589528.5099999998</v>
      </c>
      <c r="E71" s="67">
        <v>391968.60000000003</v>
      </c>
      <c r="F71" s="67">
        <f t="shared" si="19"/>
        <v>28992.32282135182</v>
      </c>
      <c r="G71" s="67">
        <f t="shared" si="12"/>
        <v>3010489.4328213516</v>
      </c>
      <c r="H71" s="15">
        <f t="shared" si="20"/>
        <v>1.5243421726592133E-4</v>
      </c>
      <c r="I71" s="76">
        <v>192117.25</v>
      </c>
      <c r="J71" s="68">
        <v>-39510.709999999992</v>
      </c>
      <c r="K71" s="67">
        <v>48430.660000000011</v>
      </c>
      <c r="L71" s="67">
        <v>201037.2</v>
      </c>
      <c r="M71" s="67">
        <v>399816.43</v>
      </c>
      <c r="N71" s="67">
        <v>51114.770000000011</v>
      </c>
      <c r="O71" s="67">
        <v>853169.27</v>
      </c>
      <c r="P71" s="67">
        <f t="shared" si="13"/>
        <v>1456707.01</v>
      </c>
      <c r="Q71" s="67">
        <f t="shared" si="14"/>
        <v>48430.660000000011</v>
      </c>
      <c r="R71" s="67">
        <f t="shared" si="15"/>
        <v>1505137.67</v>
      </c>
      <c r="S71" s="15">
        <f t="shared" si="21"/>
        <v>9.1204856688297941E-4</v>
      </c>
      <c r="T71" s="68">
        <v>188403.78000000003</v>
      </c>
      <c r="U71" s="67">
        <f t="shared" si="16"/>
        <v>184447.30062000002</v>
      </c>
      <c r="V71" s="67">
        <v>100883.25999999998</v>
      </c>
      <c r="W71" s="67">
        <f t="shared" si="17"/>
        <v>74018.047861999992</v>
      </c>
      <c r="X71" s="67">
        <f t="shared" si="18"/>
        <v>258465.348482</v>
      </c>
      <c r="Y71" s="15">
        <f t="shared" si="22"/>
        <v>4.4864419031970384E-4</v>
      </c>
      <c r="Z71" s="65">
        <v>446500</v>
      </c>
      <c r="AA71" s="50">
        <f t="shared" si="23"/>
        <v>1.4925373134328358E-2</v>
      </c>
      <c r="AB71" s="65">
        <v>522141.04999999993</v>
      </c>
      <c r="AC71" s="50">
        <f t="shared" si="24"/>
        <v>2.9903974880449814E-4</v>
      </c>
      <c r="AD71" s="68">
        <f t="shared" si="25"/>
        <v>2210103.0184819996</v>
      </c>
      <c r="AE71" s="42">
        <f t="shared" si="26"/>
        <v>9.7952487804875052E-4</v>
      </c>
      <c r="AF71" s="15">
        <f t="shared" si="27"/>
        <v>0.85347699781918984</v>
      </c>
      <c r="AG71" s="68">
        <f t="shared" si="28"/>
        <v>2732244.0684819994</v>
      </c>
      <c r="AH71" s="42">
        <f t="shared" si="29"/>
        <v>6.82658235905296E-4</v>
      </c>
      <c r="AI71" s="46">
        <f t="shared" si="30"/>
        <v>0.90757470818338404</v>
      </c>
    </row>
    <row r="72" spans="1:35" x14ac:dyDescent="0.2">
      <c r="A72" s="6" t="s">
        <v>16</v>
      </c>
      <c r="B72" s="65">
        <v>12902165755.99</v>
      </c>
      <c r="C72" s="66">
        <v>6188249880.6799984</v>
      </c>
      <c r="D72" s="65">
        <v>370902908.49999988</v>
      </c>
      <c r="E72" s="67">
        <v>27242764.18</v>
      </c>
      <c r="F72" s="67">
        <f t="shared" si="19"/>
        <v>2015036.4433592891</v>
      </c>
      <c r="G72" s="67">
        <f t="shared" si="12"/>
        <v>400160709.1233592</v>
      </c>
      <c r="H72" s="15">
        <f t="shared" si="20"/>
        <v>2.0261882938625495E-2</v>
      </c>
      <c r="I72" s="76">
        <v>16423043.959999999</v>
      </c>
      <c r="J72" s="68">
        <v>0</v>
      </c>
      <c r="K72" s="67">
        <v>16983958.909999996</v>
      </c>
      <c r="L72" s="67">
        <v>33407002.869999997</v>
      </c>
      <c r="M72" s="67">
        <v>0</v>
      </c>
      <c r="N72" s="67">
        <v>0</v>
      </c>
      <c r="O72" s="67">
        <v>0</v>
      </c>
      <c r="P72" s="67">
        <f t="shared" si="13"/>
        <v>16423043.959999999</v>
      </c>
      <c r="Q72" s="67">
        <f t="shared" si="14"/>
        <v>16983958.909999996</v>
      </c>
      <c r="R72" s="67">
        <f t="shared" si="15"/>
        <v>33407002.869999997</v>
      </c>
      <c r="S72" s="15">
        <f t="shared" si="21"/>
        <v>2.0243204125931603E-2</v>
      </c>
      <c r="T72" s="68">
        <v>7205241.1099999994</v>
      </c>
      <c r="U72" s="67">
        <f t="shared" si="16"/>
        <v>7053931.0466899993</v>
      </c>
      <c r="V72" s="67">
        <v>10943599.339999996</v>
      </c>
      <c r="W72" s="67">
        <f t="shared" si="17"/>
        <v>8029318.8357579978</v>
      </c>
      <c r="X72" s="67">
        <f t="shared" si="18"/>
        <v>15083249.882447997</v>
      </c>
      <c r="Y72" s="15">
        <f t="shared" si="22"/>
        <v>2.6181507388298577E-2</v>
      </c>
      <c r="Z72" s="65">
        <v>446500</v>
      </c>
      <c r="AA72" s="50">
        <f t="shared" si="23"/>
        <v>1.4925373134328358E-2</v>
      </c>
      <c r="AB72" s="65">
        <v>30712407.579999998</v>
      </c>
      <c r="AC72" s="50">
        <f t="shared" si="24"/>
        <v>1.7589558698563473E-2</v>
      </c>
      <c r="AD72" s="68">
        <f t="shared" si="25"/>
        <v>48936752.752447993</v>
      </c>
      <c r="AE72" s="42">
        <f t="shared" si="26"/>
        <v>2.1688928692956258E-2</v>
      </c>
      <c r="AF72" s="15">
        <f t="shared" si="27"/>
        <v>0.13193952279953072</v>
      </c>
      <c r="AG72" s="68">
        <f t="shared" si="28"/>
        <v>79649160.332447991</v>
      </c>
      <c r="AH72" s="42">
        <f t="shared" si="29"/>
        <v>1.9900548384792018E-2</v>
      </c>
      <c r="AI72" s="46">
        <f t="shared" si="30"/>
        <v>0.19904293079382318</v>
      </c>
    </row>
    <row r="73" spans="1:35" x14ac:dyDescent="0.2">
      <c r="A73" s="6" t="s">
        <v>51</v>
      </c>
      <c r="B73" s="65">
        <v>293606991.17000002</v>
      </c>
      <c r="C73" s="66">
        <v>148927651.59</v>
      </c>
      <c r="D73" s="65">
        <v>9312462.5299999993</v>
      </c>
      <c r="E73" s="67">
        <v>1435727.45</v>
      </c>
      <c r="F73" s="67">
        <f>(E73/E$76)*F$76</f>
        <v>106194.91896513202</v>
      </c>
      <c r="G73" s="67">
        <f t="shared" si="12"/>
        <v>10854384.898965131</v>
      </c>
      <c r="H73" s="15">
        <f>(G73/G$76)</f>
        <v>5.4960487419022691E-4</v>
      </c>
      <c r="I73" s="76">
        <v>852425.51</v>
      </c>
      <c r="J73" s="68">
        <v>-17947.700000000004</v>
      </c>
      <c r="K73" s="67">
        <v>23299.35000000002</v>
      </c>
      <c r="L73" s="67">
        <v>857777.16</v>
      </c>
      <c r="M73" s="67">
        <v>734908.84</v>
      </c>
      <c r="N73" s="67">
        <v>34983.96</v>
      </c>
      <c r="O73" s="67">
        <v>575889.25999999989</v>
      </c>
      <c r="P73" s="67">
        <f t="shared" si="13"/>
        <v>2180259.8699999996</v>
      </c>
      <c r="Q73" s="67">
        <f t="shared" si="14"/>
        <v>23299.35000000002</v>
      </c>
      <c r="R73" s="67">
        <f t="shared" si="15"/>
        <v>2203559.2199999997</v>
      </c>
      <c r="S73" s="15">
        <f>(R73/R$76)</f>
        <v>1.3352619289920343E-3</v>
      </c>
      <c r="T73" s="68">
        <v>583620.81000000006</v>
      </c>
      <c r="U73" s="67">
        <f t="shared" si="16"/>
        <v>571364.77299000008</v>
      </c>
      <c r="V73" s="67">
        <v>59946.390000000036</v>
      </c>
      <c r="W73" s="67">
        <f t="shared" si="17"/>
        <v>43982.666343000026</v>
      </c>
      <c r="X73" s="67">
        <f t="shared" si="18"/>
        <v>615347.4393330001</v>
      </c>
      <c r="Y73" s="15">
        <f>(X73/X$76)</f>
        <v>1.0681201766746039E-3</v>
      </c>
      <c r="Z73" s="65">
        <v>446500</v>
      </c>
      <c r="AA73" s="50">
        <f>(Z73/Z$76)</f>
        <v>1.4925373134328358E-2</v>
      </c>
      <c r="AB73" s="65">
        <v>1810471.88</v>
      </c>
      <c r="AC73" s="50">
        <f>(AB73/AB$76)</f>
        <v>1.0368904268545972E-3</v>
      </c>
      <c r="AD73" s="68">
        <f t="shared" si="25"/>
        <v>3265406.659333</v>
      </c>
      <c r="AE73" s="42">
        <f>(AD73/AD$76)</f>
        <v>1.4472388992797466E-3</v>
      </c>
      <c r="AF73" s="15">
        <f t="shared" si="27"/>
        <v>0.35064910584214726</v>
      </c>
      <c r="AG73" s="68">
        <f t="shared" si="28"/>
        <v>5075878.5393329998</v>
      </c>
      <c r="AH73" s="42">
        <f>(AG73/AG$76)</f>
        <v>1.2682213603471292E-3</v>
      </c>
      <c r="AI73" s="46">
        <f t="shared" si="30"/>
        <v>0.46763391814279032</v>
      </c>
    </row>
    <row r="74" spans="1:35" x14ac:dyDescent="0.2">
      <c r="A74" s="6" t="s">
        <v>43</v>
      </c>
      <c r="B74" s="65">
        <v>2295936914.1799998</v>
      </c>
      <c r="C74" s="66">
        <v>1542193996.5499997</v>
      </c>
      <c r="D74" s="65">
        <v>94283147.269999981</v>
      </c>
      <c r="E74" s="67">
        <v>17475281.300000004</v>
      </c>
      <c r="F74" s="67">
        <f>(E74/E$76)*F$76</f>
        <v>1292575.4686562463</v>
      </c>
      <c r="G74" s="67">
        <f t="shared" si="12"/>
        <v>113051004.03865623</v>
      </c>
      <c r="H74" s="15">
        <f>(G74/G$76)</f>
        <v>5.7242656705188662E-3</v>
      </c>
      <c r="I74" s="76">
        <v>7176988.4400000004</v>
      </c>
      <c r="J74" s="68">
        <v>-2980.2099999999627</v>
      </c>
      <c r="K74" s="67">
        <v>1064005.1300000001</v>
      </c>
      <c r="L74" s="67">
        <v>8238013.3600000003</v>
      </c>
      <c r="M74" s="67">
        <v>0</v>
      </c>
      <c r="N74" s="67">
        <v>0</v>
      </c>
      <c r="O74" s="67">
        <v>0</v>
      </c>
      <c r="P74" s="67">
        <f t="shared" si="13"/>
        <v>7174008.2300000004</v>
      </c>
      <c r="Q74" s="67">
        <f t="shared" si="14"/>
        <v>1064005.1300000001</v>
      </c>
      <c r="R74" s="67">
        <f t="shared" si="15"/>
        <v>8238013.3600000003</v>
      </c>
      <c r="S74" s="15">
        <f>(R74/R$76)</f>
        <v>4.991881094139939E-3</v>
      </c>
      <c r="T74" s="68">
        <v>1530713.8600000003</v>
      </c>
      <c r="U74" s="67">
        <f t="shared" si="16"/>
        <v>1498568.8689400002</v>
      </c>
      <c r="V74" s="67">
        <v>371380.97000000009</v>
      </c>
      <c r="W74" s="67">
        <f t="shared" si="17"/>
        <v>272482.21768900007</v>
      </c>
      <c r="X74" s="67">
        <f t="shared" si="18"/>
        <v>1771051.0866290003</v>
      </c>
      <c r="Y74" s="15">
        <f>(X74/X$76)</f>
        <v>3.0741907394632238E-3</v>
      </c>
      <c r="Z74" s="65">
        <v>446500</v>
      </c>
      <c r="AA74" s="50">
        <f>(Z74/Z$76)</f>
        <v>1.4925373134328358E-2</v>
      </c>
      <c r="AB74" s="65">
        <v>17553294.219999999</v>
      </c>
      <c r="AC74" s="50">
        <f>(AB74/AB$76)</f>
        <v>1.0053093305420537E-2</v>
      </c>
      <c r="AD74" s="68">
        <f t="shared" si="25"/>
        <v>10455564.446629001</v>
      </c>
      <c r="AE74" s="42">
        <f>(AD74/AD$76)</f>
        <v>4.6339403203699741E-3</v>
      </c>
      <c r="AF74" s="15">
        <f t="shared" si="27"/>
        <v>0.11089536942044641</v>
      </c>
      <c r="AG74" s="68">
        <f t="shared" si="28"/>
        <v>28008858.666629001</v>
      </c>
      <c r="AH74" s="42">
        <f>(AG74/AG$76)</f>
        <v>6.9980856643253007E-3</v>
      </c>
      <c r="AI74" s="46">
        <f t="shared" si="30"/>
        <v>0.24775417878687533</v>
      </c>
    </row>
    <row r="75" spans="1:35" x14ac:dyDescent="0.2">
      <c r="A75" s="6" t="s">
        <v>49</v>
      </c>
      <c r="B75" s="65">
        <v>409988698.06</v>
      </c>
      <c r="C75" s="66">
        <v>135171918.41000003</v>
      </c>
      <c r="D75" s="65">
        <v>8458902.459999999</v>
      </c>
      <c r="E75" s="67">
        <v>1239360.9699999997</v>
      </c>
      <c r="F75" s="67">
        <f>(E75/E$76)*F$76</f>
        <v>91670.489254556916</v>
      </c>
      <c r="G75" s="67">
        <f>SUM(D75:F75)</f>
        <v>9789933.9192545563</v>
      </c>
      <c r="H75" s="15">
        <f>(G75/G$76)</f>
        <v>4.957070759979709E-4</v>
      </c>
      <c r="I75" s="76">
        <v>632024.38000000012</v>
      </c>
      <c r="J75" s="68">
        <v>-60189.09</v>
      </c>
      <c r="K75" s="67">
        <v>159368.91</v>
      </c>
      <c r="L75" s="67">
        <v>731204.20000000019</v>
      </c>
      <c r="M75" s="67">
        <v>620876.98</v>
      </c>
      <c r="N75" s="67">
        <v>23054.579999999994</v>
      </c>
      <c r="O75" s="67">
        <v>593784.49000000011</v>
      </c>
      <c r="P75" s="67">
        <f>(I75+J75+M75+N75+O75)</f>
        <v>1809551.3400000003</v>
      </c>
      <c r="Q75" s="67">
        <f>K75</f>
        <v>159368.91</v>
      </c>
      <c r="R75" s="67">
        <f>SUM(P75:Q75)</f>
        <v>1968920.2500000002</v>
      </c>
      <c r="S75" s="15">
        <f>(R75/R$76)</f>
        <v>1.1930808245064904E-3</v>
      </c>
      <c r="T75" s="68">
        <v>428294.45</v>
      </c>
      <c r="U75" s="67">
        <f>(T75*0.979)</f>
        <v>419300.26655</v>
      </c>
      <c r="V75" s="67">
        <v>211121.85000000003</v>
      </c>
      <c r="W75" s="67">
        <f>(V75*0.7337)</f>
        <v>154900.10134500003</v>
      </c>
      <c r="X75" s="67">
        <f>(U75+W75)</f>
        <v>574200.36789500003</v>
      </c>
      <c r="Y75" s="15">
        <f>(X75/X$76)</f>
        <v>9.9669708395541028E-4</v>
      </c>
      <c r="Z75" s="65">
        <v>446500</v>
      </c>
      <c r="AA75" s="50">
        <f>(Z75/Z$76)</f>
        <v>1.4925373134328358E-2</v>
      </c>
      <c r="AB75" s="65">
        <v>1547759.27</v>
      </c>
      <c r="AC75" s="50">
        <f>(AB75/AB$76)</f>
        <v>8.8643010027775724E-4</v>
      </c>
      <c r="AD75" s="68">
        <f t="shared" si="25"/>
        <v>2989620.6178950001</v>
      </c>
      <c r="AE75" s="42">
        <f>(AD75/AD$76)</f>
        <v>1.3250096247400247E-3</v>
      </c>
      <c r="AF75" s="15">
        <f t="shared" si="27"/>
        <v>0.35342890310322844</v>
      </c>
      <c r="AG75" s="68">
        <f t="shared" si="28"/>
        <v>4537379.8878950002</v>
      </c>
      <c r="AH75" s="42">
        <f>(AG75/AG$76)</f>
        <v>1.1336760817358062E-3</v>
      </c>
      <c r="AI75" s="46">
        <f t="shared" si="30"/>
        <v>0.4634740055774037</v>
      </c>
    </row>
    <row r="76" spans="1:35" x14ac:dyDescent="0.2">
      <c r="A76" s="18" t="s">
        <v>72</v>
      </c>
      <c r="B76" s="19">
        <f>SUM(B9:B75)</f>
        <v>786253418711.05017</v>
      </c>
      <c r="C76" s="51">
        <f>SUM(C9:C75)</f>
        <v>297691536481.26996</v>
      </c>
      <c r="D76" s="19">
        <f>SUM(D9:D75)</f>
        <v>18040245248.630001</v>
      </c>
      <c r="E76" s="20">
        <f>SUM(E9:E75)</f>
        <v>1591473409.8000002</v>
      </c>
      <c r="F76" s="20">
        <v>117714814.03999998</v>
      </c>
      <c r="G76" s="20">
        <f>SUM(D76:F76)</f>
        <v>19749433472.470001</v>
      </c>
      <c r="H76" s="21">
        <f>(G76/G$76)</f>
        <v>1</v>
      </c>
      <c r="I76" s="77">
        <f>SUM(I9:I75)</f>
        <v>1069090810.7400002</v>
      </c>
      <c r="J76" s="22">
        <f>SUM(J9:J75)</f>
        <v>-44702276.980000012</v>
      </c>
      <c r="K76" s="20">
        <f>SUM(K9:K75)</f>
        <v>548468140</v>
      </c>
      <c r="L76" s="20">
        <f>SUM(I76:K76)</f>
        <v>1572856673.7600002</v>
      </c>
      <c r="M76" s="20">
        <f>SUM(M9:M75)</f>
        <v>16798317.989999998</v>
      </c>
      <c r="N76" s="20">
        <f>SUM(N9:N75)</f>
        <v>592957.99999999988</v>
      </c>
      <c r="O76" s="20">
        <f>SUM(O9:O75)</f>
        <v>15332142.709999997</v>
      </c>
      <c r="P76" s="20">
        <f>(I76+M76+N76+O76)</f>
        <v>1101814229.4400003</v>
      </c>
      <c r="Q76" s="20">
        <f>K76</f>
        <v>548468140</v>
      </c>
      <c r="R76" s="20">
        <f>SUM(P76:Q76)</f>
        <v>1650282369.4400003</v>
      </c>
      <c r="S76" s="21">
        <f>(R76/R$76)</f>
        <v>1</v>
      </c>
      <c r="T76" s="22">
        <f>SUM(T9:T75)</f>
        <v>344175764.20000005</v>
      </c>
      <c r="U76" s="20">
        <f>SUM(U9:U75)</f>
        <v>336948073.15179986</v>
      </c>
      <c r="V76" s="20">
        <f>SUM(V9:V75)</f>
        <v>325957632.82999998</v>
      </c>
      <c r="W76" s="20">
        <f>SUM(W9:W75)</f>
        <v>239155115.20737094</v>
      </c>
      <c r="X76" s="20">
        <f>(U76+W76)</f>
        <v>576103188.35917079</v>
      </c>
      <c r="Y76" s="21">
        <f>(X76/X$76)</f>
        <v>1</v>
      </c>
      <c r="Z76" s="19">
        <f>SUM(Z9:Z75)</f>
        <v>29915500</v>
      </c>
      <c r="AA76" s="52">
        <f>(Z76/Z$76)</f>
        <v>1</v>
      </c>
      <c r="AB76" s="19">
        <f>SUM(AB9:AB75)</f>
        <v>1746059017.5299997</v>
      </c>
      <c r="AC76" s="52">
        <f>(AB76/$AB76)</f>
        <v>1</v>
      </c>
      <c r="AD76" s="22">
        <f t="shared" si="25"/>
        <v>2256301057.799171</v>
      </c>
      <c r="AE76" s="43">
        <f>(AD76/AD$76)</f>
        <v>1</v>
      </c>
      <c r="AF76" s="40">
        <f t="shared" si="27"/>
        <v>0.12507042042405256</v>
      </c>
      <c r="AG76" s="22">
        <f t="shared" si="28"/>
        <v>4002360075.3291707</v>
      </c>
      <c r="AH76" s="43">
        <f>(AG76/AG$76)</f>
        <v>1</v>
      </c>
      <c r="AI76" s="23">
        <f t="shared" si="30"/>
        <v>0.20265695625691321</v>
      </c>
    </row>
    <row r="77" spans="1:35" x14ac:dyDescent="0.2">
      <c r="A77" s="8"/>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2"/>
    </row>
    <row r="78" spans="1:35" x14ac:dyDescent="0.2">
      <c r="A78" s="8" t="s">
        <v>96</v>
      </c>
      <c r="B78" s="9"/>
      <c r="C78" s="9"/>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2"/>
    </row>
    <row r="79" spans="1:35" x14ac:dyDescent="0.2">
      <c r="A79" s="69" t="s">
        <v>124</v>
      </c>
      <c r="B79" s="10"/>
      <c r="C79" s="10"/>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2"/>
    </row>
    <row r="80" spans="1:35" x14ac:dyDescent="0.2">
      <c r="A80" s="69" t="s">
        <v>125</v>
      </c>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2"/>
    </row>
    <row r="81" spans="1:35" x14ac:dyDescent="0.2">
      <c r="A81" s="8" t="s">
        <v>108</v>
      </c>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2"/>
    </row>
    <row r="82" spans="1:35" x14ac:dyDescent="0.2">
      <c r="A82" s="8" t="s">
        <v>105</v>
      </c>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2"/>
    </row>
    <row r="83" spans="1:35" ht="13.5" thickBot="1" x14ac:dyDescent="0.25">
      <c r="A83" s="70" t="s">
        <v>118</v>
      </c>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47"/>
    </row>
  </sheetData>
  <mergeCells count="12">
    <mergeCell ref="A1:AI1"/>
    <mergeCell ref="A2:AI2"/>
    <mergeCell ref="B3:C3"/>
    <mergeCell ref="D3:H3"/>
    <mergeCell ref="I3:S3"/>
    <mergeCell ref="B4:C4"/>
    <mergeCell ref="T3:Y3"/>
    <mergeCell ref="AD3:AI3"/>
    <mergeCell ref="AB4:AC4"/>
    <mergeCell ref="Z3:AA3"/>
    <mergeCell ref="Z4:AA4"/>
    <mergeCell ref="AB3:AC3"/>
  </mergeCells>
  <phoneticPr fontId="0" type="noConversion"/>
  <printOptions horizontalCentered="1"/>
  <pageMargins left="0.5" right="0.5" top="0.5" bottom="0.5" header="0.3" footer="0.3"/>
  <pageSetup paperSize="5" scale="33" fitToHeight="0" orientation="landscape" r:id="rId1"/>
  <headerFooter>
    <oddFooter>&amp;L&amp;14Office of Economic and Demographic Research&amp;R&amp;14Page &amp;P of &amp;N</oddFooter>
  </headerFooter>
  <ignoredErrors>
    <ignoredError sqref="Z76 AD9:AD76 L76"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Summary</vt:lpstr>
      <vt:lpstr>Data Worksheet</vt:lpstr>
      <vt:lpstr>'Data Worksheet'!Print_Area</vt:lpstr>
      <vt:lpstr>Summary!Print_Area</vt:lpstr>
      <vt:lpstr>'Data Worksheet'!Print_Titles</vt:lpstr>
      <vt:lpstr>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Florida Counties and Cities</dc:title>
  <dc:subject>used for Official Population Estimate List</dc:subject>
  <dc:creator>Executive Office of The Govern</dc:creator>
  <cp:lastModifiedBy>O'Cain, Steve</cp:lastModifiedBy>
  <cp:lastPrinted>2014-03-07T15:54:31Z</cp:lastPrinted>
  <dcterms:created xsi:type="dcterms:W3CDTF">2000-01-10T21:55:04Z</dcterms:created>
  <dcterms:modified xsi:type="dcterms:W3CDTF">2023-06-30T21:16:23Z</dcterms:modified>
</cp:coreProperties>
</file>