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special tabulations/"/>
    </mc:Choice>
  </mc:AlternateContent>
  <xr:revisionPtr revIDLastSave="8" documentId="11_0045E20E2BBD1705B75311CDA813931DAE1C6376" xr6:coauthVersionLast="47" xr6:coauthVersionMax="47" xr10:uidLastSave="{518006D5-3AC0-4678-B8C0-4CD07C5E7F1E}"/>
  <bookViews>
    <workbookView xWindow="-120" yWindow="-120" windowWidth="29040" windowHeight="15720" tabRatio="769" xr2:uid="{00000000-000D-0000-FFFF-FFFF00000000}"/>
  </bookViews>
  <sheets>
    <sheet name="2024-25" sheetId="58" r:id="rId1"/>
    <sheet name="2023-24" sheetId="57" r:id="rId2"/>
    <sheet name="2022-23" sheetId="55" r:id="rId3"/>
    <sheet name="2021-22" sheetId="52" r:id="rId4"/>
    <sheet name="2020-21" sheetId="49" r:id="rId5"/>
    <sheet name="2019-20" sheetId="47" r:id="rId6"/>
    <sheet name="2018-19" sheetId="45" r:id="rId7"/>
    <sheet name="2017-18" sheetId="43" r:id="rId8"/>
    <sheet name="2016-17" sheetId="39" r:id="rId9"/>
    <sheet name="2015-16" sheetId="36" r:id="rId10"/>
    <sheet name="2014-15" sheetId="33" r:id="rId11"/>
    <sheet name="2013-14" sheetId="31" r:id="rId12"/>
    <sheet name="2012-13" sheetId="20" r:id="rId13"/>
    <sheet name="2011-12" sheetId="22" r:id="rId14"/>
    <sheet name="2010-11" sheetId="23" r:id="rId15"/>
    <sheet name="2009-10" sheetId="24" r:id="rId16"/>
    <sheet name="2008-09" sheetId="25" r:id="rId17"/>
    <sheet name="2007-08" sheetId="26" r:id="rId18"/>
    <sheet name="2006-07" sheetId="27" r:id="rId19"/>
    <sheet name="2005-06" sheetId="28" r:id="rId20"/>
    <sheet name="2004-05" sheetId="29" r:id="rId21"/>
  </sheets>
  <definedNames>
    <definedName name="_xlnm.Print_Area" localSheetId="20">'2004-05'!$A$1:$J$89</definedName>
    <definedName name="_xlnm.Print_Area" localSheetId="19">'2005-06'!$A$1:$L$85</definedName>
    <definedName name="_xlnm.Print_Area" localSheetId="18">'2006-07'!$A$1:$L$89</definedName>
    <definedName name="_xlnm.Print_Area" localSheetId="17">'2007-08'!$A$1:$L$90</definedName>
    <definedName name="_xlnm.Print_Area" localSheetId="16">'2008-09'!$A$1:$L$92</definedName>
    <definedName name="_xlnm.Print_Area" localSheetId="15">'2009-10'!$A$1:$L$90</definedName>
    <definedName name="_xlnm.Print_Area" localSheetId="14">'2010-11'!$A$1:$L$92</definedName>
    <definedName name="_xlnm.Print_Area" localSheetId="13">'2011-12'!$A$1:$L$84</definedName>
    <definedName name="_xlnm.Print_Area" localSheetId="12">'2012-13'!$A$1:$L$84</definedName>
    <definedName name="_xlnm.Print_Area" localSheetId="11">'2013-14'!$A$1:$L$83</definedName>
    <definedName name="_xlnm.Print_Area" localSheetId="10">'2014-15'!$A$1:$L$83</definedName>
    <definedName name="_xlnm.Print_Area" localSheetId="9">'2015-16'!$A$1:$L$84</definedName>
    <definedName name="_xlnm.Print_Area" localSheetId="8">'2016-17'!$A$1:$L$83</definedName>
    <definedName name="_xlnm.Print_Area" localSheetId="7">'2017-18'!$A$1:$L$83</definedName>
    <definedName name="_xlnm.Print_Area" localSheetId="6">'2018-19'!$A$1:$L$83</definedName>
    <definedName name="_xlnm.Print_Area" localSheetId="5">'2019-20'!$A$1:$L$83</definedName>
    <definedName name="_xlnm.Print_Area" localSheetId="4">'2020-21'!$A$1:$L$85</definedName>
    <definedName name="_xlnm.Print_Area" localSheetId="3">'2021-22'!$A$1:$L$87</definedName>
    <definedName name="_xlnm.Print_Area" localSheetId="2">'2022-23'!$A$1:$L$84</definedName>
    <definedName name="_xlnm.Print_Area" localSheetId="1">'2023-24'!$A$1:$L$84</definedName>
    <definedName name="_xlnm.Print_Area" localSheetId="0">'2024-25'!$A$1:$L$83</definedName>
    <definedName name="_xlnm.Print_Titles" localSheetId="20">'2004-05'!$1:$7</definedName>
    <definedName name="_xlnm.Print_Titles" localSheetId="19">'2005-06'!$1:$7</definedName>
    <definedName name="_xlnm.Print_Titles" localSheetId="18">'2006-07'!$1:$7</definedName>
    <definedName name="_xlnm.Print_Titles" localSheetId="17">'2007-08'!$1:$7</definedName>
    <definedName name="_xlnm.Print_Titles" localSheetId="16">'2008-09'!$1:$7</definedName>
    <definedName name="_xlnm.Print_Titles" localSheetId="15">'2009-10'!$1:$7</definedName>
    <definedName name="_xlnm.Print_Titles" localSheetId="14">'2010-11'!$1:$7</definedName>
    <definedName name="_xlnm.Print_Titles" localSheetId="13">'2011-12'!$1:$7</definedName>
    <definedName name="_xlnm.Print_Titles" localSheetId="12">'2012-13'!$1:$7</definedName>
    <definedName name="_xlnm.Print_Titles" localSheetId="11">'2013-14'!$1:$7</definedName>
    <definedName name="_xlnm.Print_Titles" localSheetId="10">'2014-15'!$1:$7</definedName>
    <definedName name="_xlnm.Print_Titles" localSheetId="9">'2015-16'!$1:$7</definedName>
    <definedName name="_xlnm.Print_Titles" localSheetId="8">'2016-17'!$1:$7</definedName>
    <definedName name="_xlnm.Print_Titles" localSheetId="7">'2017-18'!$1:$7</definedName>
    <definedName name="_xlnm.Print_Titles" localSheetId="6">'2018-19'!$1:$7</definedName>
    <definedName name="_xlnm.Print_Titles" localSheetId="5">'2019-20'!$1:$7</definedName>
    <definedName name="_xlnm.Print_Titles" localSheetId="4">'2020-21'!$1:$7</definedName>
    <definedName name="_xlnm.Print_Titles" localSheetId="3">'2021-22'!$1:$7</definedName>
    <definedName name="_xlnm.Print_Titles" localSheetId="2">'2022-23'!$1:$7</definedName>
    <definedName name="_xlnm.Print_Titles" localSheetId="1">'2023-24'!$1:$7</definedName>
    <definedName name="_xlnm.Print_Titles" localSheetId="0">'2024-25'!$1:$7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5" i="58" l="1"/>
  <c r="K74" i="58"/>
  <c r="L74" i="58" s="1"/>
  <c r="J74" i="58"/>
  <c r="F74" i="58"/>
  <c r="G74" i="58" s="1"/>
  <c r="E74" i="58"/>
  <c r="K73" i="58"/>
  <c r="L73" i="58" s="1"/>
  <c r="J73" i="58"/>
  <c r="F73" i="58"/>
  <c r="G73" i="58" s="1"/>
  <c r="E73" i="58"/>
  <c r="K72" i="58"/>
  <c r="L72" i="58" s="1"/>
  <c r="J72" i="58"/>
  <c r="F72" i="58"/>
  <c r="G72" i="58" s="1"/>
  <c r="E72" i="58"/>
  <c r="K71" i="58"/>
  <c r="L71" i="58" s="1"/>
  <c r="J71" i="58"/>
  <c r="F71" i="58"/>
  <c r="G71" i="58" s="1"/>
  <c r="E71" i="58"/>
  <c r="K70" i="58"/>
  <c r="L70" i="58" s="1"/>
  <c r="J70" i="58"/>
  <c r="F70" i="58"/>
  <c r="G70" i="58" s="1"/>
  <c r="E70" i="58"/>
  <c r="K69" i="58"/>
  <c r="L69" i="58" s="1"/>
  <c r="J69" i="58"/>
  <c r="F69" i="58"/>
  <c r="G69" i="58" s="1"/>
  <c r="E69" i="58"/>
  <c r="K68" i="58"/>
  <c r="L68" i="58" s="1"/>
  <c r="J68" i="58"/>
  <c r="F68" i="58"/>
  <c r="G68" i="58" s="1"/>
  <c r="E68" i="58"/>
  <c r="K67" i="58"/>
  <c r="L67" i="58" s="1"/>
  <c r="J67" i="58"/>
  <c r="F67" i="58"/>
  <c r="G67" i="58" s="1"/>
  <c r="E67" i="58"/>
  <c r="K66" i="58"/>
  <c r="L66" i="58" s="1"/>
  <c r="J66" i="58"/>
  <c r="F66" i="58"/>
  <c r="G66" i="58" s="1"/>
  <c r="E66" i="58"/>
  <c r="K65" i="58"/>
  <c r="L65" i="58" s="1"/>
  <c r="J65" i="58"/>
  <c r="F65" i="58"/>
  <c r="G65" i="58" s="1"/>
  <c r="E65" i="58"/>
  <c r="K64" i="58"/>
  <c r="L64" i="58" s="1"/>
  <c r="J64" i="58"/>
  <c r="F64" i="58"/>
  <c r="G64" i="58" s="1"/>
  <c r="E64" i="58"/>
  <c r="K63" i="58"/>
  <c r="L63" i="58" s="1"/>
  <c r="J63" i="58"/>
  <c r="F63" i="58"/>
  <c r="G63" i="58" s="1"/>
  <c r="E63" i="58"/>
  <c r="K62" i="58"/>
  <c r="L62" i="58" s="1"/>
  <c r="J62" i="58"/>
  <c r="F62" i="58"/>
  <c r="G62" i="58" s="1"/>
  <c r="E62" i="58"/>
  <c r="K61" i="58"/>
  <c r="L61" i="58" s="1"/>
  <c r="J61" i="58"/>
  <c r="F61" i="58"/>
  <c r="G61" i="58" s="1"/>
  <c r="E61" i="58"/>
  <c r="K60" i="58"/>
  <c r="L60" i="58" s="1"/>
  <c r="J60" i="58"/>
  <c r="F60" i="58"/>
  <c r="G60" i="58" s="1"/>
  <c r="E60" i="58"/>
  <c r="K59" i="58"/>
  <c r="L59" i="58" s="1"/>
  <c r="J59" i="58"/>
  <c r="F59" i="58"/>
  <c r="G59" i="58" s="1"/>
  <c r="E59" i="58"/>
  <c r="K58" i="58"/>
  <c r="L58" i="58" s="1"/>
  <c r="J58" i="58"/>
  <c r="F58" i="58"/>
  <c r="G58" i="58" s="1"/>
  <c r="E58" i="58"/>
  <c r="K57" i="58"/>
  <c r="L57" i="58" s="1"/>
  <c r="J57" i="58"/>
  <c r="F57" i="58"/>
  <c r="G57" i="58" s="1"/>
  <c r="E57" i="58"/>
  <c r="K56" i="58"/>
  <c r="L56" i="58" s="1"/>
  <c r="J56" i="58"/>
  <c r="F56" i="58"/>
  <c r="G56" i="58" s="1"/>
  <c r="E56" i="58"/>
  <c r="K55" i="58"/>
  <c r="L55" i="58" s="1"/>
  <c r="J55" i="58"/>
  <c r="F55" i="58"/>
  <c r="G55" i="58" s="1"/>
  <c r="E55" i="58"/>
  <c r="K54" i="58"/>
  <c r="L54" i="58" s="1"/>
  <c r="J54" i="58"/>
  <c r="F54" i="58"/>
  <c r="G54" i="58" s="1"/>
  <c r="E54" i="58"/>
  <c r="K53" i="58"/>
  <c r="L53" i="58" s="1"/>
  <c r="J53" i="58"/>
  <c r="F53" i="58"/>
  <c r="G53" i="58" s="1"/>
  <c r="E53" i="58"/>
  <c r="K52" i="58"/>
  <c r="L52" i="58" s="1"/>
  <c r="J52" i="58"/>
  <c r="F52" i="58"/>
  <c r="G52" i="58" s="1"/>
  <c r="E52" i="58"/>
  <c r="K51" i="58"/>
  <c r="L51" i="58" s="1"/>
  <c r="J51" i="58"/>
  <c r="F51" i="58"/>
  <c r="G51" i="58" s="1"/>
  <c r="E51" i="58"/>
  <c r="K50" i="58"/>
  <c r="L50" i="58" s="1"/>
  <c r="J50" i="58"/>
  <c r="F50" i="58"/>
  <c r="G50" i="58" s="1"/>
  <c r="E50" i="58"/>
  <c r="K49" i="58"/>
  <c r="L49" i="58" s="1"/>
  <c r="J49" i="58"/>
  <c r="G49" i="58"/>
  <c r="F49" i="58"/>
  <c r="E49" i="58"/>
  <c r="L48" i="58"/>
  <c r="K48" i="58"/>
  <c r="J48" i="58"/>
  <c r="F48" i="58"/>
  <c r="G48" i="58" s="1"/>
  <c r="E48" i="58"/>
  <c r="K47" i="58"/>
  <c r="L47" i="58" s="1"/>
  <c r="J47" i="58"/>
  <c r="F47" i="58"/>
  <c r="G47" i="58" s="1"/>
  <c r="E47" i="58"/>
  <c r="K46" i="58"/>
  <c r="L46" i="58" s="1"/>
  <c r="J46" i="58"/>
  <c r="F46" i="58"/>
  <c r="G46" i="58" s="1"/>
  <c r="E46" i="58"/>
  <c r="K45" i="58"/>
  <c r="L45" i="58" s="1"/>
  <c r="J45" i="58"/>
  <c r="F45" i="58"/>
  <c r="G45" i="58" s="1"/>
  <c r="E45" i="58"/>
  <c r="K44" i="58"/>
  <c r="L44" i="58" s="1"/>
  <c r="J44" i="58"/>
  <c r="F44" i="58"/>
  <c r="G44" i="58" s="1"/>
  <c r="E44" i="58"/>
  <c r="K43" i="58"/>
  <c r="L43" i="58" s="1"/>
  <c r="J43" i="58"/>
  <c r="F43" i="58"/>
  <c r="G43" i="58" s="1"/>
  <c r="E43" i="58"/>
  <c r="K42" i="58"/>
  <c r="L42" i="58" s="1"/>
  <c r="J42" i="58"/>
  <c r="F42" i="58"/>
  <c r="G42" i="58" s="1"/>
  <c r="E42" i="58"/>
  <c r="K41" i="58"/>
  <c r="L41" i="58" s="1"/>
  <c r="J41" i="58"/>
  <c r="F41" i="58"/>
  <c r="G41" i="58" s="1"/>
  <c r="E41" i="58"/>
  <c r="K40" i="58"/>
  <c r="L40" i="58" s="1"/>
  <c r="J40" i="58"/>
  <c r="F40" i="58"/>
  <c r="G40" i="58" s="1"/>
  <c r="E40" i="58"/>
  <c r="K39" i="58"/>
  <c r="L39" i="58" s="1"/>
  <c r="J39" i="58"/>
  <c r="F39" i="58"/>
  <c r="G39" i="58" s="1"/>
  <c r="E39" i="58"/>
  <c r="K38" i="58"/>
  <c r="L38" i="58" s="1"/>
  <c r="J38" i="58"/>
  <c r="F38" i="58"/>
  <c r="G38" i="58" s="1"/>
  <c r="E38" i="58"/>
  <c r="K37" i="58"/>
  <c r="L37" i="58" s="1"/>
  <c r="J37" i="58"/>
  <c r="F37" i="58"/>
  <c r="G37" i="58" s="1"/>
  <c r="E37" i="58"/>
  <c r="K36" i="58"/>
  <c r="L36" i="58" s="1"/>
  <c r="J36" i="58"/>
  <c r="F36" i="58"/>
  <c r="G36" i="58" s="1"/>
  <c r="E36" i="58"/>
  <c r="K35" i="58"/>
  <c r="L35" i="58" s="1"/>
  <c r="J35" i="58"/>
  <c r="F35" i="58"/>
  <c r="G35" i="58" s="1"/>
  <c r="E35" i="58"/>
  <c r="K34" i="58"/>
  <c r="L34" i="58" s="1"/>
  <c r="J34" i="58"/>
  <c r="F34" i="58"/>
  <c r="G34" i="58" s="1"/>
  <c r="E34" i="58"/>
  <c r="K33" i="58"/>
  <c r="L33" i="58" s="1"/>
  <c r="J33" i="58"/>
  <c r="F33" i="58"/>
  <c r="G33" i="58" s="1"/>
  <c r="E33" i="58"/>
  <c r="K32" i="58"/>
  <c r="L32" i="58" s="1"/>
  <c r="J32" i="58"/>
  <c r="F32" i="58"/>
  <c r="G32" i="58" s="1"/>
  <c r="E32" i="58"/>
  <c r="K31" i="58"/>
  <c r="L31" i="58" s="1"/>
  <c r="J31" i="58"/>
  <c r="F31" i="58"/>
  <c r="G31" i="58" s="1"/>
  <c r="E31" i="58"/>
  <c r="K30" i="58"/>
  <c r="L30" i="58" s="1"/>
  <c r="J30" i="58"/>
  <c r="G30" i="58"/>
  <c r="F30" i="58"/>
  <c r="E30" i="58"/>
  <c r="K29" i="58"/>
  <c r="L29" i="58" s="1"/>
  <c r="J29" i="58"/>
  <c r="F29" i="58"/>
  <c r="G29" i="58" s="1"/>
  <c r="E29" i="58"/>
  <c r="K28" i="58"/>
  <c r="L28" i="58" s="1"/>
  <c r="J28" i="58"/>
  <c r="F28" i="58"/>
  <c r="G28" i="58" s="1"/>
  <c r="E28" i="58"/>
  <c r="K27" i="58"/>
  <c r="L27" i="58" s="1"/>
  <c r="J27" i="58"/>
  <c r="F27" i="58"/>
  <c r="G27" i="58" s="1"/>
  <c r="E27" i="58"/>
  <c r="K26" i="58"/>
  <c r="L26" i="58" s="1"/>
  <c r="J26" i="58"/>
  <c r="F26" i="58"/>
  <c r="G26" i="58" s="1"/>
  <c r="E26" i="58"/>
  <c r="K25" i="58"/>
  <c r="L25" i="58" s="1"/>
  <c r="J25" i="58"/>
  <c r="F25" i="58"/>
  <c r="G25" i="58" s="1"/>
  <c r="E25" i="58"/>
  <c r="K24" i="58"/>
  <c r="L24" i="58" s="1"/>
  <c r="J24" i="58"/>
  <c r="F24" i="58"/>
  <c r="G24" i="58" s="1"/>
  <c r="E24" i="58"/>
  <c r="K23" i="58"/>
  <c r="L23" i="58" s="1"/>
  <c r="J23" i="58"/>
  <c r="F23" i="58"/>
  <c r="G23" i="58" s="1"/>
  <c r="E23" i="58"/>
  <c r="K22" i="58"/>
  <c r="L22" i="58" s="1"/>
  <c r="J22" i="58"/>
  <c r="G22" i="58"/>
  <c r="F22" i="58"/>
  <c r="E22" i="58"/>
  <c r="K21" i="58"/>
  <c r="L21" i="58" s="1"/>
  <c r="J21" i="58"/>
  <c r="F21" i="58"/>
  <c r="G21" i="58" s="1"/>
  <c r="E21" i="58"/>
  <c r="K20" i="58"/>
  <c r="L20" i="58" s="1"/>
  <c r="J20" i="58"/>
  <c r="F20" i="58"/>
  <c r="G20" i="58" s="1"/>
  <c r="E20" i="58"/>
  <c r="K19" i="58"/>
  <c r="L19" i="58" s="1"/>
  <c r="J19" i="58"/>
  <c r="F19" i="58"/>
  <c r="G19" i="58" s="1"/>
  <c r="E19" i="58"/>
  <c r="K18" i="58"/>
  <c r="L18" i="58" s="1"/>
  <c r="J18" i="58"/>
  <c r="F18" i="58"/>
  <c r="G18" i="58" s="1"/>
  <c r="E18" i="58"/>
  <c r="K17" i="58"/>
  <c r="L17" i="58" s="1"/>
  <c r="J17" i="58"/>
  <c r="F17" i="58"/>
  <c r="G17" i="58" s="1"/>
  <c r="E17" i="58"/>
  <c r="K16" i="58"/>
  <c r="L16" i="58" s="1"/>
  <c r="J16" i="58"/>
  <c r="F16" i="58"/>
  <c r="G16" i="58" s="1"/>
  <c r="E16" i="58"/>
  <c r="K15" i="58"/>
  <c r="L15" i="58" s="1"/>
  <c r="J15" i="58"/>
  <c r="F15" i="58"/>
  <c r="G15" i="58" s="1"/>
  <c r="E15" i="58"/>
  <c r="K14" i="58"/>
  <c r="L14" i="58" s="1"/>
  <c r="J14" i="58"/>
  <c r="F14" i="58"/>
  <c r="G14" i="58" s="1"/>
  <c r="E14" i="58"/>
  <c r="K13" i="58"/>
  <c r="L13" i="58" s="1"/>
  <c r="J13" i="58"/>
  <c r="F13" i="58"/>
  <c r="G13" i="58" s="1"/>
  <c r="E13" i="58"/>
  <c r="K12" i="58"/>
  <c r="L12" i="58" s="1"/>
  <c r="J12" i="58"/>
  <c r="F12" i="58"/>
  <c r="G12" i="58" s="1"/>
  <c r="E12" i="58"/>
  <c r="K11" i="58"/>
  <c r="L11" i="58" s="1"/>
  <c r="J11" i="58"/>
  <c r="F11" i="58"/>
  <c r="G11" i="58" s="1"/>
  <c r="E11" i="58"/>
  <c r="K10" i="58"/>
  <c r="L10" i="58" s="1"/>
  <c r="J10" i="58"/>
  <c r="F10" i="58"/>
  <c r="G10" i="58" s="1"/>
  <c r="E10" i="58"/>
  <c r="K9" i="58"/>
  <c r="L9" i="58" s="1"/>
  <c r="J9" i="58"/>
  <c r="F9" i="58"/>
  <c r="G9" i="58" s="1"/>
  <c r="E9" i="58"/>
  <c r="K8" i="58"/>
  <c r="L8" i="58" s="1"/>
  <c r="J8" i="58"/>
  <c r="F8" i="58"/>
  <c r="G8" i="58" s="1"/>
  <c r="E8" i="58"/>
  <c r="B75" i="57"/>
  <c r="K74" i="57"/>
  <c r="L74" i="57" s="1"/>
  <c r="J74" i="57"/>
  <c r="F74" i="57"/>
  <c r="G74" i="57" s="1"/>
  <c r="E74" i="57"/>
  <c r="K73" i="57"/>
  <c r="L73" i="57" s="1"/>
  <c r="J73" i="57"/>
  <c r="F73" i="57"/>
  <c r="G73" i="57" s="1"/>
  <c r="E73" i="57"/>
  <c r="K72" i="57"/>
  <c r="L72" i="57" s="1"/>
  <c r="J72" i="57"/>
  <c r="F72" i="57"/>
  <c r="G72" i="57" s="1"/>
  <c r="E72" i="57"/>
  <c r="K71" i="57"/>
  <c r="L71" i="57" s="1"/>
  <c r="J71" i="57"/>
  <c r="F71" i="57"/>
  <c r="G71" i="57" s="1"/>
  <c r="E71" i="57"/>
  <c r="K70" i="57"/>
  <c r="L70" i="57" s="1"/>
  <c r="J70" i="57"/>
  <c r="F70" i="57"/>
  <c r="G70" i="57" s="1"/>
  <c r="E70" i="57"/>
  <c r="K69" i="57"/>
  <c r="L69" i="57" s="1"/>
  <c r="J69" i="57"/>
  <c r="F69" i="57"/>
  <c r="G69" i="57" s="1"/>
  <c r="E69" i="57"/>
  <c r="K68" i="57"/>
  <c r="L68" i="57" s="1"/>
  <c r="J68" i="57"/>
  <c r="F68" i="57"/>
  <c r="G68" i="57" s="1"/>
  <c r="E68" i="57"/>
  <c r="K67" i="57"/>
  <c r="L67" i="57" s="1"/>
  <c r="J67" i="57"/>
  <c r="F67" i="57"/>
  <c r="G67" i="57" s="1"/>
  <c r="E67" i="57"/>
  <c r="K66" i="57"/>
  <c r="L66" i="57" s="1"/>
  <c r="J66" i="57"/>
  <c r="F66" i="57"/>
  <c r="G66" i="57" s="1"/>
  <c r="E66" i="57"/>
  <c r="K65" i="57"/>
  <c r="L65" i="57" s="1"/>
  <c r="J65" i="57"/>
  <c r="F65" i="57"/>
  <c r="G65" i="57" s="1"/>
  <c r="E65" i="57"/>
  <c r="K64" i="57"/>
  <c r="L64" i="57" s="1"/>
  <c r="J64" i="57"/>
  <c r="F64" i="57"/>
  <c r="G64" i="57" s="1"/>
  <c r="E64" i="57"/>
  <c r="K63" i="57"/>
  <c r="L63" i="57" s="1"/>
  <c r="J63" i="57"/>
  <c r="F63" i="57"/>
  <c r="G63" i="57" s="1"/>
  <c r="E63" i="57"/>
  <c r="K62" i="57"/>
  <c r="L62" i="57" s="1"/>
  <c r="J62" i="57"/>
  <c r="F62" i="57"/>
  <c r="G62" i="57" s="1"/>
  <c r="E62" i="57"/>
  <c r="K61" i="57"/>
  <c r="L61" i="57" s="1"/>
  <c r="J61" i="57"/>
  <c r="F61" i="57"/>
  <c r="G61" i="57" s="1"/>
  <c r="E61" i="57"/>
  <c r="K60" i="57"/>
  <c r="L60" i="57" s="1"/>
  <c r="J60" i="57"/>
  <c r="F60" i="57"/>
  <c r="G60" i="57" s="1"/>
  <c r="E60" i="57"/>
  <c r="K59" i="57"/>
  <c r="L59" i="57" s="1"/>
  <c r="J59" i="57"/>
  <c r="F59" i="57"/>
  <c r="G59" i="57" s="1"/>
  <c r="E59" i="57"/>
  <c r="K58" i="57"/>
  <c r="L58" i="57" s="1"/>
  <c r="J58" i="57"/>
  <c r="F58" i="57"/>
  <c r="G58" i="57" s="1"/>
  <c r="E58" i="57"/>
  <c r="K57" i="57"/>
  <c r="L57" i="57" s="1"/>
  <c r="J57" i="57"/>
  <c r="F57" i="57"/>
  <c r="G57" i="57" s="1"/>
  <c r="E57" i="57"/>
  <c r="K56" i="57"/>
  <c r="L56" i="57" s="1"/>
  <c r="J56" i="57"/>
  <c r="F56" i="57"/>
  <c r="G56" i="57" s="1"/>
  <c r="E56" i="57"/>
  <c r="K55" i="57"/>
  <c r="L55" i="57" s="1"/>
  <c r="J55" i="57"/>
  <c r="F55" i="57"/>
  <c r="G55" i="57" s="1"/>
  <c r="E55" i="57"/>
  <c r="K54" i="57"/>
  <c r="L54" i="57" s="1"/>
  <c r="J54" i="57"/>
  <c r="F54" i="57"/>
  <c r="G54" i="57" s="1"/>
  <c r="E54" i="57"/>
  <c r="K53" i="57"/>
  <c r="L53" i="57" s="1"/>
  <c r="J53" i="57"/>
  <c r="F53" i="57"/>
  <c r="G53" i="57" s="1"/>
  <c r="E53" i="57"/>
  <c r="K52" i="57"/>
  <c r="L52" i="57" s="1"/>
  <c r="J52" i="57"/>
  <c r="F52" i="57"/>
  <c r="G52" i="57" s="1"/>
  <c r="E52" i="57"/>
  <c r="K51" i="57"/>
  <c r="L51" i="57" s="1"/>
  <c r="J51" i="57"/>
  <c r="F51" i="57"/>
  <c r="G51" i="57" s="1"/>
  <c r="E51" i="57"/>
  <c r="K50" i="57"/>
  <c r="L50" i="57" s="1"/>
  <c r="J50" i="57"/>
  <c r="F50" i="57"/>
  <c r="G50" i="57" s="1"/>
  <c r="E50" i="57"/>
  <c r="K49" i="57"/>
  <c r="L49" i="57" s="1"/>
  <c r="J49" i="57"/>
  <c r="F49" i="57"/>
  <c r="G49" i="57" s="1"/>
  <c r="E49" i="57"/>
  <c r="K48" i="57"/>
  <c r="L48" i="57" s="1"/>
  <c r="J48" i="57"/>
  <c r="F48" i="57"/>
  <c r="G48" i="57" s="1"/>
  <c r="E48" i="57"/>
  <c r="K47" i="57"/>
  <c r="L47" i="57" s="1"/>
  <c r="J47" i="57"/>
  <c r="F47" i="57"/>
  <c r="G47" i="57" s="1"/>
  <c r="E47" i="57"/>
  <c r="K46" i="57"/>
  <c r="L46" i="57" s="1"/>
  <c r="J46" i="57"/>
  <c r="F46" i="57"/>
  <c r="G46" i="57" s="1"/>
  <c r="E46" i="57"/>
  <c r="K45" i="57"/>
  <c r="L45" i="57" s="1"/>
  <c r="J45" i="57"/>
  <c r="F45" i="57"/>
  <c r="G45" i="57" s="1"/>
  <c r="E45" i="57"/>
  <c r="K44" i="57"/>
  <c r="L44" i="57" s="1"/>
  <c r="J44" i="57"/>
  <c r="F44" i="57"/>
  <c r="G44" i="57" s="1"/>
  <c r="E44" i="57"/>
  <c r="K43" i="57"/>
  <c r="L43" i="57" s="1"/>
  <c r="J43" i="57"/>
  <c r="F43" i="57"/>
  <c r="G43" i="57" s="1"/>
  <c r="E43" i="57"/>
  <c r="K42" i="57"/>
  <c r="L42" i="57" s="1"/>
  <c r="J42" i="57"/>
  <c r="F42" i="57"/>
  <c r="G42" i="57" s="1"/>
  <c r="E42" i="57"/>
  <c r="K41" i="57"/>
  <c r="L41" i="57" s="1"/>
  <c r="J41" i="57"/>
  <c r="F41" i="57"/>
  <c r="G41" i="57" s="1"/>
  <c r="E41" i="57"/>
  <c r="K40" i="57"/>
  <c r="L40" i="57" s="1"/>
  <c r="J40" i="57"/>
  <c r="F40" i="57"/>
  <c r="G40" i="57" s="1"/>
  <c r="E40" i="57"/>
  <c r="K39" i="57"/>
  <c r="L39" i="57" s="1"/>
  <c r="J39" i="57"/>
  <c r="F39" i="57"/>
  <c r="G39" i="57" s="1"/>
  <c r="E39" i="57"/>
  <c r="K38" i="57"/>
  <c r="L38" i="57" s="1"/>
  <c r="J38" i="57"/>
  <c r="F38" i="57"/>
  <c r="G38" i="57" s="1"/>
  <c r="E38" i="57"/>
  <c r="K37" i="57"/>
  <c r="L37" i="57" s="1"/>
  <c r="J37" i="57"/>
  <c r="F37" i="57"/>
  <c r="G37" i="57" s="1"/>
  <c r="E37" i="57"/>
  <c r="K36" i="57"/>
  <c r="L36" i="57" s="1"/>
  <c r="J36" i="57"/>
  <c r="F36" i="57"/>
  <c r="G36" i="57" s="1"/>
  <c r="E36" i="57"/>
  <c r="K35" i="57"/>
  <c r="L35" i="57" s="1"/>
  <c r="J35" i="57"/>
  <c r="F35" i="57"/>
  <c r="G35" i="57" s="1"/>
  <c r="E35" i="57"/>
  <c r="K34" i="57"/>
  <c r="L34" i="57" s="1"/>
  <c r="J34" i="57"/>
  <c r="F34" i="57"/>
  <c r="G34" i="57" s="1"/>
  <c r="E34" i="57"/>
  <c r="K33" i="57"/>
  <c r="L33" i="57" s="1"/>
  <c r="J33" i="57"/>
  <c r="F33" i="57"/>
  <c r="G33" i="57" s="1"/>
  <c r="E33" i="57"/>
  <c r="K32" i="57"/>
  <c r="L32" i="57" s="1"/>
  <c r="J32" i="57"/>
  <c r="F32" i="57"/>
  <c r="G32" i="57" s="1"/>
  <c r="E32" i="57"/>
  <c r="K31" i="57"/>
  <c r="L31" i="57" s="1"/>
  <c r="J31" i="57"/>
  <c r="F31" i="57"/>
  <c r="G31" i="57" s="1"/>
  <c r="E31" i="57"/>
  <c r="K30" i="57"/>
  <c r="L30" i="57" s="1"/>
  <c r="J30" i="57"/>
  <c r="F30" i="57"/>
  <c r="G30" i="57" s="1"/>
  <c r="E30" i="57"/>
  <c r="K29" i="57"/>
  <c r="L29" i="57" s="1"/>
  <c r="J29" i="57"/>
  <c r="F29" i="57"/>
  <c r="G29" i="57" s="1"/>
  <c r="E29" i="57"/>
  <c r="K28" i="57"/>
  <c r="L28" i="57" s="1"/>
  <c r="J28" i="57"/>
  <c r="F28" i="57"/>
  <c r="G28" i="57" s="1"/>
  <c r="E28" i="57"/>
  <c r="K27" i="57"/>
  <c r="L27" i="57" s="1"/>
  <c r="J27" i="57"/>
  <c r="F27" i="57"/>
  <c r="G27" i="57" s="1"/>
  <c r="E27" i="57"/>
  <c r="K26" i="57"/>
  <c r="L26" i="57" s="1"/>
  <c r="J26" i="57"/>
  <c r="F26" i="57"/>
  <c r="G26" i="57" s="1"/>
  <c r="E26" i="57"/>
  <c r="K25" i="57"/>
  <c r="L25" i="57" s="1"/>
  <c r="J25" i="57"/>
  <c r="F25" i="57"/>
  <c r="G25" i="57" s="1"/>
  <c r="E25" i="57"/>
  <c r="K24" i="57"/>
  <c r="L24" i="57" s="1"/>
  <c r="J24" i="57"/>
  <c r="F24" i="57"/>
  <c r="G24" i="57" s="1"/>
  <c r="E24" i="57"/>
  <c r="K23" i="57"/>
  <c r="L23" i="57" s="1"/>
  <c r="J23" i="57"/>
  <c r="F23" i="57"/>
  <c r="G23" i="57" s="1"/>
  <c r="E23" i="57"/>
  <c r="K22" i="57"/>
  <c r="L22" i="57" s="1"/>
  <c r="J22" i="57"/>
  <c r="F22" i="57"/>
  <c r="G22" i="57" s="1"/>
  <c r="E22" i="57"/>
  <c r="K21" i="57"/>
  <c r="L21" i="57" s="1"/>
  <c r="J21" i="57"/>
  <c r="F21" i="57"/>
  <c r="G21" i="57" s="1"/>
  <c r="E21" i="57"/>
  <c r="K20" i="57"/>
  <c r="L20" i="57" s="1"/>
  <c r="J20" i="57"/>
  <c r="F20" i="57"/>
  <c r="G20" i="57" s="1"/>
  <c r="E20" i="57"/>
  <c r="K19" i="57"/>
  <c r="L19" i="57" s="1"/>
  <c r="J19" i="57"/>
  <c r="F19" i="57"/>
  <c r="G19" i="57" s="1"/>
  <c r="E19" i="57"/>
  <c r="K18" i="57"/>
  <c r="L18" i="57" s="1"/>
  <c r="J18" i="57"/>
  <c r="F18" i="57"/>
  <c r="E18" i="57"/>
  <c r="K17" i="57"/>
  <c r="L17" i="57" s="1"/>
  <c r="J17" i="57"/>
  <c r="F17" i="57"/>
  <c r="G17" i="57" s="1"/>
  <c r="E17" i="57"/>
  <c r="K16" i="57"/>
  <c r="L16" i="57" s="1"/>
  <c r="J16" i="57"/>
  <c r="F16" i="57"/>
  <c r="G16" i="57" s="1"/>
  <c r="E16" i="57"/>
  <c r="K15" i="57"/>
  <c r="L15" i="57" s="1"/>
  <c r="J15" i="57"/>
  <c r="F15" i="57"/>
  <c r="G15" i="57" s="1"/>
  <c r="E15" i="57"/>
  <c r="K14" i="57"/>
  <c r="L14" i="57" s="1"/>
  <c r="J14" i="57"/>
  <c r="F14" i="57"/>
  <c r="G14" i="57" s="1"/>
  <c r="E14" i="57"/>
  <c r="K13" i="57"/>
  <c r="L13" i="57" s="1"/>
  <c r="J13" i="57"/>
  <c r="F13" i="57"/>
  <c r="G13" i="57" s="1"/>
  <c r="E13" i="57"/>
  <c r="K12" i="57"/>
  <c r="L12" i="57" s="1"/>
  <c r="J12" i="57"/>
  <c r="F12" i="57"/>
  <c r="G12" i="57" s="1"/>
  <c r="E12" i="57"/>
  <c r="K11" i="57"/>
  <c r="L11" i="57" s="1"/>
  <c r="J11" i="57"/>
  <c r="F11" i="57"/>
  <c r="G11" i="57" s="1"/>
  <c r="E11" i="57"/>
  <c r="K10" i="57"/>
  <c r="L10" i="57" s="1"/>
  <c r="J10" i="57"/>
  <c r="F10" i="57"/>
  <c r="G10" i="57" s="1"/>
  <c r="E10" i="57"/>
  <c r="K9" i="57"/>
  <c r="L9" i="57" s="1"/>
  <c r="J9" i="57"/>
  <c r="F9" i="57"/>
  <c r="G9" i="57" s="1"/>
  <c r="E9" i="57"/>
  <c r="K8" i="57"/>
  <c r="L8" i="57" s="1"/>
  <c r="J8" i="57"/>
  <c r="F8" i="57"/>
  <c r="G8" i="57" s="1"/>
  <c r="E8" i="57"/>
  <c r="J75" i="58" l="1"/>
  <c r="E75" i="58"/>
  <c r="G75" i="58"/>
  <c r="L75" i="58"/>
  <c r="E75" i="57"/>
  <c r="G18" i="57"/>
  <c r="G75" i="57" s="1"/>
  <c r="J75" i="57"/>
  <c r="L75" i="57"/>
  <c r="B75" i="55" l="1"/>
  <c r="K74" i="55"/>
  <c r="L74" i="55" s="1"/>
  <c r="J74" i="55"/>
  <c r="F74" i="55"/>
  <c r="G74" i="55" s="1"/>
  <c r="E74" i="55"/>
  <c r="K73" i="55"/>
  <c r="L73" i="55" s="1"/>
  <c r="J73" i="55"/>
  <c r="F73" i="55"/>
  <c r="G73" i="55" s="1"/>
  <c r="E73" i="55"/>
  <c r="L72" i="55"/>
  <c r="K72" i="55"/>
  <c r="J72" i="55"/>
  <c r="F72" i="55"/>
  <c r="G72" i="55" s="1"/>
  <c r="E72" i="55"/>
  <c r="K71" i="55"/>
  <c r="L71" i="55"/>
  <c r="J71" i="55"/>
  <c r="F71" i="55"/>
  <c r="G71" i="55" s="1"/>
  <c r="E71" i="55"/>
  <c r="K70" i="55"/>
  <c r="L70" i="55" s="1"/>
  <c r="J70" i="55"/>
  <c r="F70" i="55"/>
  <c r="G70" i="55" s="1"/>
  <c r="E70" i="55"/>
  <c r="K69" i="55"/>
  <c r="L69" i="55"/>
  <c r="J69" i="55"/>
  <c r="F69" i="55"/>
  <c r="G69" i="55" s="1"/>
  <c r="E69" i="55"/>
  <c r="K68" i="55"/>
  <c r="L68" i="55" s="1"/>
  <c r="J68" i="55"/>
  <c r="F68" i="55"/>
  <c r="G68" i="55" s="1"/>
  <c r="E68" i="55"/>
  <c r="K67" i="55"/>
  <c r="L67" i="55"/>
  <c r="J67" i="55"/>
  <c r="F67" i="55"/>
  <c r="G67" i="55" s="1"/>
  <c r="E67" i="55"/>
  <c r="K66" i="55"/>
  <c r="L66" i="55" s="1"/>
  <c r="J66" i="55"/>
  <c r="F66" i="55"/>
  <c r="G66" i="55" s="1"/>
  <c r="E66" i="55"/>
  <c r="K65" i="55"/>
  <c r="L65" i="55"/>
  <c r="J65" i="55"/>
  <c r="F65" i="55"/>
  <c r="G65" i="55" s="1"/>
  <c r="E65" i="55"/>
  <c r="K64" i="55"/>
  <c r="L64" i="55" s="1"/>
  <c r="J64" i="55"/>
  <c r="F64" i="55"/>
  <c r="G64" i="55" s="1"/>
  <c r="E64" i="55"/>
  <c r="K63" i="55"/>
  <c r="L63" i="55"/>
  <c r="J63" i="55"/>
  <c r="F63" i="55"/>
  <c r="G63" i="55" s="1"/>
  <c r="E63" i="55"/>
  <c r="K62" i="55"/>
  <c r="L62" i="55" s="1"/>
  <c r="J62" i="55"/>
  <c r="F62" i="55"/>
  <c r="G62" i="55" s="1"/>
  <c r="E62" i="55"/>
  <c r="K61" i="55"/>
  <c r="L61" i="55" s="1"/>
  <c r="J61" i="55"/>
  <c r="F61" i="55"/>
  <c r="G61" i="55" s="1"/>
  <c r="E61" i="55"/>
  <c r="K60" i="55"/>
  <c r="L60" i="55" s="1"/>
  <c r="J60" i="55"/>
  <c r="F60" i="55"/>
  <c r="G60" i="55" s="1"/>
  <c r="E60" i="55"/>
  <c r="K59" i="55"/>
  <c r="L59" i="55"/>
  <c r="J59" i="55"/>
  <c r="F59" i="55"/>
  <c r="G59" i="55" s="1"/>
  <c r="E59" i="55"/>
  <c r="K58" i="55"/>
  <c r="L58" i="55" s="1"/>
  <c r="J58" i="55"/>
  <c r="F58" i="55"/>
  <c r="G58" i="55" s="1"/>
  <c r="E58" i="55"/>
  <c r="K57" i="55"/>
  <c r="L57" i="55"/>
  <c r="J57" i="55"/>
  <c r="F57" i="55"/>
  <c r="G57" i="55" s="1"/>
  <c r="E57" i="55"/>
  <c r="K56" i="55"/>
  <c r="L56" i="55" s="1"/>
  <c r="J56" i="55"/>
  <c r="F56" i="55"/>
  <c r="G56" i="55" s="1"/>
  <c r="E56" i="55"/>
  <c r="K55" i="55"/>
  <c r="L55" i="55"/>
  <c r="J55" i="55"/>
  <c r="F55" i="55"/>
  <c r="G55" i="55" s="1"/>
  <c r="E55" i="55"/>
  <c r="K54" i="55"/>
  <c r="L54" i="55" s="1"/>
  <c r="J54" i="55"/>
  <c r="F54" i="55"/>
  <c r="G54" i="55" s="1"/>
  <c r="E54" i="55"/>
  <c r="K53" i="55"/>
  <c r="L53" i="55"/>
  <c r="J53" i="55"/>
  <c r="F53" i="55"/>
  <c r="G53" i="55" s="1"/>
  <c r="E53" i="55"/>
  <c r="K52" i="55"/>
  <c r="L52" i="55" s="1"/>
  <c r="J52" i="55"/>
  <c r="F52" i="55"/>
  <c r="G52" i="55" s="1"/>
  <c r="E52" i="55"/>
  <c r="K51" i="55"/>
  <c r="L51" i="55" s="1"/>
  <c r="J51" i="55"/>
  <c r="F51" i="55"/>
  <c r="G51" i="55" s="1"/>
  <c r="E51" i="55"/>
  <c r="K50" i="55"/>
  <c r="L50" i="55" s="1"/>
  <c r="J50" i="55"/>
  <c r="F50" i="55"/>
  <c r="G50" i="55" s="1"/>
  <c r="E50" i="55"/>
  <c r="K49" i="55"/>
  <c r="L49" i="55"/>
  <c r="J49" i="55"/>
  <c r="F49" i="55"/>
  <c r="G49" i="55" s="1"/>
  <c r="E49" i="55"/>
  <c r="K48" i="55"/>
  <c r="L48" i="55" s="1"/>
  <c r="J48" i="55"/>
  <c r="F48" i="55"/>
  <c r="G48" i="55" s="1"/>
  <c r="E48" i="55"/>
  <c r="K47" i="55"/>
  <c r="L47" i="55" s="1"/>
  <c r="J47" i="55"/>
  <c r="F47" i="55"/>
  <c r="G47" i="55" s="1"/>
  <c r="E47" i="55"/>
  <c r="K46" i="55"/>
  <c r="L46" i="55" s="1"/>
  <c r="J46" i="55"/>
  <c r="F46" i="55"/>
  <c r="G46" i="55" s="1"/>
  <c r="E46" i="55"/>
  <c r="K45" i="55"/>
  <c r="L45" i="55" s="1"/>
  <c r="J45" i="55"/>
  <c r="F45" i="55"/>
  <c r="G45" i="55" s="1"/>
  <c r="E45" i="55"/>
  <c r="K44" i="55"/>
  <c r="L44" i="55" s="1"/>
  <c r="J44" i="55"/>
  <c r="F44" i="55"/>
  <c r="G44" i="55" s="1"/>
  <c r="E44" i="55"/>
  <c r="K43" i="55"/>
  <c r="L43" i="55" s="1"/>
  <c r="J43" i="55"/>
  <c r="F43" i="55"/>
  <c r="G43" i="55" s="1"/>
  <c r="E43" i="55"/>
  <c r="K42" i="55"/>
  <c r="L42" i="55" s="1"/>
  <c r="J42" i="55"/>
  <c r="F42" i="55"/>
  <c r="G42" i="55" s="1"/>
  <c r="E42" i="55"/>
  <c r="K41" i="55"/>
  <c r="L41" i="55"/>
  <c r="J41" i="55"/>
  <c r="F41" i="55"/>
  <c r="G41" i="55" s="1"/>
  <c r="E41" i="55"/>
  <c r="K40" i="55"/>
  <c r="L40" i="55" s="1"/>
  <c r="J40" i="55"/>
  <c r="F40" i="55"/>
  <c r="G40" i="55" s="1"/>
  <c r="E40" i="55"/>
  <c r="K39" i="55"/>
  <c r="L39" i="55"/>
  <c r="J39" i="55"/>
  <c r="F39" i="55"/>
  <c r="G39" i="55" s="1"/>
  <c r="E39" i="55"/>
  <c r="K38" i="55"/>
  <c r="L38" i="55" s="1"/>
  <c r="J38" i="55"/>
  <c r="F38" i="55"/>
  <c r="G38" i="55" s="1"/>
  <c r="E38" i="55"/>
  <c r="K37" i="55"/>
  <c r="L37" i="55"/>
  <c r="J37" i="55"/>
  <c r="F37" i="55"/>
  <c r="G37" i="55" s="1"/>
  <c r="E37" i="55"/>
  <c r="K36" i="55"/>
  <c r="L36" i="55" s="1"/>
  <c r="J36" i="55"/>
  <c r="F36" i="55"/>
  <c r="G36" i="55" s="1"/>
  <c r="E36" i="55"/>
  <c r="K35" i="55"/>
  <c r="L35" i="55" s="1"/>
  <c r="L75" i="55" s="1"/>
  <c r="J35" i="55"/>
  <c r="F35" i="55"/>
  <c r="G35" i="55" s="1"/>
  <c r="E35" i="55"/>
  <c r="K34" i="55"/>
  <c r="L34" i="55" s="1"/>
  <c r="J34" i="55"/>
  <c r="F34" i="55"/>
  <c r="G34" i="55" s="1"/>
  <c r="E34" i="55"/>
  <c r="K33" i="55"/>
  <c r="L33" i="55"/>
  <c r="J33" i="55"/>
  <c r="F33" i="55"/>
  <c r="G33" i="55" s="1"/>
  <c r="E33" i="55"/>
  <c r="L32" i="55"/>
  <c r="K32" i="55"/>
  <c r="J32" i="55"/>
  <c r="F32" i="55"/>
  <c r="G32" i="55" s="1"/>
  <c r="E32" i="55"/>
  <c r="K31" i="55"/>
  <c r="L31" i="55" s="1"/>
  <c r="J31" i="55"/>
  <c r="F31" i="55"/>
  <c r="G31" i="55" s="1"/>
  <c r="E31" i="55"/>
  <c r="K30" i="55"/>
  <c r="L30" i="55" s="1"/>
  <c r="J30" i="55"/>
  <c r="F30" i="55"/>
  <c r="G30" i="55" s="1"/>
  <c r="E30" i="55"/>
  <c r="K29" i="55"/>
  <c r="L29" i="55" s="1"/>
  <c r="J29" i="55"/>
  <c r="F29" i="55"/>
  <c r="G29" i="55" s="1"/>
  <c r="E29" i="55"/>
  <c r="K28" i="55"/>
  <c r="L28" i="55" s="1"/>
  <c r="J28" i="55"/>
  <c r="F28" i="55"/>
  <c r="G28" i="55" s="1"/>
  <c r="E28" i="55"/>
  <c r="K27" i="55"/>
  <c r="L27" i="55" s="1"/>
  <c r="J27" i="55"/>
  <c r="F27" i="55"/>
  <c r="G27" i="55" s="1"/>
  <c r="E27" i="55"/>
  <c r="K26" i="55"/>
  <c r="L26" i="55" s="1"/>
  <c r="J26" i="55"/>
  <c r="F26" i="55"/>
  <c r="G26" i="55" s="1"/>
  <c r="E26" i="55"/>
  <c r="L25" i="55"/>
  <c r="K25" i="55"/>
  <c r="J25" i="55"/>
  <c r="F25" i="55"/>
  <c r="G25" i="55" s="1"/>
  <c r="E25" i="55"/>
  <c r="K24" i="55"/>
  <c r="L24" i="55" s="1"/>
  <c r="J24" i="55"/>
  <c r="F24" i="55"/>
  <c r="G24" i="55" s="1"/>
  <c r="E24" i="55"/>
  <c r="K23" i="55"/>
  <c r="L23" i="55" s="1"/>
  <c r="J23" i="55"/>
  <c r="F23" i="55"/>
  <c r="G23" i="55" s="1"/>
  <c r="E23" i="55"/>
  <c r="K22" i="55"/>
  <c r="L22" i="55" s="1"/>
  <c r="J22" i="55"/>
  <c r="F22" i="55"/>
  <c r="G22" i="55" s="1"/>
  <c r="E22" i="55"/>
  <c r="K21" i="55"/>
  <c r="L21" i="55" s="1"/>
  <c r="J21" i="55"/>
  <c r="F21" i="55"/>
  <c r="G21" i="55" s="1"/>
  <c r="E21" i="55"/>
  <c r="K20" i="55"/>
  <c r="L20" i="55" s="1"/>
  <c r="J20" i="55"/>
  <c r="F20" i="55"/>
  <c r="G20" i="55" s="1"/>
  <c r="E20" i="55"/>
  <c r="L19" i="55"/>
  <c r="K19" i="55"/>
  <c r="J19" i="55"/>
  <c r="F19" i="55"/>
  <c r="G19" i="55" s="1"/>
  <c r="E19" i="55"/>
  <c r="K18" i="55"/>
  <c r="L18" i="55" s="1"/>
  <c r="J18" i="55"/>
  <c r="F18" i="55"/>
  <c r="G18" i="55" s="1"/>
  <c r="E18" i="55"/>
  <c r="K17" i="55"/>
  <c r="L17" i="55"/>
  <c r="J17" i="55"/>
  <c r="F17" i="55"/>
  <c r="G17" i="55" s="1"/>
  <c r="E17" i="55"/>
  <c r="K16" i="55"/>
  <c r="L16" i="55" s="1"/>
  <c r="J16" i="55"/>
  <c r="F16" i="55"/>
  <c r="G16" i="55" s="1"/>
  <c r="E16" i="55"/>
  <c r="K15" i="55"/>
  <c r="L15" i="55" s="1"/>
  <c r="J15" i="55"/>
  <c r="F15" i="55"/>
  <c r="G15" i="55" s="1"/>
  <c r="E15" i="55"/>
  <c r="K14" i="55"/>
  <c r="L14" i="55" s="1"/>
  <c r="J14" i="55"/>
  <c r="F14" i="55"/>
  <c r="G14" i="55" s="1"/>
  <c r="E14" i="55"/>
  <c r="K13" i="55"/>
  <c r="L13" i="55" s="1"/>
  <c r="J13" i="55"/>
  <c r="F13" i="55"/>
  <c r="G13" i="55" s="1"/>
  <c r="E13" i="55"/>
  <c r="K12" i="55"/>
  <c r="L12" i="55" s="1"/>
  <c r="J12" i="55"/>
  <c r="F12" i="55"/>
  <c r="G12" i="55" s="1"/>
  <c r="E12" i="55"/>
  <c r="K11" i="55"/>
  <c r="L11" i="55" s="1"/>
  <c r="J11" i="55"/>
  <c r="F11" i="55"/>
  <c r="G11" i="55" s="1"/>
  <c r="E11" i="55"/>
  <c r="K10" i="55"/>
  <c r="L10" i="55" s="1"/>
  <c r="J10" i="55"/>
  <c r="F10" i="55"/>
  <c r="G10" i="55" s="1"/>
  <c r="E10" i="55"/>
  <c r="K9" i="55"/>
  <c r="L9" i="55" s="1"/>
  <c r="J9" i="55"/>
  <c r="F9" i="55"/>
  <c r="G9" i="55"/>
  <c r="E9" i="55"/>
  <c r="K8" i="55"/>
  <c r="L8" i="55" s="1"/>
  <c r="J8" i="55"/>
  <c r="G8" i="55"/>
  <c r="F8" i="55"/>
  <c r="E8" i="55"/>
  <c r="B75" i="52"/>
  <c r="K74" i="52"/>
  <c r="L74" i="52" s="1"/>
  <c r="J74" i="52"/>
  <c r="G74" i="52"/>
  <c r="F74" i="52"/>
  <c r="E74" i="52"/>
  <c r="K73" i="52"/>
  <c r="L73" i="52" s="1"/>
  <c r="J73" i="52"/>
  <c r="F73" i="52"/>
  <c r="G73" i="52" s="1"/>
  <c r="E73" i="52"/>
  <c r="K72" i="52"/>
  <c r="L72" i="52" s="1"/>
  <c r="J72" i="52"/>
  <c r="F72" i="52"/>
  <c r="G72" i="52" s="1"/>
  <c r="E72" i="52"/>
  <c r="K71" i="52"/>
  <c r="L71" i="52" s="1"/>
  <c r="J71" i="52"/>
  <c r="F71" i="52"/>
  <c r="G71" i="52" s="1"/>
  <c r="E71" i="52"/>
  <c r="K70" i="52"/>
  <c r="L70" i="52" s="1"/>
  <c r="J70" i="52"/>
  <c r="G70" i="52"/>
  <c r="F70" i="52"/>
  <c r="E70" i="52"/>
  <c r="K69" i="52"/>
  <c r="L69" i="52" s="1"/>
  <c r="J69" i="52"/>
  <c r="F69" i="52"/>
  <c r="G69" i="52" s="1"/>
  <c r="E69" i="52"/>
  <c r="K68" i="52"/>
  <c r="L68" i="52" s="1"/>
  <c r="J68" i="52"/>
  <c r="F68" i="52"/>
  <c r="G68" i="52" s="1"/>
  <c r="E68" i="52"/>
  <c r="K67" i="52"/>
  <c r="L67" i="52" s="1"/>
  <c r="J67" i="52"/>
  <c r="F67" i="52"/>
  <c r="G67" i="52" s="1"/>
  <c r="E67" i="52"/>
  <c r="K66" i="52"/>
  <c r="L66" i="52" s="1"/>
  <c r="J66" i="52"/>
  <c r="F66" i="52"/>
  <c r="G66" i="52" s="1"/>
  <c r="E66" i="52"/>
  <c r="K65" i="52"/>
  <c r="L65" i="52" s="1"/>
  <c r="J65" i="52"/>
  <c r="F65" i="52"/>
  <c r="G65" i="52" s="1"/>
  <c r="E65" i="52"/>
  <c r="K64" i="52"/>
  <c r="L64" i="52" s="1"/>
  <c r="J64" i="52"/>
  <c r="F64" i="52"/>
  <c r="G64" i="52" s="1"/>
  <c r="E64" i="52"/>
  <c r="K63" i="52"/>
  <c r="L63" i="52" s="1"/>
  <c r="J63" i="52"/>
  <c r="F63" i="52"/>
  <c r="G63" i="52" s="1"/>
  <c r="E63" i="52"/>
  <c r="K62" i="52"/>
  <c r="L62" i="52" s="1"/>
  <c r="J62" i="52"/>
  <c r="F62" i="52"/>
  <c r="G62" i="52" s="1"/>
  <c r="E62" i="52"/>
  <c r="K61" i="52"/>
  <c r="L61" i="52" s="1"/>
  <c r="J61" i="52"/>
  <c r="F61" i="52"/>
  <c r="G61" i="52" s="1"/>
  <c r="E61" i="52"/>
  <c r="K60" i="52"/>
  <c r="L60" i="52" s="1"/>
  <c r="J60" i="52"/>
  <c r="G60" i="52"/>
  <c r="F60" i="52"/>
  <c r="E60" i="52"/>
  <c r="K59" i="52"/>
  <c r="L59" i="52" s="1"/>
  <c r="J59" i="52"/>
  <c r="G59" i="52"/>
  <c r="F59" i="52"/>
  <c r="E59" i="52"/>
  <c r="K58" i="52"/>
  <c r="L58" i="52" s="1"/>
  <c r="J58" i="52"/>
  <c r="F58" i="52"/>
  <c r="G58" i="52" s="1"/>
  <c r="E58" i="52"/>
  <c r="K57" i="52"/>
  <c r="L57" i="52" s="1"/>
  <c r="J57" i="52"/>
  <c r="F57" i="52"/>
  <c r="G57" i="52" s="1"/>
  <c r="E57" i="52"/>
  <c r="K56" i="52"/>
  <c r="L56" i="52" s="1"/>
  <c r="J56" i="52"/>
  <c r="G56" i="52"/>
  <c r="F56" i="52"/>
  <c r="E56" i="52"/>
  <c r="K55" i="52"/>
  <c r="L55" i="52" s="1"/>
  <c r="J55" i="52"/>
  <c r="F55" i="52"/>
  <c r="G55" i="52" s="1"/>
  <c r="E55" i="52"/>
  <c r="K54" i="52"/>
  <c r="L54" i="52" s="1"/>
  <c r="J54" i="52"/>
  <c r="F54" i="52"/>
  <c r="G54" i="52" s="1"/>
  <c r="E54" i="52"/>
  <c r="K53" i="52"/>
  <c r="L53" i="52" s="1"/>
  <c r="J53" i="52"/>
  <c r="F53" i="52"/>
  <c r="G53" i="52" s="1"/>
  <c r="E53" i="52"/>
  <c r="K52" i="52"/>
  <c r="L52" i="52" s="1"/>
  <c r="J52" i="52"/>
  <c r="F52" i="52"/>
  <c r="G52" i="52" s="1"/>
  <c r="E52" i="52"/>
  <c r="K51" i="52"/>
  <c r="L51" i="52" s="1"/>
  <c r="J51" i="52"/>
  <c r="F51" i="52"/>
  <c r="G51" i="52" s="1"/>
  <c r="E51" i="52"/>
  <c r="K50" i="52"/>
  <c r="L50" i="52" s="1"/>
  <c r="J50" i="52"/>
  <c r="F50" i="52"/>
  <c r="G50" i="52" s="1"/>
  <c r="E50" i="52"/>
  <c r="K49" i="52"/>
  <c r="L49" i="52" s="1"/>
  <c r="J49" i="52"/>
  <c r="F49" i="52"/>
  <c r="G49" i="52" s="1"/>
  <c r="E49" i="52"/>
  <c r="K48" i="52"/>
  <c r="L48" i="52" s="1"/>
  <c r="J48" i="52"/>
  <c r="F48" i="52"/>
  <c r="G48" i="52" s="1"/>
  <c r="E48" i="52"/>
  <c r="K47" i="52"/>
  <c r="L47" i="52" s="1"/>
  <c r="J47" i="52"/>
  <c r="F47" i="52"/>
  <c r="G47" i="52" s="1"/>
  <c r="E47" i="52"/>
  <c r="K46" i="52"/>
  <c r="L46" i="52" s="1"/>
  <c r="J46" i="52"/>
  <c r="F46" i="52"/>
  <c r="G46" i="52" s="1"/>
  <c r="E46" i="52"/>
  <c r="K45" i="52"/>
  <c r="L45" i="52" s="1"/>
  <c r="J45" i="52"/>
  <c r="G45" i="52"/>
  <c r="F45" i="52"/>
  <c r="E45" i="52"/>
  <c r="K44" i="52"/>
  <c r="L44" i="52" s="1"/>
  <c r="J44" i="52"/>
  <c r="F44" i="52"/>
  <c r="G44" i="52" s="1"/>
  <c r="E44" i="52"/>
  <c r="K43" i="52"/>
  <c r="L43" i="52" s="1"/>
  <c r="J43" i="52"/>
  <c r="F43" i="52"/>
  <c r="G43" i="52" s="1"/>
  <c r="E43" i="52"/>
  <c r="K42" i="52"/>
  <c r="L42" i="52" s="1"/>
  <c r="J42" i="52"/>
  <c r="F42" i="52"/>
  <c r="G42" i="52" s="1"/>
  <c r="E42" i="52"/>
  <c r="K41" i="52"/>
  <c r="L41" i="52" s="1"/>
  <c r="J41" i="52"/>
  <c r="F41" i="52"/>
  <c r="G41" i="52" s="1"/>
  <c r="E41" i="52"/>
  <c r="K40" i="52"/>
  <c r="L40" i="52" s="1"/>
  <c r="J40" i="52"/>
  <c r="F40" i="52"/>
  <c r="G40" i="52" s="1"/>
  <c r="E40" i="52"/>
  <c r="K39" i="52"/>
  <c r="L39" i="52" s="1"/>
  <c r="J39" i="52"/>
  <c r="G39" i="52"/>
  <c r="F39" i="52"/>
  <c r="E39" i="52"/>
  <c r="K38" i="52"/>
  <c r="L38" i="52" s="1"/>
  <c r="J38" i="52"/>
  <c r="G38" i="52"/>
  <c r="F38" i="52"/>
  <c r="E38" i="52"/>
  <c r="K37" i="52"/>
  <c r="L37" i="52" s="1"/>
  <c r="J37" i="52"/>
  <c r="F37" i="52"/>
  <c r="G37" i="52" s="1"/>
  <c r="E37" i="52"/>
  <c r="K36" i="52"/>
  <c r="L36" i="52" s="1"/>
  <c r="J36" i="52"/>
  <c r="F36" i="52"/>
  <c r="G36" i="52" s="1"/>
  <c r="E36" i="52"/>
  <c r="K35" i="52"/>
  <c r="L35" i="52" s="1"/>
  <c r="J35" i="52"/>
  <c r="G35" i="52"/>
  <c r="F35" i="52"/>
  <c r="E35" i="52"/>
  <c r="K34" i="52"/>
  <c r="L34" i="52" s="1"/>
  <c r="J34" i="52"/>
  <c r="F34" i="52"/>
  <c r="G34" i="52" s="1"/>
  <c r="E34" i="52"/>
  <c r="K33" i="52"/>
  <c r="L33" i="52" s="1"/>
  <c r="J33" i="52"/>
  <c r="F33" i="52"/>
  <c r="G33" i="52" s="1"/>
  <c r="E33" i="52"/>
  <c r="K32" i="52"/>
  <c r="L32" i="52" s="1"/>
  <c r="J32" i="52"/>
  <c r="F32" i="52"/>
  <c r="G32" i="52" s="1"/>
  <c r="E32" i="52"/>
  <c r="K31" i="52"/>
  <c r="L31" i="52" s="1"/>
  <c r="J31" i="52"/>
  <c r="F31" i="52"/>
  <c r="G31" i="52" s="1"/>
  <c r="E31" i="52"/>
  <c r="K30" i="52"/>
  <c r="L30" i="52" s="1"/>
  <c r="J30" i="52"/>
  <c r="F30" i="52"/>
  <c r="G30" i="52" s="1"/>
  <c r="E30" i="52"/>
  <c r="K29" i="52"/>
  <c r="L29" i="52" s="1"/>
  <c r="J29" i="52"/>
  <c r="F29" i="52"/>
  <c r="G29" i="52" s="1"/>
  <c r="E29" i="52"/>
  <c r="K28" i="52"/>
  <c r="L28" i="52" s="1"/>
  <c r="L75" i="52" s="1"/>
  <c r="J28" i="52"/>
  <c r="F28" i="52"/>
  <c r="G28" i="52" s="1"/>
  <c r="E28" i="52"/>
  <c r="K27" i="52"/>
  <c r="L27" i="52" s="1"/>
  <c r="J27" i="52"/>
  <c r="F27" i="52"/>
  <c r="G27" i="52" s="1"/>
  <c r="E27" i="52"/>
  <c r="K26" i="52"/>
  <c r="L26" i="52" s="1"/>
  <c r="J26" i="52"/>
  <c r="F26" i="52"/>
  <c r="G26" i="52" s="1"/>
  <c r="E26" i="52"/>
  <c r="K25" i="52"/>
  <c r="L25" i="52" s="1"/>
  <c r="J25" i="52"/>
  <c r="F25" i="52"/>
  <c r="G25" i="52" s="1"/>
  <c r="E25" i="52"/>
  <c r="K24" i="52"/>
  <c r="L24" i="52" s="1"/>
  <c r="J24" i="52"/>
  <c r="F24" i="52"/>
  <c r="G24" i="52" s="1"/>
  <c r="E24" i="52"/>
  <c r="K23" i="52"/>
  <c r="L23" i="52" s="1"/>
  <c r="J23" i="52"/>
  <c r="G23" i="52"/>
  <c r="F23" i="52"/>
  <c r="E23" i="52"/>
  <c r="K22" i="52"/>
  <c r="L22" i="52" s="1"/>
  <c r="J22" i="52"/>
  <c r="F22" i="52"/>
  <c r="G22" i="52" s="1"/>
  <c r="E22" i="52"/>
  <c r="K21" i="52"/>
  <c r="L21" i="52" s="1"/>
  <c r="J21" i="52"/>
  <c r="F21" i="52"/>
  <c r="G21" i="52" s="1"/>
  <c r="E21" i="52"/>
  <c r="K20" i="52"/>
  <c r="L20" i="52" s="1"/>
  <c r="J20" i="52"/>
  <c r="F20" i="52"/>
  <c r="G20" i="52" s="1"/>
  <c r="E20" i="52"/>
  <c r="K19" i="52"/>
  <c r="L19" i="52" s="1"/>
  <c r="J19" i="52"/>
  <c r="F19" i="52"/>
  <c r="G19" i="52" s="1"/>
  <c r="E19" i="52"/>
  <c r="K18" i="52"/>
  <c r="L18" i="52" s="1"/>
  <c r="J18" i="52"/>
  <c r="G18" i="52"/>
  <c r="F18" i="52"/>
  <c r="E18" i="52"/>
  <c r="K17" i="52"/>
  <c r="L17" i="52" s="1"/>
  <c r="J17" i="52"/>
  <c r="F17" i="52"/>
  <c r="G17" i="52" s="1"/>
  <c r="E17" i="52"/>
  <c r="K16" i="52"/>
  <c r="L16" i="52" s="1"/>
  <c r="J16" i="52"/>
  <c r="F16" i="52"/>
  <c r="G16" i="52" s="1"/>
  <c r="E16" i="52"/>
  <c r="K15" i="52"/>
  <c r="L15" i="52" s="1"/>
  <c r="J15" i="52"/>
  <c r="F15" i="52"/>
  <c r="G15" i="52" s="1"/>
  <c r="E15" i="52"/>
  <c r="K14" i="52"/>
  <c r="L14" i="52" s="1"/>
  <c r="J14" i="52"/>
  <c r="F14" i="52"/>
  <c r="G14" i="52" s="1"/>
  <c r="E14" i="52"/>
  <c r="K13" i="52"/>
  <c r="L13" i="52" s="1"/>
  <c r="J13" i="52"/>
  <c r="F13" i="52"/>
  <c r="G13" i="52" s="1"/>
  <c r="E13" i="52"/>
  <c r="K12" i="52"/>
  <c r="L12" i="52" s="1"/>
  <c r="J12" i="52"/>
  <c r="F12" i="52"/>
  <c r="G12" i="52" s="1"/>
  <c r="E12" i="52"/>
  <c r="K11" i="52"/>
  <c r="L11" i="52" s="1"/>
  <c r="J11" i="52"/>
  <c r="G11" i="52"/>
  <c r="F11" i="52"/>
  <c r="E11" i="52"/>
  <c r="K10" i="52"/>
  <c r="L10" i="52" s="1"/>
  <c r="J10" i="52"/>
  <c r="F10" i="52"/>
  <c r="G10" i="52" s="1"/>
  <c r="E10" i="52"/>
  <c r="K9" i="52"/>
  <c r="L9" i="52" s="1"/>
  <c r="J9" i="52"/>
  <c r="F9" i="52"/>
  <c r="G9" i="52" s="1"/>
  <c r="E9" i="52"/>
  <c r="K8" i="52"/>
  <c r="L8" i="52" s="1"/>
  <c r="J8" i="52"/>
  <c r="F8" i="52"/>
  <c r="G8" i="52" s="1"/>
  <c r="E8" i="52"/>
  <c r="B75" i="49"/>
  <c r="K74" i="49"/>
  <c r="L74" i="49" s="1"/>
  <c r="J74" i="49"/>
  <c r="F74" i="49"/>
  <c r="G74" i="49" s="1"/>
  <c r="E74" i="49"/>
  <c r="K73" i="49"/>
  <c r="L73" i="49" s="1"/>
  <c r="J73" i="49"/>
  <c r="F73" i="49"/>
  <c r="G73" i="49" s="1"/>
  <c r="E73" i="49"/>
  <c r="K72" i="49"/>
  <c r="L72" i="49" s="1"/>
  <c r="J72" i="49"/>
  <c r="F72" i="49"/>
  <c r="G72" i="49" s="1"/>
  <c r="E72" i="49"/>
  <c r="K71" i="49"/>
  <c r="L71" i="49" s="1"/>
  <c r="J71" i="49"/>
  <c r="F71" i="49"/>
  <c r="G71" i="49" s="1"/>
  <c r="E71" i="49"/>
  <c r="K70" i="49"/>
  <c r="L70" i="49" s="1"/>
  <c r="J70" i="49"/>
  <c r="F70" i="49"/>
  <c r="G70" i="49" s="1"/>
  <c r="E70" i="49"/>
  <c r="K69" i="49"/>
  <c r="L69" i="49" s="1"/>
  <c r="J69" i="49"/>
  <c r="F69" i="49"/>
  <c r="G69" i="49" s="1"/>
  <c r="E69" i="49"/>
  <c r="K68" i="49"/>
  <c r="L68" i="49" s="1"/>
  <c r="J68" i="49"/>
  <c r="F68" i="49"/>
  <c r="G68" i="49" s="1"/>
  <c r="E68" i="49"/>
  <c r="K67" i="49"/>
  <c r="L67" i="49" s="1"/>
  <c r="J67" i="49"/>
  <c r="F67" i="49"/>
  <c r="G67" i="49" s="1"/>
  <c r="E67" i="49"/>
  <c r="K66" i="49"/>
  <c r="L66" i="49" s="1"/>
  <c r="J66" i="49"/>
  <c r="F66" i="49"/>
  <c r="G66" i="49" s="1"/>
  <c r="E66" i="49"/>
  <c r="K65" i="49"/>
  <c r="L65" i="49" s="1"/>
  <c r="J65" i="49"/>
  <c r="F65" i="49"/>
  <c r="G65" i="49" s="1"/>
  <c r="E65" i="49"/>
  <c r="K64" i="49"/>
  <c r="L64" i="49" s="1"/>
  <c r="J64" i="49"/>
  <c r="F64" i="49"/>
  <c r="G64" i="49" s="1"/>
  <c r="E64" i="49"/>
  <c r="K63" i="49"/>
  <c r="L63" i="49" s="1"/>
  <c r="J63" i="49"/>
  <c r="F63" i="49"/>
  <c r="G63" i="49" s="1"/>
  <c r="E63" i="49"/>
  <c r="K62" i="49"/>
  <c r="L62" i="49" s="1"/>
  <c r="J62" i="49"/>
  <c r="F62" i="49"/>
  <c r="G62" i="49" s="1"/>
  <c r="E62" i="49"/>
  <c r="K61" i="49"/>
  <c r="L61" i="49" s="1"/>
  <c r="J61" i="49"/>
  <c r="F61" i="49"/>
  <c r="G61" i="49" s="1"/>
  <c r="E61" i="49"/>
  <c r="K60" i="49"/>
  <c r="L60" i="49" s="1"/>
  <c r="J60" i="49"/>
  <c r="F60" i="49"/>
  <c r="G60" i="49" s="1"/>
  <c r="E60" i="49"/>
  <c r="K59" i="49"/>
  <c r="L59" i="49" s="1"/>
  <c r="J59" i="49"/>
  <c r="F59" i="49"/>
  <c r="G59" i="49" s="1"/>
  <c r="E59" i="49"/>
  <c r="K58" i="49"/>
  <c r="L58" i="49" s="1"/>
  <c r="J58" i="49"/>
  <c r="F58" i="49"/>
  <c r="G58" i="49" s="1"/>
  <c r="E58" i="49"/>
  <c r="K57" i="49"/>
  <c r="L57" i="49" s="1"/>
  <c r="J57" i="49"/>
  <c r="F57" i="49"/>
  <c r="G57" i="49" s="1"/>
  <c r="E57" i="49"/>
  <c r="K56" i="49"/>
  <c r="L56" i="49" s="1"/>
  <c r="J56" i="49"/>
  <c r="F56" i="49"/>
  <c r="G56" i="49" s="1"/>
  <c r="E56" i="49"/>
  <c r="K55" i="49"/>
  <c r="L55" i="49" s="1"/>
  <c r="J55" i="49"/>
  <c r="F55" i="49"/>
  <c r="G55" i="49" s="1"/>
  <c r="E55" i="49"/>
  <c r="K54" i="49"/>
  <c r="L54" i="49" s="1"/>
  <c r="J54" i="49"/>
  <c r="F54" i="49"/>
  <c r="G54" i="49" s="1"/>
  <c r="E54" i="49"/>
  <c r="L53" i="49"/>
  <c r="K53" i="49"/>
  <c r="J53" i="49"/>
  <c r="F53" i="49"/>
  <c r="G53" i="49"/>
  <c r="E53" i="49"/>
  <c r="K52" i="49"/>
  <c r="L52" i="49" s="1"/>
  <c r="J52" i="49"/>
  <c r="F52" i="49"/>
  <c r="G52" i="49" s="1"/>
  <c r="E52" i="49"/>
  <c r="K51" i="49"/>
  <c r="L51" i="49" s="1"/>
  <c r="J51" i="49"/>
  <c r="F51" i="49"/>
  <c r="G51" i="49"/>
  <c r="E51" i="49"/>
  <c r="K50" i="49"/>
  <c r="L50" i="49" s="1"/>
  <c r="J50" i="49"/>
  <c r="F50" i="49"/>
  <c r="G50" i="49" s="1"/>
  <c r="E50" i="49"/>
  <c r="K49" i="49"/>
  <c r="L49" i="49" s="1"/>
  <c r="J49" i="49"/>
  <c r="F49" i="49"/>
  <c r="G49" i="49"/>
  <c r="E49" i="49"/>
  <c r="K48" i="49"/>
  <c r="L48" i="49" s="1"/>
  <c r="J48" i="49"/>
  <c r="F48" i="49"/>
  <c r="G48" i="49" s="1"/>
  <c r="E48" i="49"/>
  <c r="K47" i="49"/>
  <c r="L47" i="49" s="1"/>
  <c r="J47" i="49"/>
  <c r="F47" i="49"/>
  <c r="G47" i="49"/>
  <c r="E47" i="49"/>
  <c r="K46" i="49"/>
  <c r="L46" i="49" s="1"/>
  <c r="J46" i="49"/>
  <c r="F46" i="49"/>
  <c r="G46" i="49" s="1"/>
  <c r="E46" i="49"/>
  <c r="K45" i="49"/>
  <c r="L45" i="49" s="1"/>
  <c r="J45" i="49"/>
  <c r="F45" i="49"/>
  <c r="G45" i="49"/>
  <c r="E45" i="49"/>
  <c r="K44" i="49"/>
  <c r="L44" i="49" s="1"/>
  <c r="J44" i="49"/>
  <c r="F44" i="49"/>
  <c r="G44" i="49" s="1"/>
  <c r="E44" i="49"/>
  <c r="K43" i="49"/>
  <c r="L43" i="49" s="1"/>
  <c r="J43" i="49"/>
  <c r="F43" i="49"/>
  <c r="G43" i="49"/>
  <c r="E43" i="49"/>
  <c r="K42" i="49"/>
  <c r="L42" i="49" s="1"/>
  <c r="J42" i="49"/>
  <c r="F42" i="49"/>
  <c r="G42" i="49" s="1"/>
  <c r="E42" i="49"/>
  <c r="K41" i="49"/>
  <c r="L41" i="49" s="1"/>
  <c r="J41" i="49"/>
  <c r="F41" i="49"/>
  <c r="G41" i="49" s="1"/>
  <c r="E41" i="49"/>
  <c r="K40" i="49"/>
  <c r="L40" i="49" s="1"/>
  <c r="J40" i="49"/>
  <c r="F40" i="49"/>
  <c r="G40" i="49" s="1"/>
  <c r="E40" i="49"/>
  <c r="K39" i="49"/>
  <c r="L39" i="49" s="1"/>
  <c r="J39" i="49"/>
  <c r="F39" i="49"/>
  <c r="G39" i="49"/>
  <c r="E39" i="49"/>
  <c r="K38" i="49"/>
  <c r="L38" i="49" s="1"/>
  <c r="J38" i="49"/>
  <c r="F38" i="49"/>
  <c r="G38" i="49" s="1"/>
  <c r="E38" i="49"/>
  <c r="K37" i="49"/>
  <c r="L37" i="49" s="1"/>
  <c r="J37" i="49"/>
  <c r="F37" i="49"/>
  <c r="G37" i="49"/>
  <c r="E37" i="49"/>
  <c r="K36" i="49"/>
  <c r="L36" i="49" s="1"/>
  <c r="J36" i="49"/>
  <c r="G36" i="49"/>
  <c r="F36" i="49"/>
  <c r="E36" i="49"/>
  <c r="K35" i="49"/>
  <c r="L35" i="49" s="1"/>
  <c r="J35" i="49"/>
  <c r="F35" i="49"/>
  <c r="G35" i="49" s="1"/>
  <c r="E35" i="49"/>
  <c r="K34" i="49"/>
  <c r="L34" i="49" s="1"/>
  <c r="J34" i="49"/>
  <c r="F34" i="49"/>
  <c r="G34" i="49" s="1"/>
  <c r="E34" i="49"/>
  <c r="K33" i="49"/>
  <c r="L33" i="49" s="1"/>
  <c r="J33" i="49"/>
  <c r="F33" i="49"/>
  <c r="G33" i="49"/>
  <c r="E33" i="49"/>
  <c r="K32" i="49"/>
  <c r="L32" i="49" s="1"/>
  <c r="J32" i="49"/>
  <c r="F32" i="49"/>
  <c r="G32" i="49" s="1"/>
  <c r="E32" i="49"/>
  <c r="K31" i="49"/>
  <c r="L31" i="49" s="1"/>
  <c r="J31" i="49"/>
  <c r="F31" i="49"/>
  <c r="G31" i="49" s="1"/>
  <c r="E31" i="49"/>
  <c r="K30" i="49"/>
  <c r="L30" i="49" s="1"/>
  <c r="J30" i="49"/>
  <c r="F30" i="49"/>
  <c r="G30" i="49" s="1"/>
  <c r="E30" i="49"/>
  <c r="K29" i="49"/>
  <c r="L29" i="49" s="1"/>
  <c r="J29" i="49"/>
  <c r="F29" i="49"/>
  <c r="G29" i="49" s="1"/>
  <c r="E29" i="49"/>
  <c r="K28" i="49"/>
  <c r="L28" i="49" s="1"/>
  <c r="J28" i="49"/>
  <c r="F28" i="49"/>
  <c r="G28" i="49" s="1"/>
  <c r="E28" i="49"/>
  <c r="K27" i="49"/>
  <c r="L27" i="49" s="1"/>
  <c r="J27" i="49"/>
  <c r="F27" i="49"/>
  <c r="G27" i="49" s="1"/>
  <c r="E27" i="49"/>
  <c r="K26" i="49"/>
  <c r="L26" i="49" s="1"/>
  <c r="J26" i="49"/>
  <c r="F26" i="49"/>
  <c r="G26" i="49" s="1"/>
  <c r="E26" i="49"/>
  <c r="K25" i="49"/>
  <c r="L25" i="49" s="1"/>
  <c r="J25" i="49"/>
  <c r="F25" i="49"/>
  <c r="G25" i="49" s="1"/>
  <c r="E25" i="49"/>
  <c r="K24" i="49"/>
  <c r="L24" i="49" s="1"/>
  <c r="J24" i="49"/>
  <c r="F24" i="49"/>
  <c r="G24" i="49" s="1"/>
  <c r="E24" i="49"/>
  <c r="K23" i="49"/>
  <c r="L23" i="49" s="1"/>
  <c r="J23" i="49"/>
  <c r="F23" i="49"/>
  <c r="G23" i="49" s="1"/>
  <c r="E23" i="49"/>
  <c r="L22" i="49"/>
  <c r="K22" i="49"/>
  <c r="J22" i="49"/>
  <c r="F22" i="49"/>
  <c r="G22" i="49" s="1"/>
  <c r="E22" i="49"/>
  <c r="K21" i="49"/>
  <c r="L21" i="49" s="1"/>
  <c r="J21" i="49"/>
  <c r="F21" i="49"/>
  <c r="G21" i="49" s="1"/>
  <c r="E21" i="49"/>
  <c r="K20" i="49"/>
  <c r="L20" i="49" s="1"/>
  <c r="J20" i="49"/>
  <c r="F20" i="49"/>
  <c r="G20" i="49" s="1"/>
  <c r="E20" i="49"/>
  <c r="K19" i="49"/>
  <c r="L19" i="49" s="1"/>
  <c r="J19" i="49"/>
  <c r="F19" i="49"/>
  <c r="G19" i="49" s="1"/>
  <c r="E19" i="49"/>
  <c r="K18" i="49"/>
  <c r="L18" i="49" s="1"/>
  <c r="J18" i="49"/>
  <c r="F18" i="49"/>
  <c r="G18" i="49" s="1"/>
  <c r="E18" i="49"/>
  <c r="L17" i="49"/>
  <c r="K17" i="49"/>
  <c r="J17" i="49"/>
  <c r="F17" i="49"/>
  <c r="G17" i="49" s="1"/>
  <c r="E17" i="49"/>
  <c r="K16" i="49"/>
  <c r="L16" i="49" s="1"/>
  <c r="J16" i="49"/>
  <c r="F16" i="49"/>
  <c r="G16" i="49" s="1"/>
  <c r="E16" i="49"/>
  <c r="K15" i="49"/>
  <c r="L15" i="49" s="1"/>
  <c r="J15" i="49"/>
  <c r="F15" i="49"/>
  <c r="G15" i="49" s="1"/>
  <c r="E15" i="49"/>
  <c r="K14" i="49"/>
  <c r="L14" i="49" s="1"/>
  <c r="J14" i="49"/>
  <c r="F14" i="49"/>
  <c r="G14" i="49" s="1"/>
  <c r="E14" i="49"/>
  <c r="K13" i="49"/>
  <c r="L13" i="49" s="1"/>
  <c r="J13" i="49"/>
  <c r="F13" i="49"/>
  <c r="G13" i="49" s="1"/>
  <c r="E13" i="49"/>
  <c r="K12" i="49"/>
  <c r="L12" i="49" s="1"/>
  <c r="J12" i="49"/>
  <c r="F12" i="49"/>
  <c r="G12" i="49" s="1"/>
  <c r="E12" i="49"/>
  <c r="K11" i="49"/>
  <c r="L11" i="49" s="1"/>
  <c r="J11" i="49"/>
  <c r="F11" i="49"/>
  <c r="G11" i="49"/>
  <c r="E11" i="49"/>
  <c r="K10" i="49"/>
  <c r="L10" i="49" s="1"/>
  <c r="J10" i="49"/>
  <c r="F10" i="49"/>
  <c r="G10" i="49" s="1"/>
  <c r="E10" i="49"/>
  <c r="K9" i="49"/>
  <c r="L9" i="49" s="1"/>
  <c r="L75" i="49" s="1"/>
  <c r="J9" i="49"/>
  <c r="F9" i="49"/>
  <c r="G9" i="49"/>
  <c r="G75" i="49" s="1"/>
  <c r="E9" i="49"/>
  <c r="K8" i="49"/>
  <c r="L8" i="49" s="1"/>
  <c r="J8" i="49"/>
  <c r="F8" i="49"/>
  <c r="G8" i="49"/>
  <c r="E8" i="49"/>
  <c r="B75" i="47"/>
  <c r="K74" i="47"/>
  <c r="L74" i="47" s="1"/>
  <c r="J74" i="47"/>
  <c r="F74" i="47"/>
  <c r="G74" i="47" s="1"/>
  <c r="E74" i="47"/>
  <c r="K73" i="47"/>
  <c r="L73" i="47"/>
  <c r="J73" i="47"/>
  <c r="F73" i="47"/>
  <c r="G73" i="47" s="1"/>
  <c r="E73" i="47"/>
  <c r="K72" i="47"/>
  <c r="L72" i="47" s="1"/>
  <c r="J72" i="47"/>
  <c r="G72" i="47"/>
  <c r="F72" i="47"/>
  <c r="E72" i="47"/>
  <c r="K71" i="47"/>
  <c r="L71" i="47"/>
  <c r="J71" i="47"/>
  <c r="G71" i="47"/>
  <c r="F71" i="47"/>
  <c r="E71" i="47"/>
  <c r="K70" i="47"/>
  <c r="L70" i="47" s="1"/>
  <c r="J70" i="47"/>
  <c r="G70" i="47"/>
  <c r="F70" i="47"/>
  <c r="E70" i="47"/>
  <c r="K69" i="47"/>
  <c r="L69" i="47"/>
  <c r="J69" i="47"/>
  <c r="F69" i="47"/>
  <c r="G69" i="47" s="1"/>
  <c r="E69" i="47"/>
  <c r="K68" i="47"/>
  <c r="L68" i="47" s="1"/>
  <c r="J68" i="47"/>
  <c r="F68" i="47"/>
  <c r="G68" i="47" s="1"/>
  <c r="E68" i="47"/>
  <c r="K67" i="47"/>
  <c r="L67" i="47"/>
  <c r="J67" i="47"/>
  <c r="F67" i="47"/>
  <c r="G67" i="47" s="1"/>
  <c r="E67" i="47"/>
  <c r="K66" i="47"/>
  <c r="L66" i="47" s="1"/>
  <c r="J66" i="47"/>
  <c r="F66" i="47"/>
  <c r="G66" i="47" s="1"/>
  <c r="E66" i="47"/>
  <c r="K65" i="47"/>
  <c r="L65" i="47"/>
  <c r="J65" i="47"/>
  <c r="G65" i="47"/>
  <c r="F65" i="47"/>
  <c r="E65" i="47"/>
  <c r="K64" i="47"/>
  <c r="L64" i="47" s="1"/>
  <c r="J64" i="47"/>
  <c r="F64" i="47"/>
  <c r="G64" i="47" s="1"/>
  <c r="E64" i="47"/>
  <c r="K63" i="47"/>
  <c r="L63" i="47" s="1"/>
  <c r="J63" i="47"/>
  <c r="F63" i="47"/>
  <c r="G63" i="47" s="1"/>
  <c r="E63" i="47"/>
  <c r="K62" i="47"/>
  <c r="L62" i="47" s="1"/>
  <c r="J62" i="47"/>
  <c r="F62" i="47"/>
  <c r="G62" i="47" s="1"/>
  <c r="E62" i="47"/>
  <c r="K61" i="47"/>
  <c r="L61" i="47"/>
  <c r="J61" i="47"/>
  <c r="G61" i="47"/>
  <c r="F61" i="47"/>
  <c r="E61" i="47"/>
  <c r="K60" i="47"/>
  <c r="L60" i="47" s="1"/>
  <c r="J60" i="47"/>
  <c r="F60" i="47"/>
  <c r="G60" i="47" s="1"/>
  <c r="E60" i="47"/>
  <c r="K59" i="47"/>
  <c r="L59" i="47"/>
  <c r="J59" i="47"/>
  <c r="F59" i="47"/>
  <c r="G59" i="47" s="1"/>
  <c r="E59" i="47"/>
  <c r="K58" i="47"/>
  <c r="L58" i="47" s="1"/>
  <c r="J58" i="47"/>
  <c r="F58" i="47"/>
  <c r="G58" i="47" s="1"/>
  <c r="E58" i="47"/>
  <c r="K57" i="47"/>
  <c r="L57" i="47" s="1"/>
  <c r="J57" i="47"/>
  <c r="G57" i="47"/>
  <c r="F57" i="47"/>
  <c r="E57" i="47"/>
  <c r="K56" i="47"/>
  <c r="L56" i="47" s="1"/>
  <c r="J56" i="47"/>
  <c r="F56" i="47"/>
  <c r="G56" i="47" s="1"/>
  <c r="E56" i="47"/>
  <c r="K55" i="47"/>
  <c r="L55" i="47" s="1"/>
  <c r="J55" i="47"/>
  <c r="F55" i="47"/>
  <c r="G55" i="47" s="1"/>
  <c r="E55" i="47"/>
  <c r="K54" i="47"/>
  <c r="L54" i="47" s="1"/>
  <c r="J54" i="47"/>
  <c r="F54" i="47"/>
  <c r="G54" i="47" s="1"/>
  <c r="E54" i="47"/>
  <c r="K53" i="47"/>
  <c r="L53" i="47" s="1"/>
  <c r="J53" i="47"/>
  <c r="G53" i="47"/>
  <c r="F53" i="47"/>
  <c r="E53" i="47"/>
  <c r="K52" i="47"/>
  <c r="L52" i="47" s="1"/>
  <c r="J52" i="47"/>
  <c r="F52" i="47"/>
  <c r="G52" i="47" s="1"/>
  <c r="E52" i="47"/>
  <c r="K51" i="47"/>
  <c r="L51" i="47" s="1"/>
  <c r="J51" i="47"/>
  <c r="F51" i="47"/>
  <c r="G51" i="47" s="1"/>
  <c r="E51" i="47"/>
  <c r="K50" i="47"/>
  <c r="L50" i="47" s="1"/>
  <c r="J50" i="47"/>
  <c r="F50" i="47"/>
  <c r="G50" i="47" s="1"/>
  <c r="E50" i="47"/>
  <c r="K49" i="47"/>
  <c r="L49" i="47" s="1"/>
  <c r="J49" i="47"/>
  <c r="G49" i="47"/>
  <c r="F49" i="47"/>
  <c r="E49" i="47"/>
  <c r="K48" i="47"/>
  <c r="L48" i="47" s="1"/>
  <c r="J48" i="47"/>
  <c r="F48" i="47"/>
  <c r="G48" i="47" s="1"/>
  <c r="E48" i="47"/>
  <c r="K47" i="47"/>
  <c r="L47" i="47" s="1"/>
  <c r="J47" i="47"/>
  <c r="F47" i="47"/>
  <c r="G47" i="47" s="1"/>
  <c r="E47" i="47"/>
  <c r="K46" i="47"/>
  <c r="L46" i="47" s="1"/>
  <c r="J46" i="47"/>
  <c r="F46" i="47"/>
  <c r="G46" i="47" s="1"/>
  <c r="E46" i="47"/>
  <c r="K45" i="47"/>
  <c r="L45" i="47" s="1"/>
  <c r="J45" i="47"/>
  <c r="G45" i="47"/>
  <c r="F45" i="47"/>
  <c r="E45" i="47"/>
  <c r="K44" i="47"/>
  <c r="L44" i="47" s="1"/>
  <c r="J44" i="47"/>
  <c r="F44" i="47"/>
  <c r="G44" i="47" s="1"/>
  <c r="E44" i="47"/>
  <c r="K43" i="47"/>
  <c r="L43" i="47" s="1"/>
  <c r="J43" i="47"/>
  <c r="F43" i="47"/>
  <c r="G43" i="47" s="1"/>
  <c r="E43" i="47"/>
  <c r="K42" i="47"/>
  <c r="L42" i="47" s="1"/>
  <c r="J42" i="47"/>
  <c r="F42" i="47"/>
  <c r="G42" i="47" s="1"/>
  <c r="E42" i="47"/>
  <c r="K41" i="47"/>
  <c r="L41" i="47" s="1"/>
  <c r="J41" i="47"/>
  <c r="F41" i="47"/>
  <c r="G41" i="47" s="1"/>
  <c r="E41" i="47"/>
  <c r="K40" i="47"/>
  <c r="L40" i="47" s="1"/>
  <c r="J40" i="47"/>
  <c r="G40" i="47"/>
  <c r="F40" i="47"/>
  <c r="E40" i="47"/>
  <c r="K39" i="47"/>
  <c r="L39" i="47" s="1"/>
  <c r="J39" i="47"/>
  <c r="F39" i="47"/>
  <c r="G39" i="47" s="1"/>
  <c r="E39" i="47"/>
  <c r="K38" i="47"/>
  <c r="L38" i="47" s="1"/>
  <c r="J38" i="47"/>
  <c r="F38" i="47"/>
  <c r="G38" i="47" s="1"/>
  <c r="E38" i="47"/>
  <c r="K37" i="47"/>
  <c r="L37" i="47" s="1"/>
  <c r="J37" i="47"/>
  <c r="F37" i="47"/>
  <c r="G37" i="47" s="1"/>
  <c r="E37" i="47"/>
  <c r="L36" i="47"/>
  <c r="K36" i="47"/>
  <c r="J36" i="47"/>
  <c r="F36" i="47"/>
  <c r="G36" i="47" s="1"/>
  <c r="E36" i="47"/>
  <c r="K35" i="47"/>
  <c r="L35" i="47" s="1"/>
  <c r="J35" i="47"/>
  <c r="F35" i="47"/>
  <c r="G35" i="47" s="1"/>
  <c r="E35" i="47"/>
  <c r="L34" i="47"/>
  <c r="K34" i="47"/>
  <c r="J34" i="47"/>
  <c r="F34" i="47"/>
  <c r="G34" i="47" s="1"/>
  <c r="E34" i="47"/>
  <c r="K33" i="47"/>
  <c r="L33" i="47" s="1"/>
  <c r="J33" i="47"/>
  <c r="G33" i="47"/>
  <c r="F33" i="47"/>
  <c r="E33" i="47"/>
  <c r="L32" i="47"/>
  <c r="K32" i="47"/>
  <c r="J32" i="47"/>
  <c r="F32" i="47"/>
  <c r="G32" i="47" s="1"/>
  <c r="E32" i="47"/>
  <c r="K31" i="47"/>
  <c r="L31" i="47" s="1"/>
  <c r="J31" i="47"/>
  <c r="F31" i="47"/>
  <c r="G31" i="47" s="1"/>
  <c r="E31" i="47"/>
  <c r="K30" i="47"/>
  <c r="L30" i="47" s="1"/>
  <c r="J30" i="47"/>
  <c r="F30" i="47"/>
  <c r="G30" i="47" s="1"/>
  <c r="E30" i="47"/>
  <c r="K29" i="47"/>
  <c r="L29" i="47" s="1"/>
  <c r="J29" i="47"/>
  <c r="F29" i="47"/>
  <c r="G29" i="47" s="1"/>
  <c r="E29" i="47"/>
  <c r="K28" i="47"/>
  <c r="L28" i="47" s="1"/>
  <c r="J28" i="47"/>
  <c r="F28" i="47"/>
  <c r="G28" i="47" s="1"/>
  <c r="E28" i="47"/>
  <c r="K27" i="47"/>
  <c r="L27" i="47" s="1"/>
  <c r="J27" i="47"/>
  <c r="F27" i="47"/>
  <c r="G27" i="47" s="1"/>
  <c r="E27" i="47"/>
  <c r="K26" i="47"/>
  <c r="L26" i="47" s="1"/>
  <c r="J26" i="47"/>
  <c r="G26" i="47"/>
  <c r="F26" i="47"/>
  <c r="E26" i="47"/>
  <c r="K25" i="47"/>
  <c r="L25" i="47" s="1"/>
  <c r="J25" i="47"/>
  <c r="F25" i="47"/>
  <c r="G25" i="47" s="1"/>
  <c r="E25" i="47"/>
  <c r="L24" i="47"/>
  <c r="K24" i="47"/>
  <c r="J24" i="47"/>
  <c r="F24" i="47"/>
  <c r="G24" i="47" s="1"/>
  <c r="E24" i="47"/>
  <c r="K23" i="47"/>
  <c r="L23" i="47" s="1"/>
  <c r="J23" i="47"/>
  <c r="F23" i="47"/>
  <c r="G23" i="47" s="1"/>
  <c r="E23" i="47"/>
  <c r="L22" i="47"/>
  <c r="K22" i="47"/>
  <c r="J22" i="47"/>
  <c r="G22" i="47"/>
  <c r="F22" i="47"/>
  <c r="E22" i="47"/>
  <c r="K21" i="47"/>
  <c r="L21" i="47" s="1"/>
  <c r="J21" i="47"/>
  <c r="F21" i="47"/>
  <c r="G21" i="47" s="1"/>
  <c r="E21" i="47"/>
  <c r="K20" i="47"/>
  <c r="L20" i="47" s="1"/>
  <c r="J20" i="47"/>
  <c r="G20" i="47"/>
  <c r="F20" i="47"/>
  <c r="E20" i="47"/>
  <c r="K19" i="47"/>
  <c r="L19" i="47" s="1"/>
  <c r="J19" i="47"/>
  <c r="F19" i="47"/>
  <c r="G19" i="47" s="1"/>
  <c r="E19" i="47"/>
  <c r="L18" i="47"/>
  <c r="K18" i="47"/>
  <c r="J18" i="47"/>
  <c r="G18" i="47"/>
  <c r="F18" i="47"/>
  <c r="E18" i="47"/>
  <c r="K17" i="47"/>
  <c r="L17" i="47" s="1"/>
  <c r="J17" i="47"/>
  <c r="F17" i="47"/>
  <c r="G17" i="47" s="1"/>
  <c r="E17" i="47"/>
  <c r="K16" i="47"/>
  <c r="L16" i="47" s="1"/>
  <c r="J16" i="47"/>
  <c r="F16" i="47"/>
  <c r="G16" i="47" s="1"/>
  <c r="E16" i="47"/>
  <c r="K15" i="47"/>
  <c r="L15" i="47" s="1"/>
  <c r="J15" i="47"/>
  <c r="F15" i="47"/>
  <c r="G15" i="47" s="1"/>
  <c r="E15" i="47"/>
  <c r="K14" i="47"/>
  <c r="L14" i="47" s="1"/>
  <c r="J14" i="47"/>
  <c r="F14" i="47"/>
  <c r="G14" i="47" s="1"/>
  <c r="E14" i="47"/>
  <c r="K13" i="47"/>
  <c r="L13" i="47" s="1"/>
  <c r="J13" i="47"/>
  <c r="F13" i="47"/>
  <c r="G13" i="47" s="1"/>
  <c r="E13" i="47"/>
  <c r="K12" i="47"/>
  <c r="L12" i="47" s="1"/>
  <c r="J12" i="47"/>
  <c r="F12" i="47"/>
  <c r="G12" i="47" s="1"/>
  <c r="E12" i="47"/>
  <c r="K11" i="47"/>
  <c r="L11" i="47" s="1"/>
  <c r="J11" i="47"/>
  <c r="F11" i="47"/>
  <c r="G11" i="47" s="1"/>
  <c r="E11" i="47"/>
  <c r="K10" i="47"/>
  <c r="L10" i="47" s="1"/>
  <c r="J10" i="47"/>
  <c r="G10" i="47"/>
  <c r="F10" i="47"/>
  <c r="E10" i="47"/>
  <c r="K9" i="47"/>
  <c r="L9" i="47" s="1"/>
  <c r="J9" i="47"/>
  <c r="G9" i="47"/>
  <c r="F9" i="47"/>
  <c r="E9" i="47"/>
  <c r="K8" i="47"/>
  <c r="L8" i="47" s="1"/>
  <c r="J8" i="47"/>
  <c r="F8" i="47"/>
  <c r="G8" i="47" s="1"/>
  <c r="E8" i="47"/>
  <c r="B75" i="45"/>
  <c r="K74" i="45"/>
  <c r="L74" i="45" s="1"/>
  <c r="J74" i="45"/>
  <c r="F74" i="45"/>
  <c r="G74" i="45" s="1"/>
  <c r="E74" i="45"/>
  <c r="K73" i="45"/>
  <c r="L73" i="45" s="1"/>
  <c r="J73" i="45"/>
  <c r="F73" i="45"/>
  <c r="G73" i="45" s="1"/>
  <c r="E73" i="45"/>
  <c r="K72" i="45"/>
  <c r="L72" i="45" s="1"/>
  <c r="J72" i="45"/>
  <c r="F72" i="45"/>
  <c r="G72" i="45" s="1"/>
  <c r="E72" i="45"/>
  <c r="K71" i="45"/>
  <c r="L71" i="45" s="1"/>
  <c r="J71" i="45"/>
  <c r="F71" i="45"/>
  <c r="G71" i="45"/>
  <c r="E71" i="45"/>
  <c r="K70" i="45"/>
  <c r="L70" i="45" s="1"/>
  <c r="J70" i="45"/>
  <c r="F70" i="45"/>
  <c r="G70" i="45" s="1"/>
  <c r="E70" i="45"/>
  <c r="K69" i="45"/>
  <c r="L69" i="45" s="1"/>
  <c r="J69" i="45"/>
  <c r="F69" i="45"/>
  <c r="G69" i="45" s="1"/>
  <c r="E69" i="45"/>
  <c r="K68" i="45"/>
  <c r="L68" i="45" s="1"/>
  <c r="J68" i="45"/>
  <c r="F68" i="45"/>
  <c r="G68" i="45" s="1"/>
  <c r="E68" i="45"/>
  <c r="K67" i="45"/>
  <c r="L67" i="45" s="1"/>
  <c r="J67" i="45"/>
  <c r="F67" i="45"/>
  <c r="G67" i="45"/>
  <c r="E67" i="45"/>
  <c r="K66" i="45"/>
  <c r="L66" i="45" s="1"/>
  <c r="J66" i="45"/>
  <c r="F66" i="45"/>
  <c r="G66" i="45" s="1"/>
  <c r="E66" i="45"/>
  <c r="K65" i="45"/>
  <c r="L65" i="45" s="1"/>
  <c r="J65" i="45"/>
  <c r="F65" i="45"/>
  <c r="G65" i="45" s="1"/>
  <c r="E65" i="45"/>
  <c r="K64" i="45"/>
  <c r="L64" i="45" s="1"/>
  <c r="J64" i="45"/>
  <c r="F64" i="45"/>
  <c r="G64" i="45" s="1"/>
  <c r="E64" i="45"/>
  <c r="K63" i="45"/>
  <c r="L63" i="45" s="1"/>
  <c r="J63" i="45"/>
  <c r="F63" i="45"/>
  <c r="G63" i="45" s="1"/>
  <c r="E63" i="45"/>
  <c r="K62" i="45"/>
  <c r="L62" i="45" s="1"/>
  <c r="J62" i="45"/>
  <c r="F62" i="45"/>
  <c r="G62" i="45" s="1"/>
  <c r="E62" i="45"/>
  <c r="K61" i="45"/>
  <c r="L61" i="45" s="1"/>
  <c r="J61" i="45"/>
  <c r="F61" i="45"/>
  <c r="G61" i="45" s="1"/>
  <c r="E61" i="45"/>
  <c r="K60" i="45"/>
  <c r="L60" i="45" s="1"/>
  <c r="J60" i="45"/>
  <c r="F60" i="45"/>
  <c r="G60" i="45" s="1"/>
  <c r="E60" i="45"/>
  <c r="K59" i="45"/>
  <c r="L59" i="45" s="1"/>
  <c r="J59" i="45"/>
  <c r="F59" i="45"/>
  <c r="G59" i="45"/>
  <c r="E59" i="45"/>
  <c r="K58" i="45"/>
  <c r="L58" i="45" s="1"/>
  <c r="J58" i="45"/>
  <c r="F58" i="45"/>
  <c r="G58" i="45" s="1"/>
  <c r="E58" i="45"/>
  <c r="K57" i="45"/>
  <c r="L57" i="45" s="1"/>
  <c r="J57" i="45"/>
  <c r="F57" i="45"/>
  <c r="G57" i="45" s="1"/>
  <c r="E57" i="45"/>
  <c r="K56" i="45"/>
  <c r="L56" i="45" s="1"/>
  <c r="J56" i="45"/>
  <c r="F56" i="45"/>
  <c r="G56" i="45" s="1"/>
  <c r="E56" i="45"/>
  <c r="K55" i="45"/>
  <c r="L55" i="45" s="1"/>
  <c r="J55" i="45"/>
  <c r="F55" i="45"/>
  <c r="G55" i="45"/>
  <c r="E55" i="45"/>
  <c r="K54" i="45"/>
  <c r="L54" i="45" s="1"/>
  <c r="J54" i="45"/>
  <c r="F54" i="45"/>
  <c r="G54" i="45" s="1"/>
  <c r="E54" i="45"/>
  <c r="K53" i="45"/>
  <c r="L53" i="45" s="1"/>
  <c r="J53" i="45"/>
  <c r="F53" i="45"/>
  <c r="G53" i="45" s="1"/>
  <c r="E53" i="45"/>
  <c r="K52" i="45"/>
  <c r="L52" i="45" s="1"/>
  <c r="J52" i="45"/>
  <c r="F52" i="45"/>
  <c r="G52" i="45" s="1"/>
  <c r="E52" i="45"/>
  <c r="K51" i="45"/>
  <c r="L51" i="45" s="1"/>
  <c r="J51" i="45"/>
  <c r="F51" i="45"/>
  <c r="G51" i="45"/>
  <c r="E51" i="45"/>
  <c r="K50" i="45"/>
  <c r="L50" i="45" s="1"/>
  <c r="J50" i="45"/>
  <c r="F50" i="45"/>
  <c r="G50" i="45" s="1"/>
  <c r="E50" i="45"/>
  <c r="K49" i="45"/>
  <c r="L49" i="45" s="1"/>
  <c r="J49" i="45"/>
  <c r="F49" i="45"/>
  <c r="G49" i="45"/>
  <c r="E49" i="45"/>
  <c r="K48" i="45"/>
  <c r="L48" i="45" s="1"/>
  <c r="J48" i="45"/>
  <c r="F48" i="45"/>
  <c r="G48" i="45" s="1"/>
  <c r="E48" i="45"/>
  <c r="K47" i="45"/>
  <c r="L47" i="45" s="1"/>
  <c r="J47" i="45"/>
  <c r="F47" i="45"/>
  <c r="G47" i="45"/>
  <c r="E47" i="45"/>
  <c r="K46" i="45"/>
  <c r="L46" i="45" s="1"/>
  <c r="J46" i="45"/>
  <c r="F46" i="45"/>
  <c r="G46" i="45" s="1"/>
  <c r="E46" i="45"/>
  <c r="K45" i="45"/>
  <c r="L45" i="45" s="1"/>
  <c r="J45" i="45"/>
  <c r="F45" i="45"/>
  <c r="G45" i="45"/>
  <c r="E45" i="45"/>
  <c r="K44" i="45"/>
  <c r="L44" i="45" s="1"/>
  <c r="J44" i="45"/>
  <c r="F44" i="45"/>
  <c r="G44" i="45" s="1"/>
  <c r="E44" i="45"/>
  <c r="K43" i="45"/>
  <c r="L43" i="45" s="1"/>
  <c r="J43" i="45"/>
  <c r="F43" i="45"/>
  <c r="G43" i="45"/>
  <c r="E43" i="45"/>
  <c r="K42" i="45"/>
  <c r="L42" i="45" s="1"/>
  <c r="J42" i="45"/>
  <c r="F42" i="45"/>
  <c r="G42" i="45" s="1"/>
  <c r="E42" i="45"/>
  <c r="K41" i="45"/>
  <c r="L41" i="45" s="1"/>
  <c r="J41" i="45"/>
  <c r="F41" i="45"/>
  <c r="G41" i="45"/>
  <c r="E41" i="45"/>
  <c r="K40" i="45"/>
  <c r="L40" i="45" s="1"/>
  <c r="J40" i="45"/>
  <c r="F40" i="45"/>
  <c r="G40" i="45" s="1"/>
  <c r="E40" i="45"/>
  <c r="K39" i="45"/>
  <c r="L39" i="45" s="1"/>
  <c r="J39" i="45"/>
  <c r="F39" i="45"/>
  <c r="G39" i="45" s="1"/>
  <c r="E39" i="45"/>
  <c r="K38" i="45"/>
  <c r="L38" i="45" s="1"/>
  <c r="J38" i="45"/>
  <c r="F38" i="45"/>
  <c r="G38" i="45" s="1"/>
  <c r="E38" i="45"/>
  <c r="K37" i="45"/>
  <c r="L37" i="45" s="1"/>
  <c r="J37" i="45"/>
  <c r="F37" i="45"/>
  <c r="G37" i="45"/>
  <c r="E37" i="45"/>
  <c r="K36" i="45"/>
  <c r="L36" i="45" s="1"/>
  <c r="J36" i="45"/>
  <c r="F36" i="45"/>
  <c r="G36" i="45" s="1"/>
  <c r="E36" i="45"/>
  <c r="K35" i="45"/>
  <c r="L35" i="45" s="1"/>
  <c r="J35" i="45"/>
  <c r="F35" i="45"/>
  <c r="G35" i="45" s="1"/>
  <c r="E35" i="45"/>
  <c r="K34" i="45"/>
  <c r="L34" i="45" s="1"/>
  <c r="J34" i="45"/>
  <c r="F34" i="45"/>
  <c r="G34" i="45" s="1"/>
  <c r="E34" i="45"/>
  <c r="K33" i="45"/>
  <c r="L33" i="45" s="1"/>
  <c r="J33" i="45"/>
  <c r="F33" i="45"/>
  <c r="G33" i="45" s="1"/>
  <c r="E33" i="45"/>
  <c r="K32" i="45"/>
  <c r="L32" i="45" s="1"/>
  <c r="J32" i="45"/>
  <c r="F32" i="45"/>
  <c r="G32" i="45" s="1"/>
  <c r="E32" i="45"/>
  <c r="K31" i="45"/>
  <c r="L31" i="45" s="1"/>
  <c r="J31" i="45"/>
  <c r="F31" i="45"/>
  <c r="G31" i="45"/>
  <c r="E31" i="45"/>
  <c r="K30" i="45"/>
  <c r="L30" i="45" s="1"/>
  <c r="J30" i="45"/>
  <c r="F30" i="45"/>
  <c r="G30" i="45" s="1"/>
  <c r="E30" i="45"/>
  <c r="K29" i="45"/>
  <c r="L29" i="45" s="1"/>
  <c r="J29" i="45"/>
  <c r="F29" i="45"/>
  <c r="G29" i="45" s="1"/>
  <c r="E29" i="45"/>
  <c r="K28" i="45"/>
  <c r="L28" i="45" s="1"/>
  <c r="J28" i="45"/>
  <c r="F28" i="45"/>
  <c r="G28" i="45" s="1"/>
  <c r="E28" i="45"/>
  <c r="K27" i="45"/>
  <c r="L27" i="45" s="1"/>
  <c r="J27" i="45"/>
  <c r="F27" i="45"/>
  <c r="G27" i="45"/>
  <c r="E27" i="45"/>
  <c r="K26" i="45"/>
  <c r="L26" i="45" s="1"/>
  <c r="J26" i="45"/>
  <c r="F26" i="45"/>
  <c r="G26" i="45" s="1"/>
  <c r="E26" i="45"/>
  <c r="K25" i="45"/>
  <c r="L25" i="45" s="1"/>
  <c r="J25" i="45"/>
  <c r="F25" i="45"/>
  <c r="G25" i="45" s="1"/>
  <c r="E25" i="45"/>
  <c r="K24" i="45"/>
  <c r="L24" i="45" s="1"/>
  <c r="J24" i="45"/>
  <c r="F24" i="45"/>
  <c r="G24" i="45" s="1"/>
  <c r="E24" i="45"/>
  <c r="K23" i="45"/>
  <c r="L23" i="45" s="1"/>
  <c r="J23" i="45"/>
  <c r="F23" i="45"/>
  <c r="G23" i="45" s="1"/>
  <c r="E23" i="45"/>
  <c r="K22" i="45"/>
  <c r="L22" i="45" s="1"/>
  <c r="J22" i="45"/>
  <c r="F22" i="45"/>
  <c r="G22" i="45" s="1"/>
  <c r="E22" i="45"/>
  <c r="K21" i="45"/>
  <c r="L21" i="45" s="1"/>
  <c r="J21" i="45"/>
  <c r="F21" i="45"/>
  <c r="G21" i="45" s="1"/>
  <c r="E21" i="45"/>
  <c r="K20" i="45"/>
  <c r="L20" i="45" s="1"/>
  <c r="J20" i="45"/>
  <c r="F20" i="45"/>
  <c r="G20" i="45" s="1"/>
  <c r="E20" i="45"/>
  <c r="K19" i="45"/>
  <c r="L19" i="45" s="1"/>
  <c r="J19" i="45"/>
  <c r="F19" i="45"/>
  <c r="G19" i="45"/>
  <c r="E19" i="45"/>
  <c r="K18" i="45"/>
  <c r="L18" i="45" s="1"/>
  <c r="J18" i="45"/>
  <c r="F18" i="45"/>
  <c r="G18" i="45" s="1"/>
  <c r="E18" i="45"/>
  <c r="K17" i="45"/>
  <c r="L17" i="45" s="1"/>
  <c r="J17" i="45"/>
  <c r="F17" i="45"/>
  <c r="G17" i="45"/>
  <c r="E17" i="45"/>
  <c r="K16" i="45"/>
  <c r="L16" i="45" s="1"/>
  <c r="J16" i="45"/>
  <c r="F16" i="45"/>
  <c r="G16" i="45" s="1"/>
  <c r="E16" i="45"/>
  <c r="K15" i="45"/>
  <c r="L15" i="45" s="1"/>
  <c r="J15" i="45"/>
  <c r="F15" i="45"/>
  <c r="G15" i="45"/>
  <c r="E15" i="45"/>
  <c r="K14" i="45"/>
  <c r="L14" i="45" s="1"/>
  <c r="J14" i="45"/>
  <c r="F14" i="45"/>
  <c r="G14" i="45" s="1"/>
  <c r="E14" i="45"/>
  <c r="K13" i="45"/>
  <c r="L13" i="45" s="1"/>
  <c r="J13" i="45"/>
  <c r="F13" i="45"/>
  <c r="G13" i="45"/>
  <c r="E13" i="45"/>
  <c r="E75" i="45" s="1"/>
  <c r="K12" i="45"/>
  <c r="L12" i="45" s="1"/>
  <c r="J12" i="45"/>
  <c r="F12" i="45"/>
  <c r="G12" i="45" s="1"/>
  <c r="E12" i="45"/>
  <c r="K11" i="45"/>
  <c r="L11" i="45" s="1"/>
  <c r="J11" i="45"/>
  <c r="F11" i="45"/>
  <c r="G11" i="45"/>
  <c r="E11" i="45"/>
  <c r="K10" i="45"/>
  <c r="L10" i="45" s="1"/>
  <c r="J10" i="45"/>
  <c r="F10" i="45"/>
  <c r="G10" i="45" s="1"/>
  <c r="E10" i="45"/>
  <c r="K9" i="45"/>
  <c r="L9" i="45" s="1"/>
  <c r="J9" i="45"/>
  <c r="F9" i="45"/>
  <c r="G9" i="45" s="1"/>
  <c r="E9" i="45"/>
  <c r="K8" i="45"/>
  <c r="L8" i="45" s="1"/>
  <c r="J8" i="45"/>
  <c r="J75" i="45" s="1"/>
  <c r="G8" i="45"/>
  <c r="F8" i="45"/>
  <c r="E8" i="45"/>
  <c r="B75" i="43"/>
  <c r="K74" i="43"/>
  <c r="L74" i="43"/>
  <c r="J74" i="43"/>
  <c r="F74" i="43"/>
  <c r="G74" i="43" s="1"/>
  <c r="E74" i="43"/>
  <c r="K73" i="43"/>
  <c r="L73" i="43"/>
  <c r="J73" i="43"/>
  <c r="F73" i="43"/>
  <c r="G73" i="43"/>
  <c r="E73" i="43"/>
  <c r="K72" i="43"/>
  <c r="L72" i="43"/>
  <c r="J72" i="43"/>
  <c r="F72" i="43"/>
  <c r="G72" i="43"/>
  <c r="E72" i="43"/>
  <c r="K71" i="43"/>
  <c r="L71" i="43" s="1"/>
  <c r="J71" i="43"/>
  <c r="F71" i="43"/>
  <c r="G71" i="43"/>
  <c r="E71" i="43"/>
  <c r="K70" i="43"/>
  <c r="L70" i="43" s="1"/>
  <c r="J70" i="43"/>
  <c r="F70" i="43"/>
  <c r="G70" i="43"/>
  <c r="E70" i="43"/>
  <c r="K69" i="43"/>
  <c r="L69" i="43" s="1"/>
  <c r="J69" i="43"/>
  <c r="F69" i="43"/>
  <c r="G69" i="43"/>
  <c r="E69" i="43"/>
  <c r="K68" i="43"/>
  <c r="L68" i="43"/>
  <c r="J68" i="43"/>
  <c r="F68" i="43"/>
  <c r="G68" i="43" s="1"/>
  <c r="E68" i="43"/>
  <c r="K67" i="43"/>
  <c r="L67" i="43" s="1"/>
  <c r="J67" i="43"/>
  <c r="F67" i="43"/>
  <c r="G67" i="43"/>
  <c r="E67" i="43"/>
  <c r="K66" i="43"/>
  <c r="L66" i="43"/>
  <c r="J66" i="43"/>
  <c r="F66" i="43"/>
  <c r="G66" i="43" s="1"/>
  <c r="E66" i="43"/>
  <c r="K65" i="43"/>
  <c r="L65" i="43"/>
  <c r="J65" i="43"/>
  <c r="F65" i="43"/>
  <c r="G65" i="43"/>
  <c r="E65" i="43"/>
  <c r="K64" i="43"/>
  <c r="L64" i="43" s="1"/>
  <c r="J64" i="43"/>
  <c r="F64" i="43"/>
  <c r="G64" i="43"/>
  <c r="E64" i="43"/>
  <c r="K63" i="43"/>
  <c r="L63" i="43" s="1"/>
  <c r="J63" i="43"/>
  <c r="F63" i="43"/>
  <c r="G63" i="43"/>
  <c r="E63" i="43"/>
  <c r="K62" i="43"/>
  <c r="L62" i="43"/>
  <c r="J62" i="43"/>
  <c r="F62" i="43"/>
  <c r="G62" i="43"/>
  <c r="E62" i="43"/>
  <c r="K61" i="43"/>
  <c r="L61" i="43" s="1"/>
  <c r="J61" i="43"/>
  <c r="F61" i="43"/>
  <c r="G61" i="43" s="1"/>
  <c r="E61" i="43"/>
  <c r="K60" i="43"/>
  <c r="L60" i="43"/>
  <c r="J60" i="43"/>
  <c r="F60" i="43"/>
  <c r="G60" i="43" s="1"/>
  <c r="E60" i="43"/>
  <c r="K59" i="43"/>
  <c r="L59" i="43"/>
  <c r="J59" i="43"/>
  <c r="F59" i="43"/>
  <c r="G59" i="43"/>
  <c r="E59" i="43"/>
  <c r="K58" i="43"/>
  <c r="L58" i="43"/>
  <c r="J58" i="43"/>
  <c r="F58" i="43"/>
  <c r="G58" i="43" s="1"/>
  <c r="E58" i="43"/>
  <c r="K57" i="43"/>
  <c r="L57" i="43" s="1"/>
  <c r="J57" i="43"/>
  <c r="F57" i="43"/>
  <c r="G57" i="43"/>
  <c r="E57" i="43"/>
  <c r="K56" i="43"/>
  <c r="L56" i="43" s="1"/>
  <c r="J56" i="43"/>
  <c r="F56" i="43"/>
  <c r="G56" i="43"/>
  <c r="E56" i="43"/>
  <c r="K55" i="43"/>
  <c r="L55" i="43"/>
  <c r="J55" i="43"/>
  <c r="F55" i="43"/>
  <c r="G55" i="43"/>
  <c r="E55" i="43"/>
  <c r="K54" i="43"/>
  <c r="L54" i="43"/>
  <c r="J54" i="43"/>
  <c r="F54" i="43"/>
  <c r="G54" i="43"/>
  <c r="E54" i="43"/>
  <c r="K53" i="43"/>
  <c r="L53" i="43" s="1"/>
  <c r="J53" i="43"/>
  <c r="F53" i="43"/>
  <c r="G53" i="43" s="1"/>
  <c r="E53" i="43"/>
  <c r="K52" i="43"/>
  <c r="L52" i="43"/>
  <c r="J52" i="43"/>
  <c r="F52" i="43"/>
  <c r="G52" i="43"/>
  <c r="E52" i="43"/>
  <c r="K51" i="43"/>
  <c r="L51" i="43"/>
  <c r="J51" i="43"/>
  <c r="F51" i="43"/>
  <c r="G51" i="43"/>
  <c r="E51" i="43"/>
  <c r="K50" i="43"/>
  <c r="L50" i="43" s="1"/>
  <c r="J50" i="43"/>
  <c r="F50" i="43"/>
  <c r="G50" i="43"/>
  <c r="E50" i="43"/>
  <c r="K49" i="43"/>
  <c r="L49" i="43" s="1"/>
  <c r="J49" i="43"/>
  <c r="F49" i="43"/>
  <c r="G49" i="43"/>
  <c r="E49" i="43"/>
  <c r="K48" i="43"/>
  <c r="L48" i="43" s="1"/>
  <c r="J48" i="43"/>
  <c r="F48" i="43"/>
  <c r="G48" i="43" s="1"/>
  <c r="E48" i="43"/>
  <c r="K47" i="43"/>
  <c r="L47" i="43" s="1"/>
  <c r="J47" i="43"/>
  <c r="F47" i="43"/>
  <c r="G47" i="43"/>
  <c r="E47" i="43"/>
  <c r="K46" i="43"/>
  <c r="L46" i="43"/>
  <c r="J46" i="43"/>
  <c r="F46" i="43"/>
  <c r="G46" i="43" s="1"/>
  <c r="E46" i="43"/>
  <c r="K45" i="43"/>
  <c r="L45" i="43" s="1"/>
  <c r="J45" i="43"/>
  <c r="F45" i="43"/>
  <c r="G45" i="43"/>
  <c r="E45" i="43"/>
  <c r="K44" i="43"/>
  <c r="L44" i="43" s="1"/>
  <c r="J44" i="43"/>
  <c r="F44" i="43"/>
  <c r="G44" i="43" s="1"/>
  <c r="E44" i="43"/>
  <c r="K43" i="43"/>
  <c r="L43" i="43" s="1"/>
  <c r="J43" i="43"/>
  <c r="F43" i="43"/>
  <c r="G43" i="43"/>
  <c r="E43" i="43"/>
  <c r="K42" i="43"/>
  <c r="L42" i="43"/>
  <c r="J42" i="43"/>
  <c r="F42" i="43"/>
  <c r="G42" i="43" s="1"/>
  <c r="E42" i="43"/>
  <c r="K41" i="43"/>
  <c r="L41" i="43" s="1"/>
  <c r="J41" i="43"/>
  <c r="F41" i="43"/>
  <c r="G41" i="43"/>
  <c r="E41" i="43"/>
  <c r="K40" i="43"/>
  <c r="L40" i="43"/>
  <c r="J40" i="43"/>
  <c r="F40" i="43"/>
  <c r="G40" i="43"/>
  <c r="E40" i="43"/>
  <c r="K39" i="43"/>
  <c r="L39" i="43" s="1"/>
  <c r="J39" i="43"/>
  <c r="F39" i="43"/>
  <c r="G39" i="43" s="1"/>
  <c r="E39" i="43"/>
  <c r="K38" i="43"/>
  <c r="L38" i="43"/>
  <c r="J38" i="43"/>
  <c r="F38" i="43"/>
  <c r="G38" i="43" s="1"/>
  <c r="E38" i="43"/>
  <c r="K37" i="43"/>
  <c r="L37" i="43"/>
  <c r="J37" i="43"/>
  <c r="F37" i="43"/>
  <c r="G37" i="43" s="1"/>
  <c r="E37" i="43"/>
  <c r="K36" i="43"/>
  <c r="L36" i="43"/>
  <c r="J36" i="43"/>
  <c r="F36" i="43"/>
  <c r="G36" i="43" s="1"/>
  <c r="E36" i="43"/>
  <c r="K35" i="43"/>
  <c r="L35" i="43" s="1"/>
  <c r="J35" i="43"/>
  <c r="F35" i="43"/>
  <c r="G35" i="43" s="1"/>
  <c r="E35" i="43"/>
  <c r="K34" i="43"/>
  <c r="L34" i="43"/>
  <c r="J34" i="43"/>
  <c r="F34" i="43"/>
  <c r="G34" i="43" s="1"/>
  <c r="E34" i="43"/>
  <c r="K33" i="43"/>
  <c r="L33" i="43"/>
  <c r="J33" i="43"/>
  <c r="F33" i="43"/>
  <c r="G33" i="43"/>
  <c r="E33" i="43"/>
  <c r="K32" i="43"/>
  <c r="L32" i="43" s="1"/>
  <c r="J32" i="43"/>
  <c r="F32" i="43"/>
  <c r="G32" i="43" s="1"/>
  <c r="E32" i="43"/>
  <c r="K31" i="43"/>
  <c r="L31" i="43" s="1"/>
  <c r="J31" i="43"/>
  <c r="F31" i="43"/>
  <c r="G31" i="43" s="1"/>
  <c r="E31" i="43"/>
  <c r="K30" i="43"/>
  <c r="L30" i="43" s="1"/>
  <c r="J30" i="43"/>
  <c r="F30" i="43"/>
  <c r="G30" i="43" s="1"/>
  <c r="E30" i="43"/>
  <c r="K29" i="43"/>
  <c r="L29" i="43" s="1"/>
  <c r="J29" i="43"/>
  <c r="F29" i="43"/>
  <c r="G29" i="43"/>
  <c r="E29" i="43"/>
  <c r="K28" i="43"/>
  <c r="L28" i="43" s="1"/>
  <c r="J28" i="43"/>
  <c r="F28" i="43"/>
  <c r="G28" i="43" s="1"/>
  <c r="E28" i="43"/>
  <c r="K27" i="43"/>
  <c r="L27" i="43" s="1"/>
  <c r="J27" i="43"/>
  <c r="F27" i="43"/>
  <c r="G27" i="43"/>
  <c r="E27" i="43"/>
  <c r="K26" i="43"/>
  <c r="L26" i="43" s="1"/>
  <c r="J26" i="43"/>
  <c r="F26" i="43"/>
  <c r="G26" i="43"/>
  <c r="E26" i="43"/>
  <c r="K25" i="43"/>
  <c r="L25" i="43"/>
  <c r="J25" i="43"/>
  <c r="F25" i="43"/>
  <c r="G25" i="43"/>
  <c r="E25" i="43"/>
  <c r="K24" i="43"/>
  <c r="L24" i="43"/>
  <c r="J24" i="43"/>
  <c r="F24" i="43"/>
  <c r="G24" i="43" s="1"/>
  <c r="E24" i="43"/>
  <c r="K23" i="43"/>
  <c r="L23" i="43" s="1"/>
  <c r="J23" i="43"/>
  <c r="F23" i="43"/>
  <c r="G23" i="43"/>
  <c r="E23" i="43"/>
  <c r="K22" i="43"/>
  <c r="L22" i="43"/>
  <c r="J22" i="43"/>
  <c r="F22" i="43"/>
  <c r="G22" i="43" s="1"/>
  <c r="E22" i="43"/>
  <c r="K21" i="43"/>
  <c r="L21" i="43"/>
  <c r="J21" i="43"/>
  <c r="F21" i="43"/>
  <c r="G21" i="43"/>
  <c r="E21" i="43"/>
  <c r="K20" i="43"/>
  <c r="L20" i="43" s="1"/>
  <c r="J20" i="43"/>
  <c r="F20" i="43"/>
  <c r="G20" i="43" s="1"/>
  <c r="E20" i="43"/>
  <c r="K19" i="43"/>
  <c r="L19" i="43" s="1"/>
  <c r="J19" i="43"/>
  <c r="F19" i="43"/>
  <c r="G19" i="43" s="1"/>
  <c r="E19" i="43"/>
  <c r="K18" i="43"/>
  <c r="L18" i="43" s="1"/>
  <c r="J18" i="43"/>
  <c r="F18" i="43"/>
  <c r="G18" i="43" s="1"/>
  <c r="E18" i="43"/>
  <c r="K17" i="43"/>
  <c r="L17" i="43" s="1"/>
  <c r="J17" i="43"/>
  <c r="F17" i="43"/>
  <c r="G17" i="43" s="1"/>
  <c r="E17" i="43"/>
  <c r="K16" i="43"/>
  <c r="L16" i="43"/>
  <c r="J16" i="43"/>
  <c r="F16" i="43"/>
  <c r="G16" i="43"/>
  <c r="E16" i="43"/>
  <c r="K15" i="43"/>
  <c r="L15" i="43" s="1"/>
  <c r="J15" i="43"/>
  <c r="F15" i="43"/>
  <c r="G15" i="43"/>
  <c r="E15" i="43"/>
  <c r="K14" i="43"/>
  <c r="L14" i="43"/>
  <c r="J14" i="43"/>
  <c r="F14" i="43"/>
  <c r="G14" i="43"/>
  <c r="E14" i="43"/>
  <c r="K13" i="43"/>
  <c r="L13" i="43" s="1"/>
  <c r="J13" i="43"/>
  <c r="F13" i="43"/>
  <c r="G13" i="43" s="1"/>
  <c r="E13" i="43"/>
  <c r="K12" i="43"/>
  <c r="L12" i="43" s="1"/>
  <c r="J12" i="43"/>
  <c r="F12" i="43"/>
  <c r="G12" i="43" s="1"/>
  <c r="E12" i="43"/>
  <c r="K11" i="43"/>
  <c r="L11" i="43"/>
  <c r="J11" i="43"/>
  <c r="F11" i="43"/>
  <c r="G11" i="43" s="1"/>
  <c r="E11" i="43"/>
  <c r="K10" i="43"/>
  <c r="L10" i="43"/>
  <c r="J10" i="43"/>
  <c r="F10" i="43"/>
  <c r="G10" i="43"/>
  <c r="E10" i="43"/>
  <c r="K9" i="43"/>
  <c r="L9" i="43" s="1"/>
  <c r="J9" i="43"/>
  <c r="F9" i="43"/>
  <c r="G9" i="43" s="1"/>
  <c r="E9" i="43"/>
  <c r="K8" i="43"/>
  <c r="L8" i="43"/>
  <c r="J8" i="43"/>
  <c r="F8" i="43"/>
  <c r="G8" i="43" s="1"/>
  <c r="E8" i="43"/>
  <c r="B75" i="39"/>
  <c r="K74" i="39"/>
  <c r="L74" i="39" s="1"/>
  <c r="J74" i="39"/>
  <c r="F74" i="39"/>
  <c r="G74" i="39" s="1"/>
  <c r="E74" i="39"/>
  <c r="K73" i="39"/>
  <c r="L73" i="39" s="1"/>
  <c r="J73" i="39"/>
  <c r="F73" i="39"/>
  <c r="G73" i="39" s="1"/>
  <c r="E73" i="39"/>
  <c r="K72" i="39"/>
  <c r="L72" i="39" s="1"/>
  <c r="J72" i="39"/>
  <c r="F72" i="39"/>
  <c r="G72" i="39" s="1"/>
  <c r="E72" i="39"/>
  <c r="K71" i="39"/>
  <c r="L71" i="39" s="1"/>
  <c r="J71" i="39"/>
  <c r="F71" i="39"/>
  <c r="G71" i="39" s="1"/>
  <c r="E71" i="39"/>
  <c r="K70" i="39"/>
  <c r="L70" i="39" s="1"/>
  <c r="J70" i="39"/>
  <c r="F70" i="39"/>
  <c r="G70" i="39" s="1"/>
  <c r="E70" i="39"/>
  <c r="K69" i="39"/>
  <c r="L69" i="39" s="1"/>
  <c r="J69" i="39"/>
  <c r="F69" i="39"/>
  <c r="G69" i="39" s="1"/>
  <c r="E69" i="39"/>
  <c r="K68" i="39"/>
  <c r="L68" i="39" s="1"/>
  <c r="J68" i="39"/>
  <c r="F68" i="39"/>
  <c r="G68" i="39" s="1"/>
  <c r="E68" i="39"/>
  <c r="K67" i="39"/>
  <c r="L67" i="39" s="1"/>
  <c r="J67" i="39"/>
  <c r="F67" i="39"/>
  <c r="G67" i="39" s="1"/>
  <c r="E67" i="39"/>
  <c r="K66" i="39"/>
  <c r="L66" i="39" s="1"/>
  <c r="J66" i="39"/>
  <c r="F66" i="39"/>
  <c r="G66" i="39" s="1"/>
  <c r="E66" i="39"/>
  <c r="K65" i="39"/>
  <c r="L65" i="39" s="1"/>
  <c r="J65" i="39"/>
  <c r="F65" i="39"/>
  <c r="G65" i="39" s="1"/>
  <c r="E65" i="39"/>
  <c r="K64" i="39"/>
  <c r="L64" i="39" s="1"/>
  <c r="J64" i="39"/>
  <c r="F64" i="39"/>
  <c r="G64" i="39" s="1"/>
  <c r="E64" i="39"/>
  <c r="K63" i="39"/>
  <c r="L63" i="39" s="1"/>
  <c r="J63" i="39"/>
  <c r="F63" i="39"/>
  <c r="G63" i="39" s="1"/>
  <c r="E63" i="39"/>
  <c r="K62" i="39"/>
  <c r="L62" i="39" s="1"/>
  <c r="J62" i="39"/>
  <c r="F62" i="39"/>
  <c r="G62" i="39" s="1"/>
  <c r="E62" i="39"/>
  <c r="K61" i="39"/>
  <c r="L61" i="39" s="1"/>
  <c r="J61" i="39"/>
  <c r="F61" i="39"/>
  <c r="G61" i="39" s="1"/>
  <c r="E61" i="39"/>
  <c r="K60" i="39"/>
  <c r="L60" i="39" s="1"/>
  <c r="J60" i="39"/>
  <c r="F60" i="39"/>
  <c r="G60" i="39" s="1"/>
  <c r="E60" i="39"/>
  <c r="K59" i="39"/>
  <c r="L59" i="39" s="1"/>
  <c r="J59" i="39"/>
  <c r="F59" i="39"/>
  <c r="G59" i="39" s="1"/>
  <c r="E59" i="39"/>
  <c r="K58" i="39"/>
  <c r="L58" i="39" s="1"/>
  <c r="J58" i="39"/>
  <c r="F58" i="39"/>
  <c r="G58" i="39" s="1"/>
  <c r="E58" i="39"/>
  <c r="K57" i="39"/>
  <c r="L57" i="39" s="1"/>
  <c r="J57" i="39"/>
  <c r="F57" i="39"/>
  <c r="G57" i="39" s="1"/>
  <c r="E57" i="39"/>
  <c r="L56" i="39"/>
  <c r="K56" i="39"/>
  <c r="J56" i="39"/>
  <c r="F56" i="39"/>
  <c r="G56" i="39" s="1"/>
  <c r="E56" i="39"/>
  <c r="K55" i="39"/>
  <c r="L55" i="39" s="1"/>
  <c r="J55" i="39"/>
  <c r="F55" i="39"/>
  <c r="G55" i="39" s="1"/>
  <c r="E55" i="39"/>
  <c r="K54" i="39"/>
  <c r="L54" i="39" s="1"/>
  <c r="J54" i="39"/>
  <c r="F54" i="39"/>
  <c r="G54" i="39" s="1"/>
  <c r="E54" i="39"/>
  <c r="K53" i="39"/>
  <c r="L53" i="39" s="1"/>
  <c r="J53" i="39"/>
  <c r="F53" i="39"/>
  <c r="G53" i="39" s="1"/>
  <c r="E53" i="39"/>
  <c r="K52" i="39"/>
  <c r="L52" i="39" s="1"/>
  <c r="J52" i="39"/>
  <c r="F52" i="39"/>
  <c r="G52" i="39" s="1"/>
  <c r="E52" i="39"/>
  <c r="K51" i="39"/>
  <c r="L51" i="39" s="1"/>
  <c r="J51" i="39"/>
  <c r="F51" i="39"/>
  <c r="G51" i="39" s="1"/>
  <c r="E51" i="39"/>
  <c r="K50" i="39"/>
  <c r="L50" i="39" s="1"/>
  <c r="J50" i="39"/>
  <c r="F50" i="39"/>
  <c r="G50" i="39" s="1"/>
  <c r="E50" i="39"/>
  <c r="K49" i="39"/>
  <c r="L49" i="39" s="1"/>
  <c r="J49" i="39"/>
  <c r="F49" i="39"/>
  <c r="G49" i="39" s="1"/>
  <c r="E49" i="39"/>
  <c r="K48" i="39"/>
  <c r="L48" i="39" s="1"/>
  <c r="J48" i="39"/>
  <c r="F48" i="39"/>
  <c r="G48" i="39" s="1"/>
  <c r="E48" i="39"/>
  <c r="K47" i="39"/>
  <c r="L47" i="39" s="1"/>
  <c r="J47" i="39"/>
  <c r="F47" i="39"/>
  <c r="G47" i="39" s="1"/>
  <c r="E47" i="39"/>
  <c r="K46" i="39"/>
  <c r="L46" i="39" s="1"/>
  <c r="J46" i="39"/>
  <c r="F46" i="39"/>
  <c r="G46" i="39" s="1"/>
  <c r="E46" i="39"/>
  <c r="K45" i="39"/>
  <c r="L45" i="39" s="1"/>
  <c r="J45" i="39"/>
  <c r="G45" i="39"/>
  <c r="F45" i="39"/>
  <c r="E45" i="39"/>
  <c r="K44" i="39"/>
  <c r="L44" i="39" s="1"/>
  <c r="J44" i="39"/>
  <c r="F44" i="39"/>
  <c r="G44" i="39" s="1"/>
  <c r="E44" i="39"/>
  <c r="K43" i="39"/>
  <c r="L43" i="39" s="1"/>
  <c r="J43" i="39"/>
  <c r="F43" i="39"/>
  <c r="G43" i="39" s="1"/>
  <c r="E43" i="39"/>
  <c r="K42" i="39"/>
  <c r="L42" i="39" s="1"/>
  <c r="J42" i="39"/>
  <c r="F42" i="39"/>
  <c r="G42" i="39" s="1"/>
  <c r="E42" i="39"/>
  <c r="K41" i="39"/>
  <c r="L41" i="39" s="1"/>
  <c r="J41" i="39"/>
  <c r="F41" i="39"/>
  <c r="G41" i="39" s="1"/>
  <c r="E41" i="39"/>
  <c r="K40" i="39"/>
  <c r="L40" i="39" s="1"/>
  <c r="J40" i="39"/>
  <c r="F40" i="39"/>
  <c r="G40" i="39" s="1"/>
  <c r="E40" i="39"/>
  <c r="K39" i="39"/>
  <c r="L39" i="39" s="1"/>
  <c r="J39" i="39"/>
  <c r="F39" i="39"/>
  <c r="G39" i="39" s="1"/>
  <c r="E39" i="39"/>
  <c r="K38" i="39"/>
  <c r="L38" i="39" s="1"/>
  <c r="J38" i="39"/>
  <c r="F38" i="39"/>
  <c r="G38" i="39" s="1"/>
  <c r="E38" i="39"/>
  <c r="K37" i="39"/>
  <c r="L37" i="39" s="1"/>
  <c r="J37" i="39"/>
  <c r="F37" i="39"/>
  <c r="G37" i="39" s="1"/>
  <c r="E37" i="39"/>
  <c r="K36" i="39"/>
  <c r="L36" i="39" s="1"/>
  <c r="J36" i="39"/>
  <c r="F36" i="39"/>
  <c r="G36" i="39" s="1"/>
  <c r="E36" i="39"/>
  <c r="K35" i="39"/>
  <c r="L35" i="39" s="1"/>
  <c r="J35" i="39"/>
  <c r="F35" i="39"/>
  <c r="G35" i="39" s="1"/>
  <c r="E35" i="39"/>
  <c r="L34" i="39"/>
  <c r="K34" i="39"/>
  <c r="J34" i="39"/>
  <c r="F34" i="39"/>
  <c r="G34" i="39" s="1"/>
  <c r="E34" i="39"/>
  <c r="L33" i="39"/>
  <c r="K33" i="39"/>
  <c r="J33" i="39"/>
  <c r="F33" i="39"/>
  <c r="G33" i="39" s="1"/>
  <c r="E33" i="39"/>
  <c r="K32" i="39"/>
  <c r="L32" i="39" s="1"/>
  <c r="J32" i="39"/>
  <c r="F32" i="39"/>
  <c r="G32" i="39" s="1"/>
  <c r="E32" i="39"/>
  <c r="K31" i="39"/>
  <c r="L31" i="39" s="1"/>
  <c r="J31" i="39"/>
  <c r="F31" i="39"/>
  <c r="G31" i="39" s="1"/>
  <c r="E31" i="39"/>
  <c r="K30" i="39"/>
  <c r="L30" i="39" s="1"/>
  <c r="J30" i="39"/>
  <c r="F30" i="39"/>
  <c r="G30" i="39" s="1"/>
  <c r="E30" i="39"/>
  <c r="K29" i="39"/>
  <c r="L29" i="39" s="1"/>
  <c r="J29" i="39"/>
  <c r="F29" i="39"/>
  <c r="G29" i="39" s="1"/>
  <c r="E29" i="39"/>
  <c r="K28" i="39"/>
  <c r="L28" i="39" s="1"/>
  <c r="J28" i="39"/>
  <c r="F28" i="39"/>
  <c r="G28" i="39" s="1"/>
  <c r="E28" i="39"/>
  <c r="K27" i="39"/>
  <c r="L27" i="39" s="1"/>
  <c r="J27" i="39"/>
  <c r="F27" i="39"/>
  <c r="G27" i="39" s="1"/>
  <c r="E27" i="39"/>
  <c r="K26" i="39"/>
  <c r="L26" i="39" s="1"/>
  <c r="J26" i="39"/>
  <c r="F26" i="39"/>
  <c r="G26" i="39" s="1"/>
  <c r="E26" i="39"/>
  <c r="L25" i="39"/>
  <c r="K25" i="39"/>
  <c r="J25" i="39"/>
  <c r="F25" i="39"/>
  <c r="G25" i="39" s="1"/>
  <c r="E25" i="39"/>
  <c r="K24" i="39"/>
  <c r="L24" i="39" s="1"/>
  <c r="J24" i="39"/>
  <c r="F24" i="39"/>
  <c r="G24" i="39" s="1"/>
  <c r="E24" i="39"/>
  <c r="K23" i="39"/>
  <c r="L23" i="39" s="1"/>
  <c r="J23" i="39"/>
  <c r="F23" i="39"/>
  <c r="G23" i="39" s="1"/>
  <c r="E23" i="39"/>
  <c r="K22" i="39"/>
  <c r="L22" i="39" s="1"/>
  <c r="J22" i="39"/>
  <c r="F22" i="39"/>
  <c r="G22" i="39" s="1"/>
  <c r="E22" i="39"/>
  <c r="K21" i="39"/>
  <c r="L21" i="39" s="1"/>
  <c r="J21" i="39"/>
  <c r="F21" i="39"/>
  <c r="G21" i="39" s="1"/>
  <c r="E21" i="39"/>
  <c r="K20" i="39"/>
  <c r="L20" i="39" s="1"/>
  <c r="J20" i="39"/>
  <c r="F20" i="39"/>
  <c r="G20" i="39" s="1"/>
  <c r="E20" i="39"/>
  <c r="K19" i="39"/>
  <c r="L19" i="39" s="1"/>
  <c r="J19" i="39"/>
  <c r="F19" i="39"/>
  <c r="G19" i="39" s="1"/>
  <c r="E19" i="39"/>
  <c r="K18" i="39"/>
  <c r="L18" i="39" s="1"/>
  <c r="J18" i="39"/>
  <c r="F18" i="39"/>
  <c r="G18" i="39" s="1"/>
  <c r="E18" i="39"/>
  <c r="K17" i="39"/>
  <c r="L17" i="39" s="1"/>
  <c r="J17" i="39"/>
  <c r="F17" i="39"/>
  <c r="G17" i="39" s="1"/>
  <c r="E17" i="39"/>
  <c r="K16" i="39"/>
  <c r="L16" i="39" s="1"/>
  <c r="J16" i="39"/>
  <c r="F16" i="39"/>
  <c r="G16" i="39" s="1"/>
  <c r="E16" i="39"/>
  <c r="K15" i="39"/>
  <c r="L15" i="39" s="1"/>
  <c r="J15" i="39"/>
  <c r="F15" i="39"/>
  <c r="G15" i="39" s="1"/>
  <c r="E15" i="39"/>
  <c r="K14" i="39"/>
  <c r="L14" i="39" s="1"/>
  <c r="J14" i="39"/>
  <c r="F14" i="39"/>
  <c r="G14" i="39" s="1"/>
  <c r="E14" i="39"/>
  <c r="K13" i="39"/>
  <c r="L13" i="39" s="1"/>
  <c r="J13" i="39"/>
  <c r="F13" i="39"/>
  <c r="G13" i="39" s="1"/>
  <c r="E13" i="39"/>
  <c r="K12" i="39"/>
  <c r="L12" i="39" s="1"/>
  <c r="J12" i="39"/>
  <c r="F12" i="39"/>
  <c r="G12" i="39" s="1"/>
  <c r="E12" i="39"/>
  <c r="K11" i="39"/>
  <c r="L11" i="39" s="1"/>
  <c r="J11" i="39"/>
  <c r="F11" i="39"/>
  <c r="G11" i="39" s="1"/>
  <c r="E11" i="39"/>
  <c r="K10" i="39"/>
  <c r="L10" i="39" s="1"/>
  <c r="J10" i="39"/>
  <c r="F10" i="39"/>
  <c r="G10" i="39" s="1"/>
  <c r="E10" i="39"/>
  <c r="K9" i="39"/>
  <c r="L9" i="39"/>
  <c r="J9" i="39"/>
  <c r="F9" i="39"/>
  <c r="G9" i="39"/>
  <c r="E9" i="39"/>
  <c r="K8" i="39"/>
  <c r="L8" i="39" s="1"/>
  <c r="J8" i="39"/>
  <c r="F8" i="39"/>
  <c r="G8" i="39"/>
  <c r="E8" i="39"/>
  <c r="E75" i="39" s="1"/>
  <c r="B75" i="36"/>
  <c r="K74" i="36"/>
  <c r="L74" i="36" s="1"/>
  <c r="J74" i="36"/>
  <c r="F74" i="36"/>
  <c r="G74" i="36" s="1"/>
  <c r="E74" i="36"/>
  <c r="L73" i="36"/>
  <c r="K73" i="36"/>
  <c r="J73" i="36"/>
  <c r="G73" i="36"/>
  <c r="F73" i="36"/>
  <c r="E73" i="36"/>
  <c r="K72" i="36"/>
  <c r="L72" i="36" s="1"/>
  <c r="J72" i="36"/>
  <c r="F72" i="36"/>
  <c r="G72" i="36" s="1"/>
  <c r="E72" i="36"/>
  <c r="K71" i="36"/>
  <c r="L71" i="36" s="1"/>
  <c r="J71" i="36"/>
  <c r="F71" i="36"/>
  <c r="G71" i="36" s="1"/>
  <c r="E71" i="36"/>
  <c r="L70" i="36"/>
  <c r="K70" i="36"/>
  <c r="J70" i="36"/>
  <c r="F70" i="36"/>
  <c r="G70" i="36" s="1"/>
  <c r="E70" i="36"/>
  <c r="K69" i="36"/>
  <c r="L69" i="36" s="1"/>
  <c r="J69" i="36"/>
  <c r="F69" i="36"/>
  <c r="G69" i="36" s="1"/>
  <c r="E69" i="36"/>
  <c r="L68" i="36"/>
  <c r="K68" i="36"/>
  <c r="J68" i="36"/>
  <c r="F68" i="36"/>
  <c r="G68" i="36" s="1"/>
  <c r="E68" i="36"/>
  <c r="K67" i="36"/>
  <c r="L67" i="36" s="1"/>
  <c r="J67" i="36"/>
  <c r="F67" i="36"/>
  <c r="G67" i="36" s="1"/>
  <c r="E67" i="36"/>
  <c r="K66" i="36"/>
  <c r="L66" i="36" s="1"/>
  <c r="J66" i="36"/>
  <c r="F66" i="36"/>
  <c r="G66" i="36" s="1"/>
  <c r="E66" i="36"/>
  <c r="K65" i="36"/>
  <c r="L65" i="36" s="1"/>
  <c r="J65" i="36"/>
  <c r="F65" i="36"/>
  <c r="G65" i="36" s="1"/>
  <c r="E65" i="36"/>
  <c r="L64" i="36"/>
  <c r="K64" i="36"/>
  <c r="J64" i="36"/>
  <c r="F64" i="36"/>
  <c r="G64" i="36" s="1"/>
  <c r="E64" i="36"/>
  <c r="K63" i="36"/>
  <c r="L63" i="36" s="1"/>
  <c r="J63" i="36"/>
  <c r="F63" i="36"/>
  <c r="G63" i="36" s="1"/>
  <c r="E63" i="36"/>
  <c r="L62" i="36"/>
  <c r="K62" i="36"/>
  <c r="J62" i="36"/>
  <c r="F62" i="36"/>
  <c r="G62" i="36" s="1"/>
  <c r="E62" i="36"/>
  <c r="L61" i="36"/>
  <c r="K61" i="36"/>
  <c r="J61" i="36"/>
  <c r="F61" i="36"/>
  <c r="G61" i="36" s="1"/>
  <c r="E61" i="36"/>
  <c r="L60" i="36"/>
  <c r="K60" i="36"/>
  <c r="J60" i="36"/>
  <c r="F60" i="36"/>
  <c r="G60" i="36" s="1"/>
  <c r="E60" i="36"/>
  <c r="K59" i="36"/>
  <c r="L59" i="36" s="1"/>
  <c r="J59" i="36"/>
  <c r="F59" i="36"/>
  <c r="G59" i="36" s="1"/>
  <c r="E59" i="36"/>
  <c r="K58" i="36"/>
  <c r="L58" i="36" s="1"/>
  <c r="J58" i="36"/>
  <c r="F58" i="36"/>
  <c r="G58" i="36" s="1"/>
  <c r="E58" i="36"/>
  <c r="K57" i="36"/>
  <c r="L57" i="36" s="1"/>
  <c r="J57" i="36"/>
  <c r="F57" i="36"/>
  <c r="G57" i="36" s="1"/>
  <c r="E57" i="36"/>
  <c r="K56" i="36"/>
  <c r="L56" i="36" s="1"/>
  <c r="J56" i="36"/>
  <c r="F56" i="36"/>
  <c r="G56" i="36" s="1"/>
  <c r="E56" i="36"/>
  <c r="K55" i="36"/>
  <c r="L55" i="36" s="1"/>
  <c r="J55" i="36"/>
  <c r="F55" i="36"/>
  <c r="G55" i="36" s="1"/>
  <c r="E55" i="36"/>
  <c r="K54" i="36"/>
  <c r="L54" i="36" s="1"/>
  <c r="J54" i="36"/>
  <c r="F54" i="36"/>
  <c r="G54" i="36" s="1"/>
  <c r="E54" i="36"/>
  <c r="K53" i="36"/>
  <c r="L53" i="36" s="1"/>
  <c r="J53" i="36"/>
  <c r="F53" i="36"/>
  <c r="G53" i="36" s="1"/>
  <c r="E53" i="36"/>
  <c r="K52" i="36"/>
  <c r="L52" i="36" s="1"/>
  <c r="J52" i="36"/>
  <c r="F52" i="36"/>
  <c r="G52" i="36" s="1"/>
  <c r="E52" i="36"/>
  <c r="K51" i="36"/>
  <c r="L51" i="36" s="1"/>
  <c r="J51" i="36"/>
  <c r="F51" i="36"/>
  <c r="G51" i="36" s="1"/>
  <c r="E51" i="36"/>
  <c r="K50" i="36"/>
  <c r="L50" i="36" s="1"/>
  <c r="J50" i="36"/>
  <c r="F50" i="36"/>
  <c r="G50" i="36" s="1"/>
  <c r="E50" i="36"/>
  <c r="K49" i="36"/>
  <c r="L49" i="36" s="1"/>
  <c r="J49" i="36"/>
  <c r="F49" i="36"/>
  <c r="G49" i="36" s="1"/>
  <c r="E49" i="36"/>
  <c r="K48" i="36"/>
  <c r="L48" i="36" s="1"/>
  <c r="J48" i="36"/>
  <c r="F48" i="36"/>
  <c r="G48" i="36" s="1"/>
  <c r="E48" i="36"/>
  <c r="K47" i="36"/>
  <c r="L47" i="36" s="1"/>
  <c r="J47" i="36"/>
  <c r="F47" i="36"/>
  <c r="G47" i="36" s="1"/>
  <c r="E47" i="36"/>
  <c r="K46" i="36"/>
  <c r="L46" i="36" s="1"/>
  <c r="J46" i="36"/>
  <c r="F46" i="36"/>
  <c r="G46" i="36" s="1"/>
  <c r="E46" i="36"/>
  <c r="K45" i="36"/>
  <c r="L45" i="36" s="1"/>
  <c r="J45" i="36"/>
  <c r="F45" i="36"/>
  <c r="G45" i="36" s="1"/>
  <c r="E45" i="36"/>
  <c r="K44" i="36"/>
  <c r="L44" i="36" s="1"/>
  <c r="J44" i="36"/>
  <c r="F44" i="36"/>
  <c r="G44" i="36" s="1"/>
  <c r="E44" i="36"/>
  <c r="K43" i="36"/>
  <c r="L43" i="36" s="1"/>
  <c r="J43" i="36"/>
  <c r="F43" i="36"/>
  <c r="G43" i="36" s="1"/>
  <c r="E43" i="36"/>
  <c r="K42" i="36"/>
  <c r="L42" i="36" s="1"/>
  <c r="J42" i="36"/>
  <c r="F42" i="36"/>
  <c r="G42" i="36" s="1"/>
  <c r="E42" i="36"/>
  <c r="K41" i="36"/>
  <c r="L41" i="36" s="1"/>
  <c r="J41" i="36"/>
  <c r="F41" i="36"/>
  <c r="G41" i="36" s="1"/>
  <c r="E41" i="36"/>
  <c r="K40" i="36"/>
  <c r="L40" i="36" s="1"/>
  <c r="J40" i="36"/>
  <c r="F40" i="36"/>
  <c r="G40" i="36" s="1"/>
  <c r="E40" i="36"/>
  <c r="K39" i="36"/>
  <c r="L39" i="36" s="1"/>
  <c r="J39" i="36"/>
  <c r="F39" i="36"/>
  <c r="G39" i="36" s="1"/>
  <c r="E39" i="36"/>
  <c r="K38" i="36"/>
  <c r="F38" i="36"/>
  <c r="G38" i="36" s="1"/>
  <c r="E38" i="36"/>
  <c r="K37" i="36"/>
  <c r="L37" i="36" s="1"/>
  <c r="J37" i="36"/>
  <c r="F37" i="36"/>
  <c r="G37" i="36" s="1"/>
  <c r="E37" i="36"/>
  <c r="K36" i="36"/>
  <c r="L36" i="36" s="1"/>
  <c r="J36" i="36"/>
  <c r="F36" i="36"/>
  <c r="G36" i="36" s="1"/>
  <c r="E36" i="36"/>
  <c r="K35" i="36"/>
  <c r="L35" i="36" s="1"/>
  <c r="J35" i="36"/>
  <c r="F35" i="36"/>
  <c r="G35" i="36" s="1"/>
  <c r="E35" i="36"/>
  <c r="K34" i="36"/>
  <c r="L34" i="36" s="1"/>
  <c r="J34" i="36"/>
  <c r="F34" i="36"/>
  <c r="G34" i="36" s="1"/>
  <c r="E34" i="36"/>
  <c r="L33" i="36"/>
  <c r="K33" i="36"/>
  <c r="J33" i="36"/>
  <c r="F33" i="36"/>
  <c r="G33" i="36" s="1"/>
  <c r="E33" i="36"/>
  <c r="K32" i="36"/>
  <c r="L32" i="36" s="1"/>
  <c r="J32" i="36"/>
  <c r="F32" i="36"/>
  <c r="G32" i="36" s="1"/>
  <c r="E32" i="36"/>
  <c r="K31" i="36"/>
  <c r="L31" i="36" s="1"/>
  <c r="J31" i="36"/>
  <c r="F31" i="36"/>
  <c r="G31" i="36" s="1"/>
  <c r="E31" i="36"/>
  <c r="K30" i="36"/>
  <c r="L30" i="36" s="1"/>
  <c r="J30" i="36"/>
  <c r="F30" i="36"/>
  <c r="G30" i="36" s="1"/>
  <c r="E30" i="36"/>
  <c r="K29" i="36"/>
  <c r="L29" i="36" s="1"/>
  <c r="J29" i="36"/>
  <c r="F29" i="36"/>
  <c r="G29" i="36" s="1"/>
  <c r="E29" i="36"/>
  <c r="K28" i="36"/>
  <c r="L28" i="36" s="1"/>
  <c r="J28" i="36"/>
  <c r="F28" i="36"/>
  <c r="G28" i="36" s="1"/>
  <c r="E28" i="36"/>
  <c r="K27" i="36"/>
  <c r="L27" i="36" s="1"/>
  <c r="J27" i="36"/>
  <c r="F27" i="36"/>
  <c r="G27" i="36" s="1"/>
  <c r="E27" i="36"/>
  <c r="K26" i="36"/>
  <c r="L26" i="36" s="1"/>
  <c r="J26" i="36"/>
  <c r="F26" i="36"/>
  <c r="G26" i="36" s="1"/>
  <c r="E26" i="36"/>
  <c r="K25" i="36"/>
  <c r="L25" i="36" s="1"/>
  <c r="J25" i="36"/>
  <c r="F25" i="36"/>
  <c r="G25" i="36" s="1"/>
  <c r="E25" i="36"/>
  <c r="K24" i="36"/>
  <c r="L24" i="36" s="1"/>
  <c r="J24" i="36"/>
  <c r="F24" i="36"/>
  <c r="G24" i="36" s="1"/>
  <c r="E24" i="36"/>
  <c r="K23" i="36"/>
  <c r="L23" i="36" s="1"/>
  <c r="J23" i="36"/>
  <c r="F23" i="36"/>
  <c r="G23" i="36" s="1"/>
  <c r="E23" i="36"/>
  <c r="K22" i="36"/>
  <c r="L22" i="36" s="1"/>
  <c r="J22" i="36"/>
  <c r="F22" i="36"/>
  <c r="G22" i="36" s="1"/>
  <c r="E22" i="36"/>
  <c r="K21" i="36"/>
  <c r="L21" i="36" s="1"/>
  <c r="J21" i="36"/>
  <c r="F21" i="36"/>
  <c r="G21" i="36" s="1"/>
  <c r="E21" i="36"/>
  <c r="K20" i="36"/>
  <c r="L20" i="36" s="1"/>
  <c r="J20" i="36"/>
  <c r="F20" i="36"/>
  <c r="G20" i="36" s="1"/>
  <c r="E20" i="36"/>
  <c r="K19" i="36"/>
  <c r="L19" i="36" s="1"/>
  <c r="J19" i="36"/>
  <c r="F19" i="36"/>
  <c r="G19" i="36" s="1"/>
  <c r="E19" i="36"/>
  <c r="K18" i="36"/>
  <c r="L18" i="36" s="1"/>
  <c r="J18" i="36"/>
  <c r="F18" i="36"/>
  <c r="G18" i="36" s="1"/>
  <c r="E18" i="36"/>
  <c r="K17" i="36"/>
  <c r="L17" i="36" s="1"/>
  <c r="J17" i="36"/>
  <c r="F17" i="36"/>
  <c r="G17" i="36" s="1"/>
  <c r="E17" i="36"/>
  <c r="K16" i="36"/>
  <c r="L16" i="36"/>
  <c r="J16" i="36"/>
  <c r="F16" i="36"/>
  <c r="G16" i="36"/>
  <c r="E16" i="36"/>
  <c r="K15" i="36"/>
  <c r="L15" i="36" s="1"/>
  <c r="J15" i="36"/>
  <c r="F15" i="36"/>
  <c r="G15" i="36" s="1"/>
  <c r="E15" i="36"/>
  <c r="K14" i="36"/>
  <c r="L14" i="36" s="1"/>
  <c r="J14" i="36"/>
  <c r="F14" i="36"/>
  <c r="G14" i="36" s="1"/>
  <c r="E14" i="36"/>
  <c r="K13" i="36"/>
  <c r="L13" i="36" s="1"/>
  <c r="J13" i="36"/>
  <c r="F13" i="36"/>
  <c r="G13" i="36"/>
  <c r="E13" i="36"/>
  <c r="K12" i="36"/>
  <c r="L12" i="36" s="1"/>
  <c r="J12" i="36"/>
  <c r="F12" i="36"/>
  <c r="G12" i="36"/>
  <c r="E12" i="36"/>
  <c r="K11" i="36"/>
  <c r="L11" i="36" s="1"/>
  <c r="J11" i="36"/>
  <c r="F11" i="36"/>
  <c r="G11" i="36"/>
  <c r="E11" i="36"/>
  <c r="K10" i="36"/>
  <c r="L10" i="36" s="1"/>
  <c r="J10" i="36"/>
  <c r="F10" i="36"/>
  <c r="G10" i="36" s="1"/>
  <c r="E10" i="36"/>
  <c r="K9" i="36"/>
  <c r="L9" i="36" s="1"/>
  <c r="J9" i="36"/>
  <c r="F9" i="36"/>
  <c r="G9" i="36"/>
  <c r="E9" i="36"/>
  <c r="K8" i="36"/>
  <c r="L8" i="36" s="1"/>
  <c r="J8" i="36"/>
  <c r="F8" i="36"/>
  <c r="G8" i="36"/>
  <c r="E8" i="36"/>
  <c r="B75" i="33"/>
  <c r="K74" i="33"/>
  <c r="L74" i="33" s="1"/>
  <c r="J74" i="33"/>
  <c r="F74" i="33"/>
  <c r="G74" i="33"/>
  <c r="E74" i="33"/>
  <c r="K73" i="33"/>
  <c r="L73" i="33" s="1"/>
  <c r="J73" i="33"/>
  <c r="F73" i="33"/>
  <c r="G73" i="33" s="1"/>
  <c r="E73" i="33"/>
  <c r="K72" i="33"/>
  <c r="L72" i="33" s="1"/>
  <c r="J72" i="33"/>
  <c r="F72" i="33"/>
  <c r="G72" i="33" s="1"/>
  <c r="E72" i="33"/>
  <c r="K71" i="33"/>
  <c r="L71" i="33" s="1"/>
  <c r="J71" i="33"/>
  <c r="F71" i="33"/>
  <c r="G71" i="33" s="1"/>
  <c r="E71" i="33"/>
  <c r="K70" i="33"/>
  <c r="L70" i="33" s="1"/>
  <c r="J70" i="33"/>
  <c r="F70" i="33"/>
  <c r="G70" i="33"/>
  <c r="E70" i="33"/>
  <c r="L69" i="33"/>
  <c r="K69" i="33"/>
  <c r="J69" i="33"/>
  <c r="F69" i="33"/>
  <c r="G69" i="33" s="1"/>
  <c r="E69" i="33"/>
  <c r="K68" i="33"/>
  <c r="L68" i="33" s="1"/>
  <c r="J68" i="33"/>
  <c r="F68" i="33"/>
  <c r="G68" i="33"/>
  <c r="E68" i="33"/>
  <c r="K67" i="33"/>
  <c r="L67" i="33" s="1"/>
  <c r="J67" i="33"/>
  <c r="F67" i="33"/>
  <c r="G67" i="33"/>
  <c r="E67" i="33"/>
  <c r="K66" i="33"/>
  <c r="L66" i="33" s="1"/>
  <c r="J66" i="33"/>
  <c r="F66" i="33"/>
  <c r="G66" i="33" s="1"/>
  <c r="E66" i="33"/>
  <c r="K65" i="33"/>
  <c r="L65" i="33" s="1"/>
  <c r="J65" i="33"/>
  <c r="F65" i="33"/>
  <c r="G65" i="33" s="1"/>
  <c r="E65" i="33"/>
  <c r="K64" i="33"/>
  <c r="L64" i="33" s="1"/>
  <c r="J64" i="33"/>
  <c r="F64" i="33"/>
  <c r="G64" i="33"/>
  <c r="E64" i="33"/>
  <c r="K63" i="33"/>
  <c r="L63" i="33" s="1"/>
  <c r="J63" i="33"/>
  <c r="F63" i="33"/>
  <c r="G63" i="33"/>
  <c r="E63" i="33"/>
  <c r="K62" i="33"/>
  <c r="L62" i="33" s="1"/>
  <c r="J62" i="33"/>
  <c r="F62" i="33"/>
  <c r="G62" i="33" s="1"/>
  <c r="E62" i="33"/>
  <c r="K61" i="33"/>
  <c r="L61" i="33" s="1"/>
  <c r="J61" i="33"/>
  <c r="F61" i="33"/>
  <c r="G61" i="33" s="1"/>
  <c r="E61" i="33"/>
  <c r="K60" i="33"/>
  <c r="L60" i="33" s="1"/>
  <c r="J60" i="33"/>
  <c r="F60" i="33"/>
  <c r="G60" i="33"/>
  <c r="E60" i="33"/>
  <c r="K59" i="33"/>
  <c r="L59" i="33" s="1"/>
  <c r="J59" i="33"/>
  <c r="F59" i="33"/>
  <c r="G59" i="33"/>
  <c r="E59" i="33"/>
  <c r="K58" i="33"/>
  <c r="L58" i="33" s="1"/>
  <c r="J58" i="33"/>
  <c r="F58" i="33"/>
  <c r="G58" i="33"/>
  <c r="E58" i="33"/>
  <c r="K57" i="33"/>
  <c r="L57" i="33" s="1"/>
  <c r="J57" i="33"/>
  <c r="F57" i="33"/>
  <c r="G57" i="33"/>
  <c r="E57" i="33"/>
  <c r="K56" i="33"/>
  <c r="L56" i="33" s="1"/>
  <c r="J56" i="33"/>
  <c r="F56" i="33"/>
  <c r="G56" i="33"/>
  <c r="E56" i="33"/>
  <c r="K55" i="33"/>
  <c r="L55" i="33" s="1"/>
  <c r="J55" i="33"/>
  <c r="F55" i="33"/>
  <c r="G55" i="33"/>
  <c r="E55" i="33"/>
  <c r="K54" i="33"/>
  <c r="L54" i="33" s="1"/>
  <c r="J54" i="33"/>
  <c r="F54" i="33"/>
  <c r="G54" i="33" s="1"/>
  <c r="E54" i="33"/>
  <c r="K53" i="33"/>
  <c r="L53" i="33" s="1"/>
  <c r="J53" i="33"/>
  <c r="F53" i="33"/>
  <c r="G53" i="33"/>
  <c r="E53" i="33"/>
  <c r="K52" i="33"/>
  <c r="L52" i="33" s="1"/>
  <c r="J52" i="33"/>
  <c r="F52" i="33"/>
  <c r="G52" i="33"/>
  <c r="E52" i="33"/>
  <c r="K51" i="33"/>
  <c r="L51" i="33" s="1"/>
  <c r="J51" i="33"/>
  <c r="F51" i="33"/>
  <c r="G51" i="33"/>
  <c r="E51" i="33"/>
  <c r="K50" i="33"/>
  <c r="L50" i="33" s="1"/>
  <c r="J50" i="33"/>
  <c r="F50" i="33"/>
  <c r="G50" i="33" s="1"/>
  <c r="E50" i="33"/>
  <c r="K49" i="33"/>
  <c r="L49" i="33" s="1"/>
  <c r="J49" i="33"/>
  <c r="F49" i="33"/>
  <c r="G49" i="33" s="1"/>
  <c r="E49" i="33"/>
  <c r="K48" i="33"/>
  <c r="L48" i="33" s="1"/>
  <c r="J48" i="33"/>
  <c r="F48" i="33"/>
  <c r="G48" i="33" s="1"/>
  <c r="E48" i="33"/>
  <c r="K47" i="33"/>
  <c r="L47" i="33" s="1"/>
  <c r="J47" i="33"/>
  <c r="F47" i="33"/>
  <c r="G47" i="33" s="1"/>
  <c r="E47" i="33"/>
  <c r="K46" i="33"/>
  <c r="L46" i="33" s="1"/>
  <c r="J46" i="33"/>
  <c r="F46" i="33"/>
  <c r="G46" i="33" s="1"/>
  <c r="E46" i="33"/>
  <c r="K45" i="33"/>
  <c r="L45" i="33" s="1"/>
  <c r="J45" i="33"/>
  <c r="F45" i="33"/>
  <c r="G45" i="33" s="1"/>
  <c r="E45" i="33"/>
  <c r="K44" i="33"/>
  <c r="L44" i="33" s="1"/>
  <c r="J44" i="33"/>
  <c r="F44" i="33"/>
  <c r="G44" i="33" s="1"/>
  <c r="E44" i="33"/>
  <c r="K43" i="33"/>
  <c r="L43" i="33" s="1"/>
  <c r="J43" i="33"/>
  <c r="F43" i="33"/>
  <c r="G43" i="33" s="1"/>
  <c r="E43" i="33"/>
  <c r="K42" i="33"/>
  <c r="L42" i="33" s="1"/>
  <c r="J42" i="33"/>
  <c r="F42" i="33"/>
  <c r="G42" i="33" s="1"/>
  <c r="E42" i="33"/>
  <c r="K41" i="33"/>
  <c r="L41" i="33" s="1"/>
  <c r="J41" i="33"/>
  <c r="F41" i="33"/>
  <c r="G41" i="33" s="1"/>
  <c r="E41" i="33"/>
  <c r="K40" i="33"/>
  <c r="L40" i="33" s="1"/>
  <c r="J40" i="33"/>
  <c r="F40" i="33"/>
  <c r="G40" i="33" s="1"/>
  <c r="E40" i="33"/>
  <c r="K39" i="33"/>
  <c r="L39" i="33" s="1"/>
  <c r="J39" i="33"/>
  <c r="F39" i="33"/>
  <c r="G39" i="33" s="1"/>
  <c r="E39" i="33"/>
  <c r="K38" i="33"/>
  <c r="L38" i="33" s="1"/>
  <c r="J38" i="33"/>
  <c r="F38" i="33"/>
  <c r="G38" i="33" s="1"/>
  <c r="E38" i="33"/>
  <c r="K37" i="33"/>
  <c r="L37" i="33" s="1"/>
  <c r="J37" i="33"/>
  <c r="F37" i="33"/>
  <c r="G37" i="33" s="1"/>
  <c r="E37" i="33"/>
  <c r="K36" i="33"/>
  <c r="L36" i="33" s="1"/>
  <c r="J36" i="33"/>
  <c r="F36" i="33"/>
  <c r="G36" i="33" s="1"/>
  <c r="E36" i="33"/>
  <c r="K35" i="33"/>
  <c r="L35" i="33" s="1"/>
  <c r="J35" i="33"/>
  <c r="F35" i="33"/>
  <c r="G35" i="33" s="1"/>
  <c r="E35" i="33"/>
  <c r="K34" i="33"/>
  <c r="L34" i="33" s="1"/>
  <c r="J34" i="33"/>
  <c r="F34" i="33"/>
  <c r="G34" i="33" s="1"/>
  <c r="E34" i="33"/>
  <c r="K33" i="33"/>
  <c r="L33" i="33" s="1"/>
  <c r="J33" i="33"/>
  <c r="F33" i="33"/>
  <c r="G33" i="33" s="1"/>
  <c r="E33" i="33"/>
  <c r="K32" i="33"/>
  <c r="L32" i="33" s="1"/>
  <c r="J32" i="33"/>
  <c r="F32" i="33"/>
  <c r="G32" i="33" s="1"/>
  <c r="E32" i="33"/>
  <c r="K31" i="33"/>
  <c r="L31" i="33" s="1"/>
  <c r="J31" i="33"/>
  <c r="F31" i="33"/>
  <c r="G31" i="33" s="1"/>
  <c r="E31" i="33"/>
  <c r="K30" i="33"/>
  <c r="L30" i="33" s="1"/>
  <c r="J30" i="33"/>
  <c r="F30" i="33"/>
  <c r="G30" i="33"/>
  <c r="E30" i="33"/>
  <c r="K29" i="33"/>
  <c r="L29" i="33"/>
  <c r="J29" i="33"/>
  <c r="F29" i="33"/>
  <c r="G29" i="33" s="1"/>
  <c r="E29" i="33"/>
  <c r="K28" i="33"/>
  <c r="L28" i="33" s="1"/>
  <c r="J28" i="33"/>
  <c r="F28" i="33"/>
  <c r="G28" i="33" s="1"/>
  <c r="E28" i="33"/>
  <c r="K27" i="33"/>
  <c r="L27" i="33" s="1"/>
  <c r="J27" i="33"/>
  <c r="F27" i="33"/>
  <c r="G27" i="33" s="1"/>
  <c r="E27" i="33"/>
  <c r="K26" i="33"/>
  <c r="L26" i="33" s="1"/>
  <c r="J26" i="33"/>
  <c r="F26" i="33"/>
  <c r="G26" i="33" s="1"/>
  <c r="E26" i="33"/>
  <c r="K25" i="33"/>
  <c r="L25" i="33"/>
  <c r="J25" i="33"/>
  <c r="F25" i="33"/>
  <c r="G25" i="33"/>
  <c r="E25" i="33"/>
  <c r="K24" i="33"/>
  <c r="L24" i="33" s="1"/>
  <c r="J24" i="33"/>
  <c r="F24" i="33"/>
  <c r="G24" i="33" s="1"/>
  <c r="E24" i="33"/>
  <c r="K23" i="33"/>
  <c r="L23" i="33"/>
  <c r="J23" i="33"/>
  <c r="F23" i="33"/>
  <c r="G23" i="33"/>
  <c r="E23" i="33"/>
  <c r="K22" i="33"/>
  <c r="L22" i="33" s="1"/>
  <c r="J22" i="33"/>
  <c r="F22" i="33"/>
  <c r="G22" i="33"/>
  <c r="E22" i="33"/>
  <c r="K21" i="33"/>
  <c r="L21" i="33"/>
  <c r="J21" i="33"/>
  <c r="F21" i="33"/>
  <c r="G21" i="33" s="1"/>
  <c r="E21" i="33"/>
  <c r="K20" i="33"/>
  <c r="L20" i="33" s="1"/>
  <c r="J20" i="33"/>
  <c r="F20" i="33"/>
  <c r="G20" i="33"/>
  <c r="E20" i="33"/>
  <c r="K19" i="33"/>
  <c r="L19" i="33"/>
  <c r="J19" i="33"/>
  <c r="F19" i="33"/>
  <c r="G19" i="33"/>
  <c r="E19" i="33"/>
  <c r="K18" i="33"/>
  <c r="L18" i="33" s="1"/>
  <c r="J18" i="33"/>
  <c r="F18" i="33"/>
  <c r="G18" i="33" s="1"/>
  <c r="E18" i="33"/>
  <c r="K17" i="33"/>
  <c r="L17" i="33"/>
  <c r="J17" i="33"/>
  <c r="F17" i="33"/>
  <c r="G17" i="33" s="1"/>
  <c r="E17" i="33"/>
  <c r="K16" i="33"/>
  <c r="L16" i="33" s="1"/>
  <c r="J16" i="33"/>
  <c r="F16" i="33"/>
  <c r="G16" i="33" s="1"/>
  <c r="E16" i="33"/>
  <c r="K15" i="33"/>
  <c r="L15" i="33" s="1"/>
  <c r="J15" i="33"/>
  <c r="F15" i="33"/>
  <c r="G15" i="33"/>
  <c r="E15" i="33"/>
  <c r="K14" i="33"/>
  <c r="L14" i="33" s="1"/>
  <c r="J14" i="33"/>
  <c r="F14" i="33"/>
  <c r="G14" i="33" s="1"/>
  <c r="E14" i="33"/>
  <c r="K13" i="33"/>
  <c r="L13" i="33" s="1"/>
  <c r="J13" i="33"/>
  <c r="F13" i="33"/>
  <c r="G13" i="33" s="1"/>
  <c r="E13" i="33"/>
  <c r="K12" i="33"/>
  <c r="L12" i="33" s="1"/>
  <c r="J12" i="33"/>
  <c r="F12" i="33"/>
  <c r="G12" i="33" s="1"/>
  <c r="E12" i="33"/>
  <c r="K11" i="33"/>
  <c r="L11" i="33" s="1"/>
  <c r="J11" i="33"/>
  <c r="F11" i="33"/>
  <c r="G11" i="33"/>
  <c r="E11" i="33"/>
  <c r="K10" i="33"/>
  <c r="L10" i="33" s="1"/>
  <c r="J10" i="33"/>
  <c r="F10" i="33"/>
  <c r="G10" i="33" s="1"/>
  <c r="E10" i="33"/>
  <c r="K9" i="33"/>
  <c r="L9" i="33" s="1"/>
  <c r="J9" i="33"/>
  <c r="F9" i="33"/>
  <c r="G9" i="33" s="1"/>
  <c r="E9" i="33"/>
  <c r="K8" i="33"/>
  <c r="L8" i="33" s="1"/>
  <c r="J8" i="33"/>
  <c r="F8" i="33"/>
  <c r="G8" i="33" s="1"/>
  <c r="E8" i="33"/>
  <c r="B75" i="31"/>
  <c r="K74" i="31"/>
  <c r="L74" i="31"/>
  <c r="J74" i="31"/>
  <c r="F74" i="31"/>
  <c r="G74" i="31" s="1"/>
  <c r="E74" i="31"/>
  <c r="K73" i="31"/>
  <c r="L73" i="31"/>
  <c r="J73" i="31"/>
  <c r="F73" i="31"/>
  <c r="G73" i="31"/>
  <c r="E73" i="31"/>
  <c r="K72" i="31"/>
  <c r="L72" i="31"/>
  <c r="J72" i="31"/>
  <c r="F72" i="31"/>
  <c r="G72" i="31" s="1"/>
  <c r="E72" i="31"/>
  <c r="K71" i="31"/>
  <c r="L71" i="31" s="1"/>
  <c r="J71" i="31"/>
  <c r="F71" i="31"/>
  <c r="G71" i="31" s="1"/>
  <c r="E71" i="31"/>
  <c r="K70" i="31"/>
  <c r="L70" i="31"/>
  <c r="J70" i="31"/>
  <c r="F70" i="31"/>
  <c r="G70" i="31" s="1"/>
  <c r="E70" i="31"/>
  <c r="K69" i="31"/>
  <c r="L69" i="31"/>
  <c r="J69" i="31"/>
  <c r="F69" i="31"/>
  <c r="G69" i="31" s="1"/>
  <c r="E69" i="31"/>
  <c r="K68" i="31"/>
  <c r="L68" i="31"/>
  <c r="J68" i="31"/>
  <c r="F68" i="31"/>
  <c r="G68" i="31" s="1"/>
  <c r="E68" i="31"/>
  <c r="K67" i="31"/>
  <c r="L67" i="31"/>
  <c r="J67" i="31"/>
  <c r="F67" i="31"/>
  <c r="G67" i="31" s="1"/>
  <c r="E67" i="31"/>
  <c r="K66" i="31"/>
  <c r="L66" i="31"/>
  <c r="J66" i="31"/>
  <c r="F66" i="31"/>
  <c r="G66" i="31" s="1"/>
  <c r="E66" i="31"/>
  <c r="K65" i="31"/>
  <c r="L65" i="31"/>
  <c r="J65" i="31"/>
  <c r="F65" i="31"/>
  <c r="G65" i="31" s="1"/>
  <c r="E65" i="31"/>
  <c r="K64" i="31"/>
  <c r="L64" i="31"/>
  <c r="J64" i="31"/>
  <c r="F64" i="31"/>
  <c r="G64" i="31" s="1"/>
  <c r="E64" i="31"/>
  <c r="K63" i="31"/>
  <c r="L63" i="31"/>
  <c r="J63" i="31"/>
  <c r="F63" i="31"/>
  <c r="G63" i="31"/>
  <c r="E63" i="31"/>
  <c r="K62" i="31"/>
  <c r="L62" i="31" s="1"/>
  <c r="J62" i="31"/>
  <c r="F62" i="31"/>
  <c r="G62" i="31" s="1"/>
  <c r="E62" i="31"/>
  <c r="K61" i="31"/>
  <c r="L61" i="31"/>
  <c r="J61" i="31"/>
  <c r="F61" i="31"/>
  <c r="G61" i="31" s="1"/>
  <c r="E61" i="31"/>
  <c r="K60" i="31"/>
  <c r="L60" i="31" s="1"/>
  <c r="J60" i="31"/>
  <c r="F60" i="31"/>
  <c r="G60" i="31" s="1"/>
  <c r="E60" i="31"/>
  <c r="K59" i="31"/>
  <c r="L59" i="31"/>
  <c r="J59" i="31"/>
  <c r="F59" i="31"/>
  <c r="G59" i="31"/>
  <c r="E59" i="31"/>
  <c r="K58" i="31"/>
  <c r="L58" i="31"/>
  <c r="J58" i="31"/>
  <c r="F58" i="31"/>
  <c r="G58" i="31" s="1"/>
  <c r="E58" i="31"/>
  <c r="K57" i="31"/>
  <c r="L57" i="31"/>
  <c r="J57" i="31"/>
  <c r="F57" i="31"/>
  <c r="G57" i="31" s="1"/>
  <c r="E57" i="31"/>
  <c r="K56" i="31"/>
  <c r="L56" i="31" s="1"/>
  <c r="J56" i="31"/>
  <c r="F56" i="31"/>
  <c r="G56" i="31" s="1"/>
  <c r="E56" i="31"/>
  <c r="K55" i="31"/>
  <c r="L55" i="31"/>
  <c r="J55" i="31"/>
  <c r="F55" i="31"/>
  <c r="G55" i="31"/>
  <c r="E55" i="31"/>
  <c r="K54" i="31"/>
  <c r="L54" i="31"/>
  <c r="J54" i="31"/>
  <c r="F54" i="31"/>
  <c r="G54" i="31" s="1"/>
  <c r="E54" i="31"/>
  <c r="K53" i="31"/>
  <c r="L53" i="31"/>
  <c r="J53" i="31"/>
  <c r="F53" i="31"/>
  <c r="G53" i="31"/>
  <c r="E53" i="31"/>
  <c r="K52" i="31"/>
  <c r="L52" i="31" s="1"/>
  <c r="J52" i="31"/>
  <c r="F52" i="31"/>
  <c r="G52" i="31" s="1"/>
  <c r="E52" i="31"/>
  <c r="K51" i="31"/>
  <c r="L51" i="31" s="1"/>
  <c r="J51" i="31"/>
  <c r="F51" i="31"/>
  <c r="G51" i="31"/>
  <c r="E51" i="31"/>
  <c r="K50" i="31"/>
  <c r="L50" i="31"/>
  <c r="J50" i="31"/>
  <c r="F50" i="31"/>
  <c r="G50" i="31" s="1"/>
  <c r="E50" i="31"/>
  <c r="K49" i="31"/>
  <c r="L49" i="31" s="1"/>
  <c r="J49" i="31"/>
  <c r="F49" i="31"/>
  <c r="G49" i="31"/>
  <c r="E49" i="31"/>
  <c r="K48" i="31"/>
  <c r="L48" i="31"/>
  <c r="J48" i="31"/>
  <c r="F48" i="31"/>
  <c r="G48" i="31" s="1"/>
  <c r="E48" i="31"/>
  <c r="K47" i="31"/>
  <c r="L47" i="31"/>
  <c r="J47" i="31"/>
  <c r="F47" i="31"/>
  <c r="G47" i="31"/>
  <c r="E47" i="31"/>
  <c r="K46" i="31"/>
  <c r="L46" i="31" s="1"/>
  <c r="J46" i="31"/>
  <c r="F46" i="31"/>
  <c r="G46" i="31" s="1"/>
  <c r="E46" i="31"/>
  <c r="K45" i="31"/>
  <c r="L45" i="31"/>
  <c r="J45" i="31"/>
  <c r="F45" i="31"/>
  <c r="G45" i="31"/>
  <c r="E45" i="31"/>
  <c r="K44" i="31"/>
  <c r="L44" i="31" s="1"/>
  <c r="J44" i="31"/>
  <c r="F44" i="31"/>
  <c r="G44" i="31" s="1"/>
  <c r="E44" i="31"/>
  <c r="K43" i="31"/>
  <c r="L43" i="31"/>
  <c r="J43" i="31"/>
  <c r="F43" i="31"/>
  <c r="G43" i="31"/>
  <c r="E43" i="31"/>
  <c r="K42" i="31"/>
  <c r="L42" i="31" s="1"/>
  <c r="J42" i="31"/>
  <c r="F42" i="31"/>
  <c r="G42" i="31" s="1"/>
  <c r="E42" i="31"/>
  <c r="K41" i="31"/>
  <c r="L41" i="31"/>
  <c r="J41" i="31"/>
  <c r="F41" i="31"/>
  <c r="G41" i="31"/>
  <c r="E41" i="31"/>
  <c r="K40" i="31"/>
  <c r="L40" i="31" s="1"/>
  <c r="J40" i="31"/>
  <c r="F40" i="31"/>
  <c r="G40" i="31" s="1"/>
  <c r="E40" i="31"/>
  <c r="K39" i="31"/>
  <c r="L39" i="31"/>
  <c r="J39" i="31"/>
  <c r="F39" i="31"/>
  <c r="G39" i="31"/>
  <c r="E39" i="31"/>
  <c r="K38" i="31"/>
  <c r="L38" i="31" s="1"/>
  <c r="J38" i="31"/>
  <c r="F38" i="31"/>
  <c r="G38" i="31" s="1"/>
  <c r="E38" i="31"/>
  <c r="K37" i="31"/>
  <c r="L37" i="31" s="1"/>
  <c r="J37" i="31"/>
  <c r="F37" i="31"/>
  <c r="G37" i="31"/>
  <c r="E37" i="31"/>
  <c r="K36" i="31"/>
  <c r="L36" i="31" s="1"/>
  <c r="J36" i="31"/>
  <c r="F36" i="31"/>
  <c r="G36" i="31" s="1"/>
  <c r="E36" i="31"/>
  <c r="K35" i="31"/>
  <c r="L35" i="31"/>
  <c r="J35" i="31"/>
  <c r="F35" i="31"/>
  <c r="G35" i="31" s="1"/>
  <c r="E35" i="31"/>
  <c r="K34" i="31"/>
  <c r="L34" i="31" s="1"/>
  <c r="J34" i="31"/>
  <c r="F34" i="31"/>
  <c r="G34" i="31" s="1"/>
  <c r="E34" i="31"/>
  <c r="K33" i="31"/>
  <c r="L33" i="31" s="1"/>
  <c r="J33" i="31"/>
  <c r="F33" i="31"/>
  <c r="G33" i="31"/>
  <c r="E33" i="31"/>
  <c r="K32" i="31"/>
  <c r="L32" i="31" s="1"/>
  <c r="J32" i="31"/>
  <c r="F32" i="31"/>
  <c r="G32" i="31" s="1"/>
  <c r="E32" i="31"/>
  <c r="K31" i="31"/>
  <c r="L31" i="31"/>
  <c r="J31" i="31"/>
  <c r="F31" i="31"/>
  <c r="G31" i="31"/>
  <c r="E31" i="31"/>
  <c r="K30" i="31"/>
  <c r="L30" i="31" s="1"/>
  <c r="J30" i="31"/>
  <c r="F30" i="31"/>
  <c r="G30" i="31" s="1"/>
  <c r="E30" i="31"/>
  <c r="K29" i="31"/>
  <c r="L29" i="31" s="1"/>
  <c r="J29" i="31"/>
  <c r="F29" i="31"/>
  <c r="G29" i="31"/>
  <c r="E29" i="31"/>
  <c r="K28" i="31"/>
  <c r="L28" i="31" s="1"/>
  <c r="J28" i="31"/>
  <c r="F28" i="31"/>
  <c r="G28" i="31" s="1"/>
  <c r="E28" i="31"/>
  <c r="K27" i="31"/>
  <c r="L27" i="31"/>
  <c r="J27" i="31"/>
  <c r="F27" i="31"/>
  <c r="G27" i="31"/>
  <c r="E27" i="31"/>
  <c r="K26" i="31"/>
  <c r="L26" i="31" s="1"/>
  <c r="J26" i="31"/>
  <c r="F26" i="31"/>
  <c r="G26" i="31" s="1"/>
  <c r="E26" i="31"/>
  <c r="K25" i="31"/>
  <c r="L25" i="31" s="1"/>
  <c r="J25" i="31"/>
  <c r="F25" i="31"/>
  <c r="G25" i="31"/>
  <c r="E25" i="31"/>
  <c r="K24" i="31"/>
  <c r="L24" i="31" s="1"/>
  <c r="J24" i="31"/>
  <c r="F24" i="31"/>
  <c r="G24" i="31" s="1"/>
  <c r="E24" i="31"/>
  <c r="K23" i="31"/>
  <c r="L23" i="31"/>
  <c r="J23" i="31"/>
  <c r="F23" i="31"/>
  <c r="G23" i="31"/>
  <c r="E23" i="31"/>
  <c r="K22" i="31"/>
  <c r="L22" i="31" s="1"/>
  <c r="J22" i="31"/>
  <c r="F22" i="31"/>
  <c r="G22" i="31" s="1"/>
  <c r="E22" i="31"/>
  <c r="K21" i="31"/>
  <c r="L21" i="31" s="1"/>
  <c r="J21" i="31"/>
  <c r="F21" i="31"/>
  <c r="G21" i="31"/>
  <c r="E21" i="31"/>
  <c r="K20" i="31"/>
  <c r="L20" i="31" s="1"/>
  <c r="J20" i="31"/>
  <c r="F20" i="31"/>
  <c r="G20" i="31" s="1"/>
  <c r="E20" i="31"/>
  <c r="K19" i="31"/>
  <c r="L19" i="31"/>
  <c r="J19" i="31"/>
  <c r="F19" i="31"/>
  <c r="G19" i="31"/>
  <c r="E19" i="31"/>
  <c r="K18" i="31"/>
  <c r="L18" i="31" s="1"/>
  <c r="J18" i="31"/>
  <c r="F18" i="31"/>
  <c r="G18" i="31" s="1"/>
  <c r="E18" i="31"/>
  <c r="K17" i="31"/>
  <c r="L17" i="31" s="1"/>
  <c r="J17" i="31"/>
  <c r="F17" i="31"/>
  <c r="G17" i="31"/>
  <c r="E17" i="31"/>
  <c r="K16" i="31"/>
  <c r="L16" i="31" s="1"/>
  <c r="J16" i="31"/>
  <c r="F16" i="31"/>
  <c r="G16" i="31" s="1"/>
  <c r="E16" i="31"/>
  <c r="K15" i="31"/>
  <c r="L15" i="31"/>
  <c r="J15" i="31"/>
  <c r="F15" i="31"/>
  <c r="G15" i="31" s="1"/>
  <c r="E15" i="31"/>
  <c r="K14" i="31"/>
  <c r="L14" i="31" s="1"/>
  <c r="J14" i="31"/>
  <c r="F14" i="31"/>
  <c r="G14" i="31" s="1"/>
  <c r="E14" i="31"/>
  <c r="K13" i="31"/>
  <c r="L13" i="31" s="1"/>
  <c r="J13" i="31"/>
  <c r="F13" i="31"/>
  <c r="G13" i="31"/>
  <c r="E13" i="31"/>
  <c r="K12" i="31"/>
  <c r="L12" i="31" s="1"/>
  <c r="J12" i="31"/>
  <c r="F12" i="31"/>
  <c r="G12" i="31" s="1"/>
  <c r="E12" i="31"/>
  <c r="K11" i="31"/>
  <c r="L11" i="31"/>
  <c r="J11" i="31"/>
  <c r="F11" i="31"/>
  <c r="G11" i="31"/>
  <c r="E11" i="31"/>
  <c r="K10" i="31"/>
  <c r="L10" i="31" s="1"/>
  <c r="J10" i="31"/>
  <c r="F10" i="31"/>
  <c r="G10" i="31" s="1"/>
  <c r="E10" i="31"/>
  <c r="K9" i="31"/>
  <c r="L9" i="31" s="1"/>
  <c r="J9" i="31"/>
  <c r="F9" i="31"/>
  <c r="G9" i="31"/>
  <c r="E9" i="31"/>
  <c r="K8" i="31"/>
  <c r="L8" i="31"/>
  <c r="J8" i="31"/>
  <c r="F8" i="31"/>
  <c r="G8" i="31" s="1"/>
  <c r="E8" i="31"/>
  <c r="J24" i="20"/>
  <c r="B75" i="29"/>
  <c r="I74" i="29"/>
  <c r="J74" i="29"/>
  <c r="E74" i="29"/>
  <c r="F74" i="29" s="1"/>
  <c r="I73" i="29"/>
  <c r="J73" i="29"/>
  <c r="E73" i="29"/>
  <c r="F73" i="29" s="1"/>
  <c r="I72" i="29"/>
  <c r="J72" i="29" s="1"/>
  <c r="E72" i="29"/>
  <c r="F72" i="29" s="1"/>
  <c r="I71" i="29"/>
  <c r="J71" i="29" s="1"/>
  <c r="E71" i="29"/>
  <c r="F71" i="29" s="1"/>
  <c r="I70" i="29"/>
  <c r="J70" i="29"/>
  <c r="E70" i="29"/>
  <c r="F70" i="29" s="1"/>
  <c r="I69" i="29"/>
  <c r="J69" i="29" s="1"/>
  <c r="E69" i="29"/>
  <c r="F69" i="29"/>
  <c r="I68" i="29"/>
  <c r="J68" i="29" s="1"/>
  <c r="E68" i="29"/>
  <c r="F68" i="29" s="1"/>
  <c r="I67" i="29"/>
  <c r="J67" i="29"/>
  <c r="E67" i="29"/>
  <c r="F67" i="29" s="1"/>
  <c r="I66" i="29"/>
  <c r="J66" i="29" s="1"/>
  <c r="E66" i="29"/>
  <c r="F66" i="29" s="1"/>
  <c r="I65" i="29"/>
  <c r="J65" i="29" s="1"/>
  <c r="E65" i="29"/>
  <c r="F65" i="29" s="1"/>
  <c r="I64" i="29"/>
  <c r="J64" i="29"/>
  <c r="E64" i="29"/>
  <c r="F64" i="29" s="1"/>
  <c r="I63" i="29"/>
  <c r="J63" i="29" s="1"/>
  <c r="E63" i="29"/>
  <c r="F63" i="29" s="1"/>
  <c r="I62" i="29"/>
  <c r="J62" i="29"/>
  <c r="E62" i="29"/>
  <c r="F62" i="29" s="1"/>
  <c r="I61" i="29"/>
  <c r="J61" i="29"/>
  <c r="E61" i="29"/>
  <c r="F61" i="29" s="1"/>
  <c r="I60" i="29"/>
  <c r="J60" i="29" s="1"/>
  <c r="E60" i="29"/>
  <c r="F60" i="29"/>
  <c r="I59" i="29"/>
  <c r="J59" i="29" s="1"/>
  <c r="E59" i="29"/>
  <c r="F59" i="29" s="1"/>
  <c r="I58" i="29"/>
  <c r="J58" i="29"/>
  <c r="E58" i="29"/>
  <c r="F58" i="29" s="1"/>
  <c r="I57" i="29"/>
  <c r="J57" i="29" s="1"/>
  <c r="E57" i="29"/>
  <c r="F57" i="29"/>
  <c r="I56" i="29"/>
  <c r="J56" i="29" s="1"/>
  <c r="E56" i="29"/>
  <c r="F56" i="29" s="1"/>
  <c r="I55" i="29"/>
  <c r="J55" i="29"/>
  <c r="E55" i="29"/>
  <c r="F55" i="29" s="1"/>
  <c r="I54" i="29"/>
  <c r="J54" i="29" s="1"/>
  <c r="E54" i="29"/>
  <c r="F54" i="29"/>
  <c r="I53" i="29"/>
  <c r="J53" i="29" s="1"/>
  <c r="E53" i="29"/>
  <c r="F53" i="29" s="1"/>
  <c r="I52" i="29"/>
  <c r="J52" i="29" s="1"/>
  <c r="E52" i="29"/>
  <c r="F52" i="29" s="1"/>
  <c r="I51" i="29"/>
  <c r="J51" i="29" s="1"/>
  <c r="E51" i="29"/>
  <c r="F51" i="29" s="1"/>
  <c r="I50" i="29"/>
  <c r="J50" i="29"/>
  <c r="E50" i="29"/>
  <c r="F50" i="29" s="1"/>
  <c r="I49" i="29"/>
  <c r="J49" i="29" s="1"/>
  <c r="E49" i="29"/>
  <c r="F49" i="29" s="1"/>
  <c r="I48" i="29"/>
  <c r="J48" i="29" s="1"/>
  <c r="E48" i="29"/>
  <c r="F48" i="29"/>
  <c r="I47" i="29"/>
  <c r="J47" i="29"/>
  <c r="E47" i="29"/>
  <c r="F47" i="29" s="1"/>
  <c r="I46" i="29"/>
  <c r="J46" i="29"/>
  <c r="E46" i="29"/>
  <c r="F46" i="29" s="1"/>
  <c r="I45" i="29"/>
  <c r="J45" i="29" s="1"/>
  <c r="E45" i="29"/>
  <c r="F45" i="29" s="1"/>
  <c r="I44" i="29"/>
  <c r="J44" i="29" s="1"/>
  <c r="E44" i="29"/>
  <c r="F44" i="29" s="1"/>
  <c r="I43" i="29"/>
  <c r="J43" i="29"/>
  <c r="E43" i="29"/>
  <c r="F43" i="29" s="1"/>
  <c r="I42" i="29"/>
  <c r="J42" i="29" s="1"/>
  <c r="E42" i="29"/>
  <c r="F42" i="29"/>
  <c r="I41" i="29"/>
  <c r="J41" i="29" s="1"/>
  <c r="E41" i="29"/>
  <c r="F41" i="29" s="1"/>
  <c r="I40" i="29"/>
  <c r="J40" i="29"/>
  <c r="E40" i="29"/>
  <c r="F40" i="29" s="1"/>
  <c r="I39" i="29"/>
  <c r="J39" i="29" s="1"/>
  <c r="E39" i="29"/>
  <c r="F39" i="29" s="1"/>
  <c r="I38" i="29"/>
  <c r="J38" i="29"/>
  <c r="E38" i="29"/>
  <c r="F38" i="29" s="1"/>
  <c r="I37" i="29"/>
  <c r="J37" i="29" s="1"/>
  <c r="E37" i="29"/>
  <c r="F37" i="29" s="1"/>
  <c r="I36" i="29"/>
  <c r="J36" i="29" s="1"/>
  <c r="E36" i="29"/>
  <c r="F36" i="29"/>
  <c r="I35" i="29"/>
  <c r="J35" i="29"/>
  <c r="E35" i="29"/>
  <c r="F35" i="29" s="1"/>
  <c r="I34" i="29"/>
  <c r="J34" i="29"/>
  <c r="E34" i="29"/>
  <c r="F34" i="29" s="1"/>
  <c r="I33" i="29"/>
  <c r="J33" i="29" s="1"/>
  <c r="E33" i="29"/>
  <c r="F33" i="29" s="1"/>
  <c r="I32" i="29"/>
  <c r="J32" i="29" s="1"/>
  <c r="E32" i="29"/>
  <c r="F32" i="29" s="1"/>
  <c r="I31" i="29"/>
  <c r="J31" i="29" s="1"/>
  <c r="E31" i="29"/>
  <c r="F31" i="29" s="1"/>
  <c r="I30" i="29"/>
  <c r="J30" i="29" s="1"/>
  <c r="E30" i="29"/>
  <c r="F30" i="29"/>
  <c r="I29" i="29"/>
  <c r="J29" i="29" s="1"/>
  <c r="E29" i="29"/>
  <c r="F29" i="29" s="1"/>
  <c r="I28" i="29"/>
  <c r="J28" i="29"/>
  <c r="E28" i="29"/>
  <c r="F28" i="29" s="1"/>
  <c r="I27" i="29"/>
  <c r="J27" i="29" s="1"/>
  <c r="E27" i="29"/>
  <c r="F27" i="29" s="1"/>
  <c r="I26" i="29"/>
  <c r="J26" i="29"/>
  <c r="E26" i="29"/>
  <c r="F26" i="29" s="1"/>
  <c r="I25" i="29"/>
  <c r="J25" i="29" s="1"/>
  <c r="E25" i="29"/>
  <c r="F25" i="29" s="1"/>
  <c r="I24" i="29"/>
  <c r="J24" i="29" s="1"/>
  <c r="E24" i="29"/>
  <c r="F24" i="29"/>
  <c r="I23" i="29"/>
  <c r="J23" i="29"/>
  <c r="E23" i="29"/>
  <c r="F23" i="29" s="1"/>
  <c r="I22" i="29"/>
  <c r="J22" i="29"/>
  <c r="E22" i="29"/>
  <c r="F22" i="29" s="1"/>
  <c r="I21" i="29"/>
  <c r="J21" i="29" s="1"/>
  <c r="E21" i="29"/>
  <c r="F21" i="29"/>
  <c r="I20" i="29"/>
  <c r="J20" i="29"/>
  <c r="E20" i="29"/>
  <c r="F20" i="29" s="1"/>
  <c r="I19" i="29"/>
  <c r="J19" i="29" s="1"/>
  <c r="E19" i="29"/>
  <c r="F19" i="29" s="1"/>
  <c r="I18" i="29"/>
  <c r="J18" i="29" s="1"/>
  <c r="E18" i="29"/>
  <c r="F18" i="29"/>
  <c r="I17" i="29"/>
  <c r="J17" i="29" s="1"/>
  <c r="E17" i="29"/>
  <c r="F17" i="29" s="1"/>
  <c r="I16" i="29"/>
  <c r="J16" i="29"/>
  <c r="E16" i="29"/>
  <c r="F16" i="29" s="1"/>
  <c r="I15" i="29"/>
  <c r="J15" i="29" s="1"/>
  <c r="E15" i="29"/>
  <c r="F15" i="29" s="1"/>
  <c r="I14" i="29"/>
  <c r="J14" i="29"/>
  <c r="E14" i="29"/>
  <c r="F14" i="29" s="1"/>
  <c r="I13" i="29"/>
  <c r="J13" i="29"/>
  <c r="E13" i="29"/>
  <c r="F13" i="29" s="1"/>
  <c r="I12" i="29"/>
  <c r="J12" i="29" s="1"/>
  <c r="E12" i="29"/>
  <c r="F12" i="29"/>
  <c r="I11" i="29"/>
  <c r="J11" i="29" s="1"/>
  <c r="E11" i="29"/>
  <c r="F11" i="29" s="1"/>
  <c r="I10" i="29"/>
  <c r="J10" i="29"/>
  <c r="E10" i="29"/>
  <c r="F10" i="29" s="1"/>
  <c r="I9" i="29"/>
  <c r="J9" i="29" s="1"/>
  <c r="E9" i="29"/>
  <c r="F9" i="29"/>
  <c r="I8" i="29"/>
  <c r="J8" i="29" s="1"/>
  <c r="E8" i="29"/>
  <c r="F8" i="29" s="1"/>
  <c r="B75" i="28"/>
  <c r="K74" i="28"/>
  <c r="L74" i="28" s="1"/>
  <c r="J74" i="28"/>
  <c r="F74" i="28"/>
  <c r="G74" i="28" s="1"/>
  <c r="E74" i="28"/>
  <c r="K73" i="28"/>
  <c r="L73" i="28" s="1"/>
  <c r="J73" i="28"/>
  <c r="F73" i="28"/>
  <c r="G73" i="28" s="1"/>
  <c r="E73" i="28"/>
  <c r="K72" i="28"/>
  <c r="L72" i="28" s="1"/>
  <c r="J72" i="28"/>
  <c r="F72" i="28"/>
  <c r="G72" i="28" s="1"/>
  <c r="E72" i="28"/>
  <c r="K71" i="28"/>
  <c r="L71" i="28" s="1"/>
  <c r="J71" i="28"/>
  <c r="F71" i="28"/>
  <c r="G71" i="28" s="1"/>
  <c r="E71" i="28"/>
  <c r="K70" i="28"/>
  <c r="L70" i="28" s="1"/>
  <c r="J70" i="28"/>
  <c r="F70" i="28"/>
  <c r="G70" i="28" s="1"/>
  <c r="E70" i="28"/>
  <c r="K69" i="28"/>
  <c r="L69" i="28" s="1"/>
  <c r="J69" i="28"/>
  <c r="F69" i="28"/>
  <c r="G69" i="28" s="1"/>
  <c r="E69" i="28"/>
  <c r="K68" i="28"/>
  <c r="L68" i="28" s="1"/>
  <c r="J68" i="28"/>
  <c r="F68" i="28"/>
  <c r="G68" i="28" s="1"/>
  <c r="E68" i="28"/>
  <c r="K67" i="28"/>
  <c r="L67" i="28" s="1"/>
  <c r="J67" i="28"/>
  <c r="F67" i="28"/>
  <c r="G67" i="28" s="1"/>
  <c r="E67" i="28"/>
  <c r="K66" i="28"/>
  <c r="L66" i="28" s="1"/>
  <c r="J66" i="28"/>
  <c r="F66" i="28"/>
  <c r="G66" i="28" s="1"/>
  <c r="E66" i="28"/>
  <c r="K65" i="28"/>
  <c r="L65" i="28"/>
  <c r="J65" i="28"/>
  <c r="F65" i="28"/>
  <c r="G65" i="28" s="1"/>
  <c r="E65" i="28"/>
  <c r="K64" i="28"/>
  <c r="L64" i="28" s="1"/>
  <c r="J64" i="28"/>
  <c r="F64" i="28"/>
  <c r="G64" i="28" s="1"/>
  <c r="E64" i="28"/>
  <c r="K63" i="28"/>
  <c r="L63" i="28" s="1"/>
  <c r="J63" i="28"/>
  <c r="F63" i="28"/>
  <c r="G63" i="28" s="1"/>
  <c r="E63" i="28"/>
  <c r="K62" i="28"/>
  <c r="L62" i="28" s="1"/>
  <c r="J62" i="28"/>
  <c r="F62" i="28"/>
  <c r="G62" i="28" s="1"/>
  <c r="E62" i="28"/>
  <c r="K61" i="28"/>
  <c r="L61" i="28" s="1"/>
  <c r="J61" i="28"/>
  <c r="F61" i="28"/>
  <c r="G61" i="28" s="1"/>
  <c r="E61" i="28"/>
  <c r="K60" i="28"/>
  <c r="L60" i="28" s="1"/>
  <c r="J60" i="28"/>
  <c r="F60" i="28"/>
  <c r="G60" i="28" s="1"/>
  <c r="E60" i="28"/>
  <c r="K59" i="28"/>
  <c r="L59" i="28" s="1"/>
  <c r="J59" i="28"/>
  <c r="F59" i="28"/>
  <c r="G59" i="28" s="1"/>
  <c r="E59" i="28"/>
  <c r="K58" i="28"/>
  <c r="L58" i="28" s="1"/>
  <c r="J58" i="28"/>
  <c r="F58" i="28"/>
  <c r="G58" i="28" s="1"/>
  <c r="E58" i="28"/>
  <c r="K57" i="28"/>
  <c r="L57" i="28"/>
  <c r="J57" i="28"/>
  <c r="F57" i="28"/>
  <c r="G57" i="28" s="1"/>
  <c r="E57" i="28"/>
  <c r="K56" i="28"/>
  <c r="L56" i="28" s="1"/>
  <c r="J56" i="28"/>
  <c r="F56" i="28"/>
  <c r="G56" i="28" s="1"/>
  <c r="E56" i="28"/>
  <c r="K55" i="28"/>
  <c r="L55" i="28" s="1"/>
  <c r="J55" i="28"/>
  <c r="F55" i="28"/>
  <c r="G55" i="28" s="1"/>
  <c r="E55" i="28"/>
  <c r="K54" i="28"/>
  <c r="L54" i="28" s="1"/>
  <c r="J54" i="28"/>
  <c r="F54" i="28"/>
  <c r="G54" i="28" s="1"/>
  <c r="E54" i="28"/>
  <c r="K53" i="28"/>
  <c r="L53" i="28" s="1"/>
  <c r="J53" i="28"/>
  <c r="F53" i="28"/>
  <c r="G53" i="28" s="1"/>
  <c r="E53" i="28"/>
  <c r="K52" i="28"/>
  <c r="L52" i="28" s="1"/>
  <c r="J52" i="28"/>
  <c r="F52" i="28"/>
  <c r="G52" i="28" s="1"/>
  <c r="E52" i="28"/>
  <c r="K51" i="28"/>
  <c r="L51" i="28"/>
  <c r="J51" i="28"/>
  <c r="F51" i="28"/>
  <c r="G51" i="28" s="1"/>
  <c r="E51" i="28"/>
  <c r="K50" i="28"/>
  <c r="L50" i="28" s="1"/>
  <c r="J50" i="28"/>
  <c r="F50" i="28"/>
  <c r="G50" i="28" s="1"/>
  <c r="E50" i="28"/>
  <c r="K49" i="28"/>
  <c r="L49" i="28" s="1"/>
  <c r="J49" i="28"/>
  <c r="F49" i="28"/>
  <c r="G49" i="28" s="1"/>
  <c r="E49" i="28"/>
  <c r="K48" i="28"/>
  <c r="L48" i="28" s="1"/>
  <c r="J48" i="28"/>
  <c r="F48" i="28"/>
  <c r="G48" i="28" s="1"/>
  <c r="E48" i="28"/>
  <c r="K47" i="28"/>
  <c r="L47" i="28" s="1"/>
  <c r="J47" i="28"/>
  <c r="F47" i="28"/>
  <c r="G47" i="28" s="1"/>
  <c r="E47" i="28"/>
  <c r="K46" i="28"/>
  <c r="L46" i="28" s="1"/>
  <c r="J46" i="28"/>
  <c r="F46" i="28"/>
  <c r="G46" i="28" s="1"/>
  <c r="E46" i="28"/>
  <c r="K45" i="28"/>
  <c r="L45" i="28" s="1"/>
  <c r="J45" i="28"/>
  <c r="F45" i="28"/>
  <c r="G45" i="28" s="1"/>
  <c r="E45" i="28"/>
  <c r="K44" i="28"/>
  <c r="L44" i="28" s="1"/>
  <c r="J44" i="28"/>
  <c r="F44" i="28"/>
  <c r="G44" i="28" s="1"/>
  <c r="E44" i="28"/>
  <c r="K43" i="28"/>
  <c r="L43" i="28" s="1"/>
  <c r="J43" i="28"/>
  <c r="F43" i="28"/>
  <c r="G43" i="28" s="1"/>
  <c r="E43" i="28"/>
  <c r="K42" i="28"/>
  <c r="L42" i="28" s="1"/>
  <c r="J42" i="28"/>
  <c r="F42" i="28"/>
  <c r="G42" i="28" s="1"/>
  <c r="E42" i="28"/>
  <c r="K41" i="28"/>
  <c r="L41" i="28"/>
  <c r="J41" i="28"/>
  <c r="F41" i="28"/>
  <c r="G41" i="28" s="1"/>
  <c r="E41" i="28"/>
  <c r="K40" i="28"/>
  <c r="L40" i="28" s="1"/>
  <c r="J40" i="28"/>
  <c r="F40" i="28"/>
  <c r="G40" i="28" s="1"/>
  <c r="E40" i="28"/>
  <c r="K39" i="28"/>
  <c r="L39" i="28" s="1"/>
  <c r="J39" i="28"/>
  <c r="F39" i="28"/>
  <c r="G39" i="28" s="1"/>
  <c r="E39" i="28"/>
  <c r="K38" i="28"/>
  <c r="L38" i="28" s="1"/>
  <c r="J38" i="28"/>
  <c r="F38" i="28"/>
  <c r="G38" i="28" s="1"/>
  <c r="E38" i="28"/>
  <c r="K37" i="28"/>
  <c r="L37" i="28" s="1"/>
  <c r="J37" i="28"/>
  <c r="F37" i="28"/>
  <c r="G37" i="28" s="1"/>
  <c r="E37" i="28"/>
  <c r="K36" i="28"/>
  <c r="L36" i="28" s="1"/>
  <c r="J36" i="28"/>
  <c r="F36" i="28"/>
  <c r="G36" i="28" s="1"/>
  <c r="E36" i="28"/>
  <c r="K35" i="28"/>
  <c r="L35" i="28"/>
  <c r="J35" i="28"/>
  <c r="F35" i="28"/>
  <c r="G35" i="28" s="1"/>
  <c r="E35" i="28"/>
  <c r="K34" i="28"/>
  <c r="L34" i="28" s="1"/>
  <c r="J34" i="28"/>
  <c r="F34" i="28"/>
  <c r="G34" i="28" s="1"/>
  <c r="E34" i="28"/>
  <c r="K33" i="28"/>
  <c r="L33" i="28"/>
  <c r="J33" i="28"/>
  <c r="F33" i="28"/>
  <c r="G33" i="28" s="1"/>
  <c r="E33" i="28"/>
  <c r="K32" i="28"/>
  <c r="L32" i="28" s="1"/>
  <c r="J32" i="28"/>
  <c r="F32" i="28"/>
  <c r="G32" i="28" s="1"/>
  <c r="E32" i="28"/>
  <c r="K31" i="28"/>
  <c r="L31" i="28" s="1"/>
  <c r="J31" i="28"/>
  <c r="F31" i="28"/>
  <c r="G31" i="28" s="1"/>
  <c r="E31" i="28"/>
  <c r="K30" i="28"/>
  <c r="L30" i="28" s="1"/>
  <c r="J30" i="28"/>
  <c r="F30" i="28"/>
  <c r="G30" i="28" s="1"/>
  <c r="E30" i="28"/>
  <c r="K29" i="28"/>
  <c r="L29" i="28" s="1"/>
  <c r="J29" i="28"/>
  <c r="F29" i="28"/>
  <c r="G29" i="28" s="1"/>
  <c r="E29" i="28"/>
  <c r="K28" i="28"/>
  <c r="L28" i="28" s="1"/>
  <c r="J28" i="28"/>
  <c r="F28" i="28"/>
  <c r="G28" i="28" s="1"/>
  <c r="E28" i="28"/>
  <c r="K27" i="28"/>
  <c r="L27" i="28"/>
  <c r="J27" i="28"/>
  <c r="F27" i="28"/>
  <c r="G27" i="28" s="1"/>
  <c r="E27" i="28"/>
  <c r="K26" i="28"/>
  <c r="L26" i="28" s="1"/>
  <c r="J26" i="28"/>
  <c r="F26" i="28"/>
  <c r="G26" i="28" s="1"/>
  <c r="E26" i="28"/>
  <c r="K25" i="28"/>
  <c r="L25" i="28"/>
  <c r="J25" i="28"/>
  <c r="F25" i="28"/>
  <c r="G25" i="28" s="1"/>
  <c r="E25" i="28"/>
  <c r="K24" i="28"/>
  <c r="L24" i="28" s="1"/>
  <c r="J24" i="28"/>
  <c r="F24" i="28"/>
  <c r="G24" i="28" s="1"/>
  <c r="E24" i="28"/>
  <c r="K23" i="28"/>
  <c r="L23" i="28"/>
  <c r="J23" i="28"/>
  <c r="F23" i="28"/>
  <c r="G23" i="28" s="1"/>
  <c r="E23" i="28"/>
  <c r="K22" i="28"/>
  <c r="L22" i="28"/>
  <c r="J22" i="28"/>
  <c r="F22" i="28"/>
  <c r="G22" i="28" s="1"/>
  <c r="E22" i="28"/>
  <c r="K21" i="28"/>
  <c r="L21" i="28" s="1"/>
  <c r="J21" i="28"/>
  <c r="F21" i="28"/>
  <c r="G21" i="28" s="1"/>
  <c r="E21" i="28"/>
  <c r="K20" i="28"/>
  <c r="L20" i="28"/>
  <c r="J20" i="28"/>
  <c r="F20" i="28"/>
  <c r="G20" i="28" s="1"/>
  <c r="E20" i="28"/>
  <c r="K19" i="28"/>
  <c r="L19" i="28" s="1"/>
  <c r="J19" i="28"/>
  <c r="F19" i="28"/>
  <c r="G19" i="28"/>
  <c r="E19" i="28"/>
  <c r="K18" i="28"/>
  <c r="L18" i="28"/>
  <c r="J18" i="28"/>
  <c r="F18" i="28"/>
  <c r="G18" i="28" s="1"/>
  <c r="E18" i="28"/>
  <c r="K17" i="28"/>
  <c r="L17" i="28" s="1"/>
  <c r="J17" i="28"/>
  <c r="F17" i="28"/>
  <c r="G17" i="28" s="1"/>
  <c r="E17" i="28"/>
  <c r="K16" i="28"/>
  <c r="L16" i="28"/>
  <c r="J16" i="28"/>
  <c r="F16" i="28"/>
  <c r="G16" i="28" s="1"/>
  <c r="E16" i="28"/>
  <c r="K15" i="28"/>
  <c r="L15" i="28" s="1"/>
  <c r="J15" i="28"/>
  <c r="F15" i="28"/>
  <c r="G15" i="28"/>
  <c r="E15" i="28"/>
  <c r="K14" i="28"/>
  <c r="L14" i="28"/>
  <c r="J14" i="28"/>
  <c r="F14" i="28"/>
  <c r="G14" i="28" s="1"/>
  <c r="E14" i="28"/>
  <c r="K13" i="28"/>
  <c r="L13" i="28" s="1"/>
  <c r="J13" i="28"/>
  <c r="F13" i="28"/>
  <c r="G13" i="28" s="1"/>
  <c r="E13" i="28"/>
  <c r="K12" i="28"/>
  <c r="L12" i="28"/>
  <c r="J12" i="28"/>
  <c r="F12" i="28"/>
  <c r="G12" i="28" s="1"/>
  <c r="E12" i="28"/>
  <c r="K11" i="28"/>
  <c r="L11" i="28" s="1"/>
  <c r="J11" i="28"/>
  <c r="F11" i="28"/>
  <c r="G11" i="28"/>
  <c r="E11" i="28"/>
  <c r="K10" i="28"/>
  <c r="L10" i="28"/>
  <c r="J10" i="28"/>
  <c r="F10" i="28"/>
  <c r="G10" i="28" s="1"/>
  <c r="E10" i="28"/>
  <c r="K9" i="28"/>
  <c r="L9" i="28" s="1"/>
  <c r="J9" i="28"/>
  <c r="F9" i="28"/>
  <c r="G9" i="28" s="1"/>
  <c r="E9" i="28"/>
  <c r="K8" i="28"/>
  <c r="L8" i="28"/>
  <c r="J8" i="28"/>
  <c r="F8" i="28"/>
  <c r="G8" i="28" s="1"/>
  <c r="E8" i="28"/>
  <c r="B75" i="27"/>
  <c r="K74" i="27"/>
  <c r="L74" i="27"/>
  <c r="J74" i="27"/>
  <c r="F74" i="27"/>
  <c r="G74" i="27" s="1"/>
  <c r="E74" i="27"/>
  <c r="K73" i="27"/>
  <c r="L73" i="27"/>
  <c r="J73" i="27"/>
  <c r="F73" i="27"/>
  <c r="G73" i="27" s="1"/>
  <c r="E73" i="27"/>
  <c r="K72" i="27"/>
  <c r="L72" i="27" s="1"/>
  <c r="J72" i="27"/>
  <c r="F72" i="27"/>
  <c r="G72" i="27" s="1"/>
  <c r="E72" i="27"/>
  <c r="K71" i="27"/>
  <c r="L71" i="27"/>
  <c r="J71" i="27"/>
  <c r="F71" i="27"/>
  <c r="G71" i="27"/>
  <c r="E71" i="27"/>
  <c r="K70" i="27"/>
  <c r="L70" i="27"/>
  <c r="J70" i="27"/>
  <c r="F70" i="27"/>
  <c r="G70" i="27" s="1"/>
  <c r="E70" i="27"/>
  <c r="K69" i="27"/>
  <c r="L69" i="27"/>
  <c r="J69" i="27"/>
  <c r="F69" i="27"/>
  <c r="G69" i="27"/>
  <c r="E69" i="27"/>
  <c r="K68" i="27"/>
  <c r="L68" i="27" s="1"/>
  <c r="J68" i="27"/>
  <c r="F68" i="27"/>
  <c r="G68" i="27" s="1"/>
  <c r="E68" i="27"/>
  <c r="K67" i="27"/>
  <c r="L67" i="27" s="1"/>
  <c r="J67" i="27"/>
  <c r="F67" i="27"/>
  <c r="G67" i="27"/>
  <c r="E67" i="27"/>
  <c r="K66" i="27"/>
  <c r="L66" i="27"/>
  <c r="J66" i="27"/>
  <c r="F66" i="27"/>
  <c r="G66" i="27" s="1"/>
  <c r="E66" i="27"/>
  <c r="K65" i="27"/>
  <c r="L65" i="27" s="1"/>
  <c r="J65" i="27"/>
  <c r="F65" i="27"/>
  <c r="G65" i="27"/>
  <c r="E65" i="27"/>
  <c r="K64" i="27"/>
  <c r="L64" i="27"/>
  <c r="J64" i="27"/>
  <c r="F64" i="27"/>
  <c r="G64" i="27" s="1"/>
  <c r="E64" i="27"/>
  <c r="K63" i="27"/>
  <c r="L63" i="27"/>
  <c r="J63" i="27"/>
  <c r="F63" i="27"/>
  <c r="G63" i="27"/>
  <c r="E63" i="27"/>
  <c r="K62" i="27"/>
  <c r="L62" i="27" s="1"/>
  <c r="J62" i="27"/>
  <c r="F62" i="27"/>
  <c r="G62" i="27" s="1"/>
  <c r="E62" i="27"/>
  <c r="K61" i="27"/>
  <c r="L61" i="27" s="1"/>
  <c r="J61" i="27"/>
  <c r="F61" i="27"/>
  <c r="G61" i="27"/>
  <c r="E61" i="27"/>
  <c r="K60" i="27"/>
  <c r="L60" i="27"/>
  <c r="J60" i="27"/>
  <c r="F60" i="27"/>
  <c r="G60" i="27" s="1"/>
  <c r="E60" i="27"/>
  <c r="K59" i="27"/>
  <c r="L59" i="27"/>
  <c r="J59" i="27"/>
  <c r="F59" i="27"/>
  <c r="G59" i="27"/>
  <c r="E59" i="27"/>
  <c r="K58" i="27"/>
  <c r="L58" i="27" s="1"/>
  <c r="J58" i="27"/>
  <c r="F58" i="27"/>
  <c r="G58" i="27" s="1"/>
  <c r="E58" i="27"/>
  <c r="K57" i="27"/>
  <c r="L57" i="27" s="1"/>
  <c r="J57" i="27"/>
  <c r="F57" i="27"/>
  <c r="G57" i="27"/>
  <c r="E57" i="27"/>
  <c r="K56" i="27"/>
  <c r="L56" i="27"/>
  <c r="J56" i="27"/>
  <c r="F56" i="27"/>
  <c r="G56" i="27" s="1"/>
  <c r="E56" i="27"/>
  <c r="K55" i="27"/>
  <c r="L55" i="27"/>
  <c r="J55" i="27"/>
  <c r="F55" i="27"/>
  <c r="G55" i="27"/>
  <c r="E55" i="27"/>
  <c r="K54" i="27"/>
  <c r="L54" i="27"/>
  <c r="J54" i="27"/>
  <c r="F54" i="27"/>
  <c r="G54" i="27" s="1"/>
  <c r="E54" i="27"/>
  <c r="K53" i="27"/>
  <c r="L53" i="27"/>
  <c r="J53" i="27"/>
  <c r="F53" i="27"/>
  <c r="G53" i="27" s="1"/>
  <c r="E53" i="27"/>
  <c r="K52" i="27"/>
  <c r="L52" i="27"/>
  <c r="J52" i="27"/>
  <c r="F52" i="27"/>
  <c r="G52" i="27" s="1"/>
  <c r="E52" i="27"/>
  <c r="K51" i="27"/>
  <c r="L51" i="27" s="1"/>
  <c r="J51" i="27"/>
  <c r="F51" i="27"/>
  <c r="G51" i="27" s="1"/>
  <c r="E51" i="27"/>
  <c r="K50" i="27"/>
  <c r="L50" i="27"/>
  <c r="J50" i="27"/>
  <c r="F50" i="27"/>
  <c r="G50" i="27" s="1"/>
  <c r="E50" i="27"/>
  <c r="K49" i="27"/>
  <c r="L49" i="27"/>
  <c r="J49" i="27"/>
  <c r="F49" i="27"/>
  <c r="G49" i="27"/>
  <c r="E49" i="27"/>
  <c r="K48" i="27"/>
  <c r="L48" i="27" s="1"/>
  <c r="J48" i="27"/>
  <c r="F48" i="27"/>
  <c r="G48" i="27" s="1"/>
  <c r="E48" i="27"/>
  <c r="K47" i="27"/>
  <c r="L47" i="27" s="1"/>
  <c r="J47" i="27"/>
  <c r="F47" i="27"/>
  <c r="G47" i="27" s="1"/>
  <c r="E47" i="27"/>
  <c r="K46" i="27"/>
  <c r="L46" i="27"/>
  <c r="J46" i="27"/>
  <c r="G46" i="27"/>
  <c r="F46" i="27"/>
  <c r="E46" i="27"/>
  <c r="K45" i="27"/>
  <c r="L45" i="27"/>
  <c r="J45" i="27"/>
  <c r="F45" i="27"/>
  <c r="G45" i="27"/>
  <c r="E45" i="27"/>
  <c r="K44" i="27"/>
  <c r="L44" i="27" s="1"/>
  <c r="J44" i="27"/>
  <c r="F44" i="27"/>
  <c r="G44" i="27" s="1"/>
  <c r="E44" i="27"/>
  <c r="K43" i="27"/>
  <c r="L43" i="27" s="1"/>
  <c r="J43" i="27"/>
  <c r="F43" i="27"/>
  <c r="G43" i="27"/>
  <c r="E43" i="27"/>
  <c r="K42" i="27"/>
  <c r="L42" i="27"/>
  <c r="J42" i="27"/>
  <c r="F42" i="27"/>
  <c r="G42" i="27" s="1"/>
  <c r="E42" i="27"/>
  <c r="K41" i="27"/>
  <c r="L41" i="27"/>
  <c r="J41" i="27"/>
  <c r="F41" i="27"/>
  <c r="G41" i="27"/>
  <c r="E41" i="27"/>
  <c r="K40" i="27"/>
  <c r="L40" i="27" s="1"/>
  <c r="J40" i="27"/>
  <c r="F40" i="27"/>
  <c r="G40" i="27" s="1"/>
  <c r="E40" i="27"/>
  <c r="K39" i="27"/>
  <c r="L39" i="27" s="1"/>
  <c r="J39" i="27"/>
  <c r="F39" i="27"/>
  <c r="G39" i="27"/>
  <c r="E39" i="27"/>
  <c r="K38" i="27"/>
  <c r="L38" i="27"/>
  <c r="J38" i="27"/>
  <c r="F38" i="27"/>
  <c r="G38" i="27" s="1"/>
  <c r="E38" i="27"/>
  <c r="K37" i="27"/>
  <c r="L37" i="27"/>
  <c r="J37" i="27"/>
  <c r="F37" i="27"/>
  <c r="G37" i="27"/>
  <c r="E37" i="27"/>
  <c r="K36" i="27"/>
  <c r="L36" i="27"/>
  <c r="J36" i="27"/>
  <c r="F36" i="27"/>
  <c r="G36" i="27" s="1"/>
  <c r="E36" i="27"/>
  <c r="K35" i="27"/>
  <c r="L35" i="27"/>
  <c r="J35" i="27"/>
  <c r="F35" i="27"/>
  <c r="G35" i="27" s="1"/>
  <c r="E35" i="27"/>
  <c r="K34" i="27"/>
  <c r="L34" i="27"/>
  <c r="J34" i="27"/>
  <c r="F34" i="27"/>
  <c r="G34" i="27" s="1"/>
  <c r="E34" i="27"/>
  <c r="K33" i="27"/>
  <c r="L33" i="27" s="1"/>
  <c r="J33" i="27"/>
  <c r="F33" i="27"/>
  <c r="G33" i="27" s="1"/>
  <c r="E33" i="27"/>
  <c r="K32" i="27"/>
  <c r="L32" i="27"/>
  <c r="J32" i="27"/>
  <c r="F32" i="27"/>
  <c r="G32" i="27" s="1"/>
  <c r="E32" i="27"/>
  <c r="K31" i="27"/>
  <c r="L31" i="27"/>
  <c r="J31" i="27"/>
  <c r="F31" i="27"/>
  <c r="G31" i="27"/>
  <c r="E31" i="27"/>
  <c r="K30" i="27"/>
  <c r="L30" i="27"/>
  <c r="J30" i="27"/>
  <c r="F30" i="27"/>
  <c r="G30" i="27" s="1"/>
  <c r="E30" i="27"/>
  <c r="K29" i="27"/>
  <c r="L29" i="27" s="1"/>
  <c r="J29" i="27"/>
  <c r="F29" i="27"/>
  <c r="G29" i="27" s="1"/>
  <c r="E29" i="27"/>
  <c r="K28" i="27"/>
  <c r="L28" i="27"/>
  <c r="J28" i="27"/>
  <c r="F28" i="27"/>
  <c r="G28" i="27" s="1"/>
  <c r="E28" i="27"/>
  <c r="K27" i="27"/>
  <c r="L27" i="27"/>
  <c r="J27" i="27"/>
  <c r="F27" i="27"/>
  <c r="G27" i="27"/>
  <c r="E27" i="27"/>
  <c r="K26" i="27"/>
  <c r="L26" i="27"/>
  <c r="J26" i="27"/>
  <c r="F26" i="27"/>
  <c r="G26" i="27" s="1"/>
  <c r="E26" i="27"/>
  <c r="K25" i="27"/>
  <c r="L25" i="27"/>
  <c r="J25" i="27"/>
  <c r="F25" i="27"/>
  <c r="G25" i="27" s="1"/>
  <c r="E25" i="27"/>
  <c r="K24" i="27"/>
  <c r="L24" i="27"/>
  <c r="J24" i="27"/>
  <c r="F24" i="27"/>
  <c r="G24" i="27" s="1"/>
  <c r="E24" i="27"/>
  <c r="K23" i="27"/>
  <c r="L23" i="27"/>
  <c r="J23" i="27"/>
  <c r="F23" i="27"/>
  <c r="G23" i="27"/>
  <c r="E23" i="27"/>
  <c r="K22" i="27"/>
  <c r="L22" i="27"/>
  <c r="J22" i="27"/>
  <c r="F22" i="27"/>
  <c r="G22" i="27" s="1"/>
  <c r="E22" i="27"/>
  <c r="K21" i="27"/>
  <c r="L21" i="27"/>
  <c r="J21" i="27"/>
  <c r="F21" i="27"/>
  <c r="G21" i="27"/>
  <c r="E21" i="27"/>
  <c r="K20" i="27"/>
  <c r="L20" i="27" s="1"/>
  <c r="J20" i="27"/>
  <c r="F20" i="27"/>
  <c r="G20" i="27" s="1"/>
  <c r="E20" i="27"/>
  <c r="K19" i="27"/>
  <c r="L19" i="27"/>
  <c r="J19" i="27"/>
  <c r="F19" i="27"/>
  <c r="G19" i="27" s="1"/>
  <c r="E19" i="27"/>
  <c r="K18" i="27"/>
  <c r="L18" i="27" s="1"/>
  <c r="J18" i="27"/>
  <c r="F18" i="27"/>
  <c r="G18" i="27" s="1"/>
  <c r="E18" i="27"/>
  <c r="K17" i="27"/>
  <c r="L17" i="27"/>
  <c r="J17" i="27"/>
  <c r="F17" i="27"/>
  <c r="G17" i="27"/>
  <c r="E17" i="27"/>
  <c r="K16" i="27"/>
  <c r="L16" i="27"/>
  <c r="J16" i="27"/>
  <c r="F16" i="27"/>
  <c r="G16" i="27" s="1"/>
  <c r="E16" i="27"/>
  <c r="K15" i="27"/>
  <c r="L15" i="27"/>
  <c r="J15" i="27"/>
  <c r="F15" i="27"/>
  <c r="G15" i="27" s="1"/>
  <c r="E15" i="27"/>
  <c r="K14" i="27"/>
  <c r="L14" i="27" s="1"/>
  <c r="J14" i="27"/>
  <c r="F14" i="27"/>
  <c r="G14" i="27" s="1"/>
  <c r="E14" i="27"/>
  <c r="K13" i="27"/>
  <c r="L13" i="27"/>
  <c r="J13" i="27"/>
  <c r="F13" i="27"/>
  <c r="G13" i="27"/>
  <c r="E13" i="27"/>
  <c r="K12" i="27"/>
  <c r="L12" i="27"/>
  <c r="J12" i="27"/>
  <c r="F12" i="27"/>
  <c r="G12" i="27" s="1"/>
  <c r="E12" i="27"/>
  <c r="K11" i="27"/>
  <c r="L11" i="27"/>
  <c r="J11" i="27"/>
  <c r="F11" i="27"/>
  <c r="G11" i="27"/>
  <c r="E11" i="27"/>
  <c r="K10" i="27"/>
  <c r="L10" i="27" s="1"/>
  <c r="J10" i="27"/>
  <c r="F10" i="27"/>
  <c r="G10" i="27" s="1"/>
  <c r="E10" i="27"/>
  <c r="K9" i="27"/>
  <c r="L9" i="27" s="1"/>
  <c r="J9" i="27"/>
  <c r="F9" i="27"/>
  <c r="G9" i="27" s="1"/>
  <c r="E9" i="27"/>
  <c r="K8" i="27"/>
  <c r="L8" i="27"/>
  <c r="J8" i="27"/>
  <c r="F8" i="27"/>
  <c r="G8" i="27" s="1"/>
  <c r="E8" i="27"/>
  <c r="K74" i="26"/>
  <c r="L74" i="26" s="1"/>
  <c r="F74" i="26"/>
  <c r="G74" i="26"/>
  <c r="K73" i="26"/>
  <c r="L73" i="26"/>
  <c r="F73" i="26"/>
  <c r="K72" i="26"/>
  <c r="L72" i="26"/>
  <c r="F72" i="26"/>
  <c r="G72" i="26" s="1"/>
  <c r="K71" i="26"/>
  <c r="L71" i="26" s="1"/>
  <c r="F71" i="26"/>
  <c r="G71" i="26" s="1"/>
  <c r="K70" i="26"/>
  <c r="L70" i="26"/>
  <c r="F70" i="26"/>
  <c r="G70" i="26" s="1"/>
  <c r="K69" i="26"/>
  <c r="L69" i="26" s="1"/>
  <c r="F69" i="26"/>
  <c r="G69" i="26"/>
  <c r="K68" i="26"/>
  <c r="L68" i="26" s="1"/>
  <c r="F68" i="26"/>
  <c r="G68" i="26" s="1"/>
  <c r="K67" i="26"/>
  <c r="L67" i="26" s="1"/>
  <c r="F67" i="26"/>
  <c r="G67" i="26"/>
  <c r="K66" i="26"/>
  <c r="L66" i="26"/>
  <c r="F66" i="26"/>
  <c r="G66" i="26" s="1"/>
  <c r="K65" i="26"/>
  <c r="L65" i="26"/>
  <c r="F65" i="26"/>
  <c r="K64" i="26"/>
  <c r="L64" i="26" s="1"/>
  <c r="F64" i="26"/>
  <c r="G64" i="26" s="1"/>
  <c r="K63" i="26"/>
  <c r="L63" i="26" s="1"/>
  <c r="F63" i="26"/>
  <c r="G63" i="26" s="1"/>
  <c r="K62" i="26"/>
  <c r="L62" i="26" s="1"/>
  <c r="F62" i="26"/>
  <c r="G62" i="26" s="1"/>
  <c r="K61" i="26"/>
  <c r="L61" i="26" s="1"/>
  <c r="F61" i="26"/>
  <c r="G61" i="26" s="1"/>
  <c r="K60" i="26"/>
  <c r="L60" i="26" s="1"/>
  <c r="F60" i="26"/>
  <c r="G60" i="26" s="1"/>
  <c r="K59" i="26"/>
  <c r="L59" i="26" s="1"/>
  <c r="F59" i="26"/>
  <c r="G59" i="26" s="1"/>
  <c r="K58" i="26"/>
  <c r="L58" i="26" s="1"/>
  <c r="F58" i="26"/>
  <c r="G58" i="26" s="1"/>
  <c r="K57" i="26"/>
  <c r="L57" i="26"/>
  <c r="F57" i="26"/>
  <c r="K56" i="26"/>
  <c r="L56" i="26"/>
  <c r="F56" i="26"/>
  <c r="G56" i="26"/>
  <c r="K55" i="26"/>
  <c r="F55" i="26"/>
  <c r="G55" i="26" s="1"/>
  <c r="L55" i="26"/>
  <c r="K54" i="26"/>
  <c r="L54" i="26" s="1"/>
  <c r="F54" i="26"/>
  <c r="G54" i="26" s="1"/>
  <c r="K53" i="26"/>
  <c r="L53" i="26" s="1"/>
  <c r="F53" i="26"/>
  <c r="K52" i="26"/>
  <c r="L52" i="26" s="1"/>
  <c r="F52" i="26"/>
  <c r="K51" i="26"/>
  <c r="L51" i="26" s="1"/>
  <c r="F51" i="26"/>
  <c r="G51" i="26" s="1"/>
  <c r="K50" i="26"/>
  <c r="L50" i="26" s="1"/>
  <c r="F50" i="26"/>
  <c r="G50" i="26" s="1"/>
  <c r="K49" i="26"/>
  <c r="L49" i="26"/>
  <c r="F49" i="26"/>
  <c r="G49" i="26"/>
  <c r="K48" i="26"/>
  <c r="L48" i="26" s="1"/>
  <c r="F48" i="26"/>
  <c r="G48" i="26"/>
  <c r="K47" i="26"/>
  <c r="L47" i="26" s="1"/>
  <c r="F47" i="26"/>
  <c r="G47" i="26" s="1"/>
  <c r="K46" i="26"/>
  <c r="L46" i="26" s="1"/>
  <c r="F46" i="26"/>
  <c r="G46" i="26" s="1"/>
  <c r="K45" i="26"/>
  <c r="L45" i="26" s="1"/>
  <c r="F45" i="26"/>
  <c r="G45" i="26" s="1"/>
  <c r="K44" i="26"/>
  <c r="L44" i="26" s="1"/>
  <c r="F44" i="26"/>
  <c r="K43" i="26"/>
  <c r="L43" i="26" s="1"/>
  <c r="F43" i="26"/>
  <c r="G43" i="26" s="1"/>
  <c r="K42" i="26"/>
  <c r="L42" i="26"/>
  <c r="F42" i="26"/>
  <c r="G42" i="26"/>
  <c r="K41" i="26"/>
  <c r="L41" i="26" s="1"/>
  <c r="F41" i="26"/>
  <c r="K40" i="26"/>
  <c r="L40" i="26" s="1"/>
  <c r="F40" i="26"/>
  <c r="G40" i="26"/>
  <c r="K39" i="26"/>
  <c r="L39" i="26" s="1"/>
  <c r="F39" i="26"/>
  <c r="G39" i="26" s="1"/>
  <c r="K38" i="26"/>
  <c r="L38" i="26"/>
  <c r="F38" i="26"/>
  <c r="K37" i="26"/>
  <c r="L37" i="26" s="1"/>
  <c r="F37" i="26"/>
  <c r="K36" i="26"/>
  <c r="L36" i="26" s="1"/>
  <c r="F36" i="26"/>
  <c r="K35" i="26"/>
  <c r="L35" i="26" s="1"/>
  <c r="F35" i="26"/>
  <c r="G35" i="26" s="1"/>
  <c r="K34" i="26"/>
  <c r="L34" i="26" s="1"/>
  <c r="F34" i="26"/>
  <c r="G34" i="26"/>
  <c r="K33" i="26"/>
  <c r="L33" i="26" s="1"/>
  <c r="F33" i="26"/>
  <c r="K32" i="26"/>
  <c r="L32" i="26" s="1"/>
  <c r="F32" i="26"/>
  <c r="G32" i="26"/>
  <c r="K31" i="26"/>
  <c r="L31" i="26"/>
  <c r="F31" i="26"/>
  <c r="G31" i="26" s="1"/>
  <c r="K30" i="26"/>
  <c r="L30" i="26" s="1"/>
  <c r="F30" i="26"/>
  <c r="G30" i="26" s="1"/>
  <c r="K29" i="26"/>
  <c r="L29" i="26" s="1"/>
  <c r="F29" i="26"/>
  <c r="K28" i="26"/>
  <c r="L28" i="26"/>
  <c r="F28" i="26"/>
  <c r="G28" i="26"/>
  <c r="K27" i="26"/>
  <c r="L27" i="26" s="1"/>
  <c r="F27" i="26"/>
  <c r="K26" i="26"/>
  <c r="L26" i="26" s="1"/>
  <c r="F26" i="26"/>
  <c r="K25" i="26"/>
  <c r="L25" i="26" s="1"/>
  <c r="F25" i="26"/>
  <c r="G25" i="26"/>
  <c r="K24" i="26"/>
  <c r="L24" i="26"/>
  <c r="F24" i="26"/>
  <c r="G24" i="26" s="1"/>
  <c r="K23" i="26"/>
  <c r="L23" i="26" s="1"/>
  <c r="F23" i="26"/>
  <c r="K22" i="26"/>
  <c r="L22" i="26" s="1"/>
  <c r="F22" i="26"/>
  <c r="K21" i="26"/>
  <c r="L21" i="26" s="1"/>
  <c r="F21" i="26"/>
  <c r="G21" i="26" s="1"/>
  <c r="K20" i="26"/>
  <c r="L20" i="26" s="1"/>
  <c r="F20" i="26"/>
  <c r="G20" i="26"/>
  <c r="K19" i="26"/>
  <c r="L19" i="26" s="1"/>
  <c r="F19" i="26"/>
  <c r="K18" i="26"/>
  <c r="L18" i="26" s="1"/>
  <c r="F18" i="26"/>
  <c r="K17" i="26"/>
  <c r="L17" i="26" s="1"/>
  <c r="F17" i="26"/>
  <c r="G17" i="26" s="1"/>
  <c r="K16" i="26"/>
  <c r="L16" i="26" s="1"/>
  <c r="F16" i="26"/>
  <c r="G16" i="26" s="1"/>
  <c r="K15" i="26"/>
  <c r="L15" i="26" s="1"/>
  <c r="F15" i="26"/>
  <c r="K14" i="26"/>
  <c r="L14" i="26" s="1"/>
  <c r="F14" i="26"/>
  <c r="K13" i="26"/>
  <c r="L13" i="26"/>
  <c r="F13" i="26"/>
  <c r="K12" i="26"/>
  <c r="L12" i="26" s="1"/>
  <c r="F12" i="26"/>
  <c r="G12" i="26" s="1"/>
  <c r="K11" i="26"/>
  <c r="L11" i="26"/>
  <c r="F11" i="26"/>
  <c r="K10" i="26"/>
  <c r="L10" i="26" s="1"/>
  <c r="F10" i="26"/>
  <c r="K9" i="26"/>
  <c r="L9" i="26" s="1"/>
  <c r="F9" i="26"/>
  <c r="G9" i="26"/>
  <c r="K8" i="26"/>
  <c r="L8" i="26" s="1"/>
  <c r="F8" i="26"/>
  <c r="G8" i="26" s="1"/>
  <c r="B75" i="26"/>
  <c r="B75" i="25"/>
  <c r="K74" i="25"/>
  <c r="L74" i="25" s="1"/>
  <c r="J74" i="25"/>
  <c r="F74" i="25"/>
  <c r="G74" i="25"/>
  <c r="E74" i="25"/>
  <c r="K73" i="25"/>
  <c r="L73" i="25" s="1"/>
  <c r="J73" i="25"/>
  <c r="F73" i="25"/>
  <c r="G73" i="25" s="1"/>
  <c r="E73" i="25"/>
  <c r="K72" i="25"/>
  <c r="L72" i="25"/>
  <c r="J72" i="25"/>
  <c r="F72" i="25"/>
  <c r="G72" i="25"/>
  <c r="E72" i="25"/>
  <c r="K71" i="25"/>
  <c r="L71" i="25" s="1"/>
  <c r="J71" i="25"/>
  <c r="F71" i="25"/>
  <c r="G71" i="25" s="1"/>
  <c r="E71" i="25"/>
  <c r="K70" i="25"/>
  <c r="L70" i="25" s="1"/>
  <c r="J70" i="25"/>
  <c r="F70" i="25"/>
  <c r="G70" i="25"/>
  <c r="E70" i="25"/>
  <c r="K69" i="25"/>
  <c r="L69" i="25" s="1"/>
  <c r="J69" i="25"/>
  <c r="F69" i="25"/>
  <c r="G69" i="25" s="1"/>
  <c r="E69" i="25"/>
  <c r="K68" i="25"/>
  <c r="L68" i="25"/>
  <c r="J68" i="25"/>
  <c r="F68" i="25"/>
  <c r="G68" i="25" s="1"/>
  <c r="E68" i="25"/>
  <c r="K67" i="25"/>
  <c r="L67" i="25" s="1"/>
  <c r="J67" i="25"/>
  <c r="F67" i="25"/>
  <c r="G67" i="25" s="1"/>
  <c r="E67" i="25"/>
  <c r="K66" i="25"/>
  <c r="L66" i="25" s="1"/>
  <c r="J66" i="25"/>
  <c r="F66" i="25"/>
  <c r="G66" i="25"/>
  <c r="E66" i="25"/>
  <c r="K65" i="25"/>
  <c r="L65" i="25" s="1"/>
  <c r="J65" i="25"/>
  <c r="F65" i="25"/>
  <c r="G65" i="25" s="1"/>
  <c r="E65" i="25"/>
  <c r="K64" i="25"/>
  <c r="L64" i="25"/>
  <c r="J64" i="25"/>
  <c r="F64" i="25"/>
  <c r="G64" i="25"/>
  <c r="E64" i="25"/>
  <c r="K63" i="25"/>
  <c r="L63" i="25" s="1"/>
  <c r="J63" i="25"/>
  <c r="F63" i="25"/>
  <c r="G63" i="25" s="1"/>
  <c r="E63" i="25"/>
  <c r="K62" i="25"/>
  <c r="L62" i="25" s="1"/>
  <c r="J62" i="25"/>
  <c r="F62" i="25"/>
  <c r="G62" i="25"/>
  <c r="E62" i="25"/>
  <c r="K61" i="25"/>
  <c r="L61" i="25" s="1"/>
  <c r="J61" i="25"/>
  <c r="F61" i="25"/>
  <c r="G61" i="25" s="1"/>
  <c r="E61" i="25"/>
  <c r="K60" i="25"/>
  <c r="L60" i="25"/>
  <c r="J60" i="25"/>
  <c r="F60" i="25"/>
  <c r="G60" i="25"/>
  <c r="E60" i="25"/>
  <c r="K59" i="25"/>
  <c r="L59" i="25" s="1"/>
  <c r="J59" i="25"/>
  <c r="F59" i="25"/>
  <c r="G59" i="25" s="1"/>
  <c r="E59" i="25"/>
  <c r="K58" i="25"/>
  <c r="L58" i="25" s="1"/>
  <c r="J58" i="25"/>
  <c r="F58" i="25"/>
  <c r="G58" i="25"/>
  <c r="E58" i="25"/>
  <c r="K57" i="25"/>
  <c r="L57" i="25" s="1"/>
  <c r="J57" i="25"/>
  <c r="F57" i="25"/>
  <c r="G57" i="25" s="1"/>
  <c r="E57" i="25"/>
  <c r="K56" i="25"/>
  <c r="L56" i="25"/>
  <c r="J56" i="25"/>
  <c r="F56" i="25"/>
  <c r="G56" i="25"/>
  <c r="E56" i="25"/>
  <c r="K55" i="25"/>
  <c r="L55" i="25" s="1"/>
  <c r="J55" i="25"/>
  <c r="F55" i="25"/>
  <c r="G55" i="25" s="1"/>
  <c r="E55" i="25"/>
  <c r="K54" i="25"/>
  <c r="L54" i="25" s="1"/>
  <c r="J54" i="25"/>
  <c r="F54" i="25"/>
  <c r="G54" i="25"/>
  <c r="E54" i="25"/>
  <c r="K53" i="25"/>
  <c r="L53" i="25" s="1"/>
  <c r="J53" i="25"/>
  <c r="F53" i="25"/>
  <c r="G53" i="25" s="1"/>
  <c r="E53" i="25"/>
  <c r="K52" i="25"/>
  <c r="L52" i="25"/>
  <c r="J52" i="25"/>
  <c r="F52" i="25"/>
  <c r="G52" i="25"/>
  <c r="E52" i="25"/>
  <c r="K51" i="25"/>
  <c r="L51" i="25" s="1"/>
  <c r="J51" i="25"/>
  <c r="F51" i="25"/>
  <c r="G51" i="25" s="1"/>
  <c r="E51" i="25"/>
  <c r="K50" i="25"/>
  <c r="L50" i="25" s="1"/>
  <c r="J50" i="25"/>
  <c r="F50" i="25"/>
  <c r="G50" i="25"/>
  <c r="E50" i="25"/>
  <c r="K49" i="25"/>
  <c r="L49" i="25" s="1"/>
  <c r="J49" i="25"/>
  <c r="F49" i="25"/>
  <c r="G49" i="25" s="1"/>
  <c r="E49" i="25"/>
  <c r="K48" i="25"/>
  <c r="L48" i="25"/>
  <c r="J48" i="25"/>
  <c r="F48" i="25"/>
  <c r="G48" i="25" s="1"/>
  <c r="E48" i="25"/>
  <c r="K47" i="25"/>
  <c r="L47" i="25" s="1"/>
  <c r="J47" i="25"/>
  <c r="F47" i="25"/>
  <c r="G47" i="25" s="1"/>
  <c r="E47" i="25"/>
  <c r="K46" i="25"/>
  <c r="L46" i="25" s="1"/>
  <c r="J46" i="25"/>
  <c r="F46" i="25"/>
  <c r="G46" i="25"/>
  <c r="E46" i="25"/>
  <c r="K45" i="25"/>
  <c r="L45" i="25" s="1"/>
  <c r="J45" i="25"/>
  <c r="F45" i="25"/>
  <c r="G45" i="25" s="1"/>
  <c r="E45" i="25"/>
  <c r="K44" i="25"/>
  <c r="L44" i="25"/>
  <c r="J44" i="25"/>
  <c r="F44" i="25"/>
  <c r="G44" i="25" s="1"/>
  <c r="E44" i="25"/>
  <c r="K43" i="25"/>
  <c r="L43" i="25" s="1"/>
  <c r="J43" i="25"/>
  <c r="F43" i="25"/>
  <c r="G43" i="25" s="1"/>
  <c r="E43" i="25"/>
  <c r="K42" i="25"/>
  <c r="L42" i="25" s="1"/>
  <c r="J42" i="25"/>
  <c r="F42" i="25"/>
  <c r="G42" i="25"/>
  <c r="E42" i="25"/>
  <c r="K41" i="25"/>
  <c r="L41" i="25" s="1"/>
  <c r="J41" i="25"/>
  <c r="F41" i="25"/>
  <c r="G41" i="25" s="1"/>
  <c r="E41" i="25"/>
  <c r="K40" i="25"/>
  <c r="L40" i="25"/>
  <c r="J40" i="25"/>
  <c r="F40" i="25"/>
  <c r="G40" i="25"/>
  <c r="E40" i="25"/>
  <c r="K39" i="25"/>
  <c r="L39" i="25" s="1"/>
  <c r="J39" i="25"/>
  <c r="F39" i="25"/>
  <c r="G39" i="25" s="1"/>
  <c r="E39" i="25"/>
  <c r="K38" i="25"/>
  <c r="L38" i="25" s="1"/>
  <c r="J38" i="25"/>
  <c r="F38" i="25"/>
  <c r="G38" i="25"/>
  <c r="E38" i="25"/>
  <c r="K37" i="25"/>
  <c r="L37" i="25" s="1"/>
  <c r="J37" i="25"/>
  <c r="F37" i="25"/>
  <c r="G37" i="25" s="1"/>
  <c r="E37" i="25"/>
  <c r="K36" i="25"/>
  <c r="L36" i="25"/>
  <c r="J36" i="25"/>
  <c r="F36" i="25"/>
  <c r="G36" i="25"/>
  <c r="E36" i="25"/>
  <c r="K35" i="25"/>
  <c r="L35" i="25" s="1"/>
  <c r="J35" i="25"/>
  <c r="F35" i="25"/>
  <c r="G35" i="25" s="1"/>
  <c r="E35" i="25"/>
  <c r="K34" i="25"/>
  <c r="L34" i="25" s="1"/>
  <c r="J34" i="25"/>
  <c r="F34" i="25"/>
  <c r="G34" i="25"/>
  <c r="E34" i="25"/>
  <c r="K33" i="25"/>
  <c r="L33" i="25" s="1"/>
  <c r="J33" i="25"/>
  <c r="F33" i="25"/>
  <c r="G33" i="25" s="1"/>
  <c r="E33" i="25"/>
  <c r="K32" i="25"/>
  <c r="L32" i="25"/>
  <c r="J32" i="25"/>
  <c r="F32" i="25"/>
  <c r="G32" i="25"/>
  <c r="E32" i="25"/>
  <c r="K31" i="25"/>
  <c r="L31" i="25" s="1"/>
  <c r="J31" i="25"/>
  <c r="F31" i="25"/>
  <c r="G31" i="25" s="1"/>
  <c r="E31" i="25"/>
  <c r="K30" i="25"/>
  <c r="L30" i="25" s="1"/>
  <c r="J30" i="25"/>
  <c r="F30" i="25"/>
  <c r="G30" i="25"/>
  <c r="E30" i="25"/>
  <c r="K29" i="25"/>
  <c r="L29" i="25" s="1"/>
  <c r="J29" i="25"/>
  <c r="F29" i="25"/>
  <c r="G29" i="25" s="1"/>
  <c r="E29" i="25"/>
  <c r="K28" i="25"/>
  <c r="L28" i="25"/>
  <c r="J28" i="25"/>
  <c r="F28" i="25"/>
  <c r="G28" i="25"/>
  <c r="E28" i="25"/>
  <c r="K27" i="25"/>
  <c r="L27" i="25" s="1"/>
  <c r="J27" i="25"/>
  <c r="F27" i="25"/>
  <c r="G27" i="25" s="1"/>
  <c r="E27" i="25"/>
  <c r="K26" i="25"/>
  <c r="L26" i="25" s="1"/>
  <c r="J26" i="25"/>
  <c r="F26" i="25"/>
  <c r="G26" i="25"/>
  <c r="E26" i="25"/>
  <c r="K25" i="25"/>
  <c r="L25" i="25" s="1"/>
  <c r="J25" i="25"/>
  <c r="F25" i="25"/>
  <c r="G25" i="25" s="1"/>
  <c r="E25" i="25"/>
  <c r="K24" i="25"/>
  <c r="L24" i="25"/>
  <c r="J24" i="25"/>
  <c r="F24" i="25"/>
  <c r="G24" i="25"/>
  <c r="E24" i="25"/>
  <c r="K23" i="25"/>
  <c r="L23" i="25" s="1"/>
  <c r="J23" i="25"/>
  <c r="F23" i="25"/>
  <c r="G23" i="25" s="1"/>
  <c r="E23" i="25"/>
  <c r="K22" i="25"/>
  <c r="L22" i="25" s="1"/>
  <c r="J22" i="25"/>
  <c r="F22" i="25"/>
  <c r="G22" i="25"/>
  <c r="E22" i="25"/>
  <c r="K21" i="25"/>
  <c r="L21" i="25" s="1"/>
  <c r="J21" i="25"/>
  <c r="F21" i="25"/>
  <c r="G21" i="25" s="1"/>
  <c r="E21" i="25"/>
  <c r="K20" i="25"/>
  <c r="L20" i="25"/>
  <c r="J20" i="25"/>
  <c r="F20" i="25"/>
  <c r="G20" i="25"/>
  <c r="E20" i="25"/>
  <c r="K19" i="25"/>
  <c r="L19" i="25" s="1"/>
  <c r="J19" i="25"/>
  <c r="F19" i="25"/>
  <c r="G19" i="25" s="1"/>
  <c r="E19" i="25"/>
  <c r="K18" i="25"/>
  <c r="L18" i="25" s="1"/>
  <c r="J18" i="25"/>
  <c r="F18" i="25"/>
  <c r="G18" i="25"/>
  <c r="E18" i="25"/>
  <c r="K17" i="25"/>
  <c r="L17" i="25" s="1"/>
  <c r="J17" i="25"/>
  <c r="F17" i="25"/>
  <c r="G17" i="25" s="1"/>
  <c r="E17" i="25"/>
  <c r="K16" i="25"/>
  <c r="L16" i="25"/>
  <c r="J16" i="25"/>
  <c r="F16" i="25"/>
  <c r="G16" i="25" s="1"/>
  <c r="E16" i="25"/>
  <c r="K15" i="25"/>
  <c r="L15" i="25" s="1"/>
  <c r="J15" i="25"/>
  <c r="G15" i="25"/>
  <c r="F15" i="25"/>
  <c r="E15" i="25"/>
  <c r="K14" i="25"/>
  <c r="L14" i="25"/>
  <c r="J14" i="25"/>
  <c r="G14" i="25"/>
  <c r="F14" i="25"/>
  <c r="E14" i="25"/>
  <c r="K13" i="25"/>
  <c r="L13" i="25" s="1"/>
  <c r="J13" i="25"/>
  <c r="F13" i="25"/>
  <c r="G13" i="25" s="1"/>
  <c r="E13" i="25"/>
  <c r="K12" i="25"/>
  <c r="L12" i="25"/>
  <c r="J12" i="25"/>
  <c r="F12" i="25"/>
  <c r="G12" i="25"/>
  <c r="E12" i="25"/>
  <c r="K11" i="25"/>
  <c r="L11" i="25" s="1"/>
  <c r="J11" i="25"/>
  <c r="F11" i="25"/>
  <c r="G11" i="25" s="1"/>
  <c r="E11" i="25"/>
  <c r="K10" i="25"/>
  <c r="L10" i="25"/>
  <c r="J10" i="25"/>
  <c r="F10" i="25"/>
  <c r="G10" i="25" s="1"/>
  <c r="E10" i="25"/>
  <c r="K9" i="25"/>
  <c r="L9" i="25" s="1"/>
  <c r="J9" i="25"/>
  <c r="F9" i="25"/>
  <c r="G9" i="25" s="1"/>
  <c r="E9" i="25"/>
  <c r="K8" i="25"/>
  <c r="L8" i="25"/>
  <c r="J8" i="25"/>
  <c r="F8" i="25"/>
  <c r="G8" i="25" s="1"/>
  <c r="E8" i="25"/>
  <c r="B75" i="24"/>
  <c r="K74" i="24"/>
  <c r="L74" i="24" s="1"/>
  <c r="J74" i="24"/>
  <c r="F74" i="24"/>
  <c r="G74" i="24" s="1"/>
  <c r="E74" i="24"/>
  <c r="K73" i="24"/>
  <c r="L73" i="24" s="1"/>
  <c r="J73" i="24"/>
  <c r="F73" i="24"/>
  <c r="G73" i="24" s="1"/>
  <c r="E73" i="24"/>
  <c r="K72" i="24"/>
  <c r="L72" i="24" s="1"/>
  <c r="J72" i="24"/>
  <c r="F72" i="24"/>
  <c r="G72" i="24" s="1"/>
  <c r="E72" i="24"/>
  <c r="K71" i="24"/>
  <c r="L71" i="24" s="1"/>
  <c r="J71" i="24"/>
  <c r="F71" i="24"/>
  <c r="G71" i="24" s="1"/>
  <c r="E71" i="24"/>
  <c r="K70" i="24"/>
  <c r="L70" i="24" s="1"/>
  <c r="J70" i="24"/>
  <c r="F70" i="24"/>
  <c r="G70" i="24" s="1"/>
  <c r="E70" i="24"/>
  <c r="K69" i="24"/>
  <c r="L69" i="24" s="1"/>
  <c r="J69" i="24"/>
  <c r="F69" i="24"/>
  <c r="G69" i="24" s="1"/>
  <c r="E69" i="24"/>
  <c r="K68" i="24"/>
  <c r="L68" i="24" s="1"/>
  <c r="J68" i="24"/>
  <c r="F68" i="24"/>
  <c r="G68" i="24" s="1"/>
  <c r="E68" i="24"/>
  <c r="K67" i="24"/>
  <c r="L67" i="24" s="1"/>
  <c r="J67" i="24"/>
  <c r="F67" i="24"/>
  <c r="G67" i="24" s="1"/>
  <c r="E67" i="24"/>
  <c r="K66" i="24"/>
  <c r="L66" i="24" s="1"/>
  <c r="J66" i="24"/>
  <c r="F66" i="24"/>
  <c r="G66" i="24" s="1"/>
  <c r="E66" i="24"/>
  <c r="K65" i="24"/>
  <c r="L65" i="24" s="1"/>
  <c r="J65" i="24"/>
  <c r="F65" i="24"/>
  <c r="G65" i="24" s="1"/>
  <c r="E65" i="24"/>
  <c r="K64" i="24"/>
  <c r="L64" i="24" s="1"/>
  <c r="J64" i="24"/>
  <c r="F64" i="24"/>
  <c r="G64" i="24" s="1"/>
  <c r="E64" i="24"/>
  <c r="K63" i="24"/>
  <c r="L63" i="24" s="1"/>
  <c r="J63" i="24"/>
  <c r="F63" i="24"/>
  <c r="G63" i="24" s="1"/>
  <c r="E63" i="24"/>
  <c r="K62" i="24"/>
  <c r="L62" i="24" s="1"/>
  <c r="J62" i="24"/>
  <c r="F62" i="24"/>
  <c r="G62" i="24" s="1"/>
  <c r="E62" i="24"/>
  <c r="K61" i="24"/>
  <c r="L61" i="24" s="1"/>
  <c r="J61" i="24"/>
  <c r="F61" i="24"/>
  <c r="G61" i="24" s="1"/>
  <c r="E61" i="24"/>
  <c r="K60" i="24"/>
  <c r="L60" i="24" s="1"/>
  <c r="J60" i="24"/>
  <c r="F60" i="24"/>
  <c r="G60" i="24" s="1"/>
  <c r="E60" i="24"/>
  <c r="K59" i="24"/>
  <c r="L59" i="24" s="1"/>
  <c r="J59" i="24"/>
  <c r="F59" i="24"/>
  <c r="G59" i="24" s="1"/>
  <c r="E59" i="24"/>
  <c r="K58" i="24"/>
  <c r="L58" i="24" s="1"/>
  <c r="J58" i="24"/>
  <c r="F58" i="24"/>
  <c r="G58" i="24" s="1"/>
  <c r="E58" i="24"/>
  <c r="K57" i="24"/>
  <c r="L57" i="24" s="1"/>
  <c r="J57" i="24"/>
  <c r="F57" i="24"/>
  <c r="G57" i="24" s="1"/>
  <c r="E57" i="24"/>
  <c r="K56" i="24"/>
  <c r="L56" i="24" s="1"/>
  <c r="J56" i="24"/>
  <c r="F56" i="24"/>
  <c r="G56" i="24" s="1"/>
  <c r="E56" i="24"/>
  <c r="K55" i="24"/>
  <c r="L55" i="24" s="1"/>
  <c r="J55" i="24"/>
  <c r="F55" i="24"/>
  <c r="G55" i="24" s="1"/>
  <c r="E55" i="24"/>
  <c r="K54" i="24"/>
  <c r="L54" i="24" s="1"/>
  <c r="J54" i="24"/>
  <c r="F54" i="24"/>
  <c r="G54" i="24" s="1"/>
  <c r="E54" i="24"/>
  <c r="K53" i="24"/>
  <c r="L53" i="24" s="1"/>
  <c r="J53" i="24"/>
  <c r="F53" i="24"/>
  <c r="G53" i="24" s="1"/>
  <c r="E53" i="24"/>
  <c r="K52" i="24"/>
  <c r="L52" i="24" s="1"/>
  <c r="J52" i="24"/>
  <c r="F52" i="24"/>
  <c r="G52" i="24" s="1"/>
  <c r="E52" i="24"/>
  <c r="K51" i="24"/>
  <c r="L51" i="24" s="1"/>
  <c r="J51" i="24"/>
  <c r="F51" i="24"/>
  <c r="G51" i="24" s="1"/>
  <c r="E51" i="24"/>
  <c r="K50" i="24"/>
  <c r="L50" i="24" s="1"/>
  <c r="J50" i="24"/>
  <c r="F50" i="24"/>
  <c r="G50" i="24" s="1"/>
  <c r="E50" i="24"/>
  <c r="K49" i="24"/>
  <c r="L49" i="24" s="1"/>
  <c r="J49" i="24"/>
  <c r="F49" i="24"/>
  <c r="G49" i="24" s="1"/>
  <c r="E49" i="24"/>
  <c r="L48" i="24"/>
  <c r="K48" i="24"/>
  <c r="J48" i="24"/>
  <c r="F48" i="24"/>
  <c r="G48" i="24" s="1"/>
  <c r="E48" i="24"/>
  <c r="K47" i="24"/>
  <c r="L47" i="24" s="1"/>
  <c r="J47" i="24"/>
  <c r="F47" i="24"/>
  <c r="G47" i="24" s="1"/>
  <c r="E47" i="24"/>
  <c r="K46" i="24"/>
  <c r="L46" i="24" s="1"/>
  <c r="J46" i="24"/>
  <c r="F46" i="24"/>
  <c r="G46" i="24" s="1"/>
  <c r="E46" i="24"/>
  <c r="K45" i="24"/>
  <c r="L45" i="24" s="1"/>
  <c r="J45" i="24"/>
  <c r="F45" i="24"/>
  <c r="G45" i="24" s="1"/>
  <c r="E45" i="24"/>
  <c r="K44" i="24"/>
  <c r="L44" i="24" s="1"/>
  <c r="J44" i="24"/>
  <c r="F44" i="24"/>
  <c r="G44" i="24" s="1"/>
  <c r="E44" i="24"/>
  <c r="K43" i="24"/>
  <c r="L43" i="24" s="1"/>
  <c r="J43" i="24"/>
  <c r="F43" i="24"/>
  <c r="G43" i="24" s="1"/>
  <c r="E43" i="24"/>
  <c r="K42" i="24"/>
  <c r="L42" i="24" s="1"/>
  <c r="J42" i="24"/>
  <c r="F42" i="24"/>
  <c r="G42" i="24" s="1"/>
  <c r="E42" i="24"/>
  <c r="K41" i="24"/>
  <c r="L41" i="24" s="1"/>
  <c r="J41" i="24"/>
  <c r="F41" i="24"/>
  <c r="G41" i="24" s="1"/>
  <c r="E41" i="24"/>
  <c r="K40" i="24"/>
  <c r="L40" i="24" s="1"/>
  <c r="J40" i="24"/>
  <c r="F40" i="24"/>
  <c r="G40" i="24" s="1"/>
  <c r="E40" i="24"/>
  <c r="K39" i="24"/>
  <c r="L39" i="24" s="1"/>
  <c r="J39" i="24"/>
  <c r="F39" i="24"/>
  <c r="G39" i="24" s="1"/>
  <c r="E39" i="24"/>
  <c r="K38" i="24"/>
  <c r="L38" i="24" s="1"/>
  <c r="J38" i="24"/>
  <c r="F38" i="24"/>
  <c r="G38" i="24" s="1"/>
  <c r="E38" i="24"/>
  <c r="K37" i="24"/>
  <c r="L37" i="24" s="1"/>
  <c r="J37" i="24"/>
  <c r="F37" i="24"/>
  <c r="G37" i="24" s="1"/>
  <c r="E37" i="24"/>
  <c r="K36" i="24"/>
  <c r="L36" i="24" s="1"/>
  <c r="J36" i="24"/>
  <c r="F36" i="24"/>
  <c r="G36" i="24" s="1"/>
  <c r="E36" i="24"/>
  <c r="K35" i="24"/>
  <c r="L35" i="24" s="1"/>
  <c r="J35" i="24"/>
  <c r="F35" i="24"/>
  <c r="G35" i="24" s="1"/>
  <c r="E35" i="24"/>
  <c r="K34" i="24"/>
  <c r="L34" i="24" s="1"/>
  <c r="J34" i="24"/>
  <c r="F34" i="24"/>
  <c r="G34" i="24" s="1"/>
  <c r="E34" i="24"/>
  <c r="K33" i="24"/>
  <c r="L33" i="24" s="1"/>
  <c r="J33" i="24"/>
  <c r="F33" i="24"/>
  <c r="G33" i="24" s="1"/>
  <c r="E33" i="24"/>
  <c r="K32" i="24"/>
  <c r="L32" i="24" s="1"/>
  <c r="J32" i="24"/>
  <c r="F32" i="24"/>
  <c r="G32" i="24" s="1"/>
  <c r="E32" i="24"/>
  <c r="K31" i="24"/>
  <c r="L31" i="24" s="1"/>
  <c r="J31" i="24"/>
  <c r="F31" i="24"/>
  <c r="G31" i="24" s="1"/>
  <c r="E31" i="24"/>
  <c r="K30" i="24"/>
  <c r="L30" i="24" s="1"/>
  <c r="J30" i="24"/>
  <c r="F30" i="24"/>
  <c r="G30" i="24" s="1"/>
  <c r="E30" i="24"/>
  <c r="L29" i="24"/>
  <c r="K29" i="24"/>
  <c r="J29" i="24"/>
  <c r="G29" i="24"/>
  <c r="F29" i="24"/>
  <c r="E29" i="24"/>
  <c r="K28" i="24"/>
  <c r="L28" i="24" s="1"/>
  <c r="J28" i="24"/>
  <c r="F28" i="24"/>
  <c r="G28" i="24" s="1"/>
  <c r="E28" i="24"/>
  <c r="K27" i="24"/>
  <c r="L27" i="24" s="1"/>
  <c r="J27" i="24"/>
  <c r="F27" i="24"/>
  <c r="G27" i="24" s="1"/>
  <c r="E27" i="24"/>
  <c r="K26" i="24"/>
  <c r="L26" i="24" s="1"/>
  <c r="J26" i="24"/>
  <c r="F26" i="24"/>
  <c r="G26" i="24" s="1"/>
  <c r="E26" i="24"/>
  <c r="K25" i="24"/>
  <c r="L25" i="24" s="1"/>
  <c r="J25" i="24"/>
  <c r="F25" i="24"/>
  <c r="G25" i="24" s="1"/>
  <c r="E25" i="24"/>
  <c r="K24" i="24"/>
  <c r="L24" i="24" s="1"/>
  <c r="J24" i="24"/>
  <c r="F24" i="24"/>
  <c r="G24" i="24" s="1"/>
  <c r="E24" i="24"/>
  <c r="K23" i="24"/>
  <c r="L23" i="24" s="1"/>
  <c r="J23" i="24"/>
  <c r="F23" i="24"/>
  <c r="G23" i="24" s="1"/>
  <c r="E23" i="24"/>
  <c r="K22" i="24"/>
  <c r="L22" i="24" s="1"/>
  <c r="J22" i="24"/>
  <c r="F22" i="24"/>
  <c r="G22" i="24" s="1"/>
  <c r="E22" i="24"/>
  <c r="K21" i="24"/>
  <c r="L21" i="24" s="1"/>
  <c r="J21" i="24"/>
  <c r="F21" i="24"/>
  <c r="G21" i="24" s="1"/>
  <c r="E21" i="24"/>
  <c r="K20" i="24"/>
  <c r="L20" i="24" s="1"/>
  <c r="J20" i="24"/>
  <c r="F20" i="24"/>
  <c r="G20" i="24" s="1"/>
  <c r="E20" i="24"/>
  <c r="K19" i="24"/>
  <c r="L19" i="24" s="1"/>
  <c r="J19" i="24"/>
  <c r="F19" i="24"/>
  <c r="G19" i="24" s="1"/>
  <c r="E19" i="24"/>
  <c r="K18" i="24"/>
  <c r="L18" i="24" s="1"/>
  <c r="J18" i="24"/>
  <c r="F18" i="24"/>
  <c r="G18" i="24" s="1"/>
  <c r="E18" i="24"/>
  <c r="K17" i="24"/>
  <c r="L17" i="24" s="1"/>
  <c r="J17" i="24"/>
  <c r="F17" i="24"/>
  <c r="G17" i="24" s="1"/>
  <c r="E17" i="24"/>
  <c r="K16" i="24"/>
  <c r="L16" i="24" s="1"/>
  <c r="J16" i="24"/>
  <c r="F16" i="24"/>
  <c r="G16" i="24" s="1"/>
  <c r="E16" i="24"/>
  <c r="K15" i="24"/>
  <c r="L15" i="24" s="1"/>
  <c r="J15" i="24"/>
  <c r="F15" i="24"/>
  <c r="G15" i="24" s="1"/>
  <c r="E15" i="24"/>
  <c r="K14" i="24"/>
  <c r="L14" i="24" s="1"/>
  <c r="J14" i="24"/>
  <c r="F14" i="24"/>
  <c r="G14" i="24" s="1"/>
  <c r="E14" i="24"/>
  <c r="K13" i="24"/>
  <c r="L13" i="24" s="1"/>
  <c r="J13" i="24"/>
  <c r="F13" i="24"/>
  <c r="G13" i="24" s="1"/>
  <c r="E13" i="24"/>
  <c r="K12" i="24"/>
  <c r="L12" i="24" s="1"/>
  <c r="J12" i="24"/>
  <c r="F12" i="24"/>
  <c r="G12" i="24" s="1"/>
  <c r="E12" i="24"/>
  <c r="K11" i="24"/>
  <c r="L11" i="24" s="1"/>
  <c r="J11" i="24"/>
  <c r="F11" i="24"/>
  <c r="G11" i="24" s="1"/>
  <c r="E11" i="24"/>
  <c r="K10" i="24"/>
  <c r="L10" i="24" s="1"/>
  <c r="J10" i="24"/>
  <c r="J75" i="24" s="1"/>
  <c r="F10" i="24"/>
  <c r="G10" i="24" s="1"/>
  <c r="E10" i="24"/>
  <c r="K9" i="24"/>
  <c r="L9" i="24" s="1"/>
  <c r="J9" i="24"/>
  <c r="F9" i="24"/>
  <c r="G9" i="24" s="1"/>
  <c r="E9" i="24"/>
  <c r="K8" i="24"/>
  <c r="L8" i="24" s="1"/>
  <c r="J8" i="24"/>
  <c r="F8" i="24"/>
  <c r="G8" i="24" s="1"/>
  <c r="E8" i="24"/>
  <c r="B75" i="23"/>
  <c r="K74" i="23"/>
  <c r="L74" i="23"/>
  <c r="J74" i="23"/>
  <c r="F74" i="23"/>
  <c r="G74" i="23" s="1"/>
  <c r="E74" i="23"/>
  <c r="K73" i="23"/>
  <c r="L73" i="23" s="1"/>
  <c r="J73" i="23"/>
  <c r="F73" i="23"/>
  <c r="G73" i="23"/>
  <c r="E73" i="23"/>
  <c r="K72" i="23"/>
  <c r="L72" i="23"/>
  <c r="J72" i="23"/>
  <c r="F72" i="23"/>
  <c r="G72" i="23" s="1"/>
  <c r="E72" i="23"/>
  <c r="K71" i="23"/>
  <c r="L71" i="23" s="1"/>
  <c r="J71" i="23"/>
  <c r="F71" i="23"/>
  <c r="G71" i="23" s="1"/>
  <c r="E71" i="23"/>
  <c r="K70" i="23"/>
  <c r="L70" i="23"/>
  <c r="J70" i="23"/>
  <c r="F70" i="23"/>
  <c r="G70" i="23" s="1"/>
  <c r="E70" i="23"/>
  <c r="K69" i="23"/>
  <c r="L69" i="23" s="1"/>
  <c r="J69" i="23"/>
  <c r="F69" i="23"/>
  <c r="G69" i="23" s="1"/>
  <c r="E69" i="23"/>
  <c r="K68" i="23"/>
  <c r="L68" i="23"/>
  <c r="J68" i="23"/>
  <c r="F68" i="23"/>
  <c r="G68" i="23"/>
  <c r="E68" i="23"/>
  <c r="K67" i="23"/>
  <c r="L67" i="23" s="1"/>
  <c r="J67" i="23"/>
  <c r="F67" i="23"/>
  <c r="G67" i="23"/>
  <c r="E67" i="23"/>
  <c r="K66" i="23"/>
  <c r="L66" i="23"/>
  <c r="J66" i="23"/>
  <c r="F66" i="23"/>
  <c r="G66" i="23" s="1"/>
  <c r="E66" i="23"/>
  <c r="K65" i="23"/>
  <c r="L65" i="23" s="1"/>
  <c r="J65" i="23"/>
  <c r="F65" i="23"/>
  <c r="G65" i="23"/>
  <c r="E65" i="23"/>
  <c r="K64" i="23"/>
  <c r="L64" i="23"/>
  <c r="J64" i="23"/>
  <c r="F64" i="23"/>
  <c r="G64" i="23"/>
  <c r="E64" i="23"/>
  <c r="K63" i="23"/>
  <c r="L63" i="23" s="1"/>
  <c r="J63" i="23"/>
  <c r="F63" i="23"/>
  <c r="G63" i="23"/>
  <c r="E63" i="23"/>
  <c r="K62" i="23"/>
  <c r="L62" i="23"/>
  <c r="J62" i="23"/>
  <c r="F62" i="23"/>
  <c r="G62" i="23" s="1"/>
  <c r="E62" i="23"/>
  <c r="K61" i="23"/>
  <c r="L61" i="23" s="1"/>
  <c r="J61" i="23"/>
  <c r="F61" i="23"/>
  <c r="G61" i="23" s="1"/>
  <c r="E61" i="23"/>
  <c r="K60" i="23"/>
  <c r="L60" i="23"/>
  <c r="J60" i="23"/>
  <c r="F60" i="23"/>
  <c r="G60" i="23"/>
  <c r="E60" i="23"/>
  <c r="K59" i="23"/>
  <c r="L59" i="23" s="1"/>
  <c r="J59" i="23"/>
  <c r="F59" i="23"/>
  <c r="G59" i="23"/>
  <c r="E59" i="23"/>
  <c r="K58" i="23"/>
  <c r="L58" i="23"/>
  <c r="J58" i="23"/>
  <c r="F58" i="23"/>
  <c r="G58" i="23"/>
  <c r="E58" i="23"/>
  <c r="L57" i="23"/>
  <c r="K57" i="23"/>
  <c r="J57" i="23"/>
  <c r="F57" i="23"/>
  <c r="G57" i="23"/>
  <c r="E57" i="23"/>
  <c r="K56" i="23"/>
  <c r="L56" i="23"/>
  <c r="J56" i="23"/>
  <c r="F56" i="23"/>
  <c r="G56" i="23"/>
  <c r="E56" i="23"/>
  <c r="K55" i="23"/>
  <c r="L55" i="23" s="1"/>
  <c r="J55" i="23"/>
  <c r="F55" i="23"/>
  <c r="G55" i="23"/>
  <c r="E55" i="23"/>
  <c r="K54" i="23"/>
  <c r="L54" i="23"/>
  <c r="J54" i="23"/>
  <c r="F54" i="23"/>
  <c r="G54" i="23" s="1"/>
  <c r="E54" i="23"/>
  <c r="K53" i="23"/>
  <c r="L53" i="23" s="1"/>
  <c r="J53" i="23"/>
  <c r="F53" i="23"/>
  <c r="G53" i="23" s="1"/>
  <c r="E53" i="23"/>
  <c r="K52" i="23"/>
  <c r="L52" i="23"/>
  <c r="J52" i="23"/>
  <c r="F52" i="23"/>
  <c r="G52" i="23"/>
  <c r="E52" i="23"/>
  <c r="K51" i="23"/>
  <c r="L51" i="23" s="1"/>
  <c r="J51" i="23"/>
  <c r="F51" i="23"/>
  <c r="G51" i="23" s="1"/>
  <c r="E51" i="23"/>
  <c r="K50" i="23"/>
  <c r="L50" i="23"/>
  <c r="J50" i="23"/>
  <c r="F50" i="23"/>
  <c r="G50" i="23"/>
  <c r="E50" i="23"/>
  <c r="K49" i="23"/>
  <c r="L49" i="23" s="1"/>
  <c r="J49" i="23"/>
  <c r="F49" i="23"/>
  <c r="G49" i="23"/>
  <c r="E49" i="23"/>
  <c r="K48" i="23"/>
  <c r="L48" i="23"/>
  <c r="J48" i="23"/>
  <c r="F48" i="23"/>
  <c r="G48" i="23" s="1"/>
  <c r="E48" i="23"/>
  <c r="K47" i="23"/>
  <c r="L47" i="23" s="1"/>
  <c r="J47" i="23"/>
  <c r="F47" i="23"/>
  <c r="G47" i="23"/>
  <c r="E47" i="23"/>
  <c r="K46" i="23"/>
  <c r="L46" i="23"/>
  <c r="J46" i="23"/>
  <c r="F46" i="23"/>
  <c r="G46" i="23"/>
  <c r="E46" i="23"/>
  <c r="K45" i="23"/>
  <c r="L45" i="23" s="1"/>
  <c r="J45" i="23"/>
  <c r="F45" i="23"/>
  <c r="G45" i="23" s="1"/>
  <c r="E45" i="23"/>
  <c r="K44" i="23"/>
  <c r="L44" i="23"/>
  <c r="J44" i="23"/>
  <c r="F44" i="23"/>
  <c r="G44" i="23" s="1"/>
  <c r="E44" i="23"/>
  <c r="K43" i="23"/>
  <c r="L43" i="23" s="1"/>
  <c r="J43" i="23"/>
  <c r="F43" i="23"/>
  <c r="G43" i="23" s="1"/>
  <c r="E43" i="23"/>
  <c r="K42" i="23"/>
  <c r="L42" i="23"/>
  <c r="J42" i="23"/>
  <c r="F42" i="23"/>
  <c r="G42" i="23"/>
  <c r="E42" i="23"/>
  <c r="K41" i="23"/>
  <c r="L41" i="23" s="1"/>
  <c r="J41" i="23"/>
  <c r="F41" i="23"/>
  <c r="G41" i="23" s="1"/>
  <c r="E41" i="23"/>
  <c r="K40" i="23"/>
  <c r="L40" i="23"/>
  <c r="J40" i="23"/>
  <c r="F40" i="23"/>
  <c r="G40" i="23"/>
  <c r="E40" i="23"/>
  <c r="K39" i="23"/>
  <c r="L39" i="23" s="1"/>
  <c r="J39" i="23"/>
  <c r="F39" i="23"/>
  <c r="G39" i="23"/>
  <c r="E39" i="23"/>
  <c r="K38" i="23"/>
  <c r="L38" i="23" s="1"/>
  <c r="J38" i="23"/>
  <c r="F38" i="23"/>
  <c r="G38" i="23"/>
  <c r="E38" i="23"/>
  <c r="K37" i="23"/>
  <c r="L37" i="23" s="1"/>
  <c r="J37" i="23"/>
  <c r="F37" i="23"/>
  <c r="G37" i="23" s="1"/>
  <c r="E37" i="23"/>
  <c r="K36" i="23"/>
  <c r="L36" i="23" s="1"/>
  <c r="J36" i="23"/>
  <c r="F36" i="23"/>
  <c r="G36" i="23"/>
  <c r="E36" i="23"/>
  <c r="K35" i="23"/>
  <c r="L35" i="23" s="1"/>
  <c r="J35" i="23"/>
  <c r="F35" i="23"/>
  <c r="G35" i="23"/>
  <c r="E35" i="23"/>
  <c r="K34" i="23"/>
  <c r="L34" i="23"/>
  <c r="J34" i="23"/>
  <c r="F34" i="23"/>
  <c r="G34" i="23"/>
  <c r="E34" i="23"/>
  <c r="K33" i="23"/>
  <c r="L33" i="23" s="1"/>
  <c r="J33" i="23"/>
  <c r="F33" i="23"/>
  <c r="G33" i="23" s="1"/>
  <c r="E33" i="23"/>
  <c r="K32" i="23"/>
  <c r="L32" i="23"/>
  <c r="J32" i="23"/>
  <c r="F32" i="23"/>
  <c r="G32" i="23"/>
  <c r="E32" i="23"/>
  <c r="K31" i="23"/>
  <c r="L31" i="23" s="1"/>
  <c r="J31" i="23"/>
  <c r="F31" i="23"/>
  <c r="G31" i="23"/>
  <c r="E31" i="23"/>
  <c r="K30" i="23"/>
  <c r="L30" i="23"/>
  <c r="J30" i="23"/>
  <c r="F30" i="23"/>
  <c r="G30" i="23"/>
  <c r="E30" i="23"/>
  <c r="K29" i="23"/>
  <c r="L29" i="23" s="1"/>
  <c r="J29" i="23"/>
  <c r="F29" i="23"/>
  <c r="G29" i="23"/>
  <c r="E29" i="23"/>
  <c r="K28" i="23"/>
  <c r="L28" i="23" s="1"/>
  <c r="J28" i="23"/>
  <c r="F28" i="23"/>
  <c r="G28" i="23"/>
  <c r="E28" i="23"/>
  <c r="K27" i="23"/>
  <c r="L27" i="23" s="1"/>
  <c r="J27" i="23"/>
  <c r="F27" i="23"/>
  <c r="G27" i="23"/>
  <c r="E27" i="23"/>
  <c r="K26" i="23"/>
  <c r="L26" i="23"/>
  <c r="J26" i="23"/>
  <c r="F26" i="23"/>
  <c r="G26" i="23"/>
  <c r="E26" i="23"/>
  <c r="K25" i="23"/>
  <c r="L25" i="23" s="1"/>
  <c r="J25" i="23"/>
  <c r="F25" i="23"/>
  <c r="G25" i="23"/>
  <c r="E25" i="23"/>
  <c r="K24" i="23"/>
  <c r="L24" i="23"/>
  <c r="J24" i="23"/>
  <c r="F24" i="23"/>
  <c r="G24" i="23" s="1"/>
  <c r="E24" i="23"/>
  <c r="K23" i="23"/>
  <c r="L23" i="23" s="1"/>
  <c r="J23" i="23"/>
  <c r="F23" i="23"/>
  <c r="G23" i="23"/>
  <c r="E23" i="23"/>
  <c r="K22" i="23"/>
  <c r="L22" i="23" s="1"/>
  <c r="J22" i="23"/>
  <c r="F22" i="23"/>
  <c r="G22" i="23" s="1"/>
  <c r="E22" i="23"/>
  <c r="K21" i="23"/>
  <c r="L21" i="23" s="1"/>
  <c r="J21" i="23"/>
  <c r="F21" i="23"/>
  <c r="G21" i="23"/>
  <c r="E21" i="23"/>
  <c r="K20" i="23"/>
  <c r="L20" i="23"/>
  <c r="J20" i="23"/>
  <c r="F20" i="23"/>
  <c r="G20" i="23"/>
  <c r="E20" i="23"/>
  <c r="K19" i="23"/>
  <c r="L19" i="23" s="1"/>
  <c r="J19" i="23"/>
  <c r="F19" i="23"/>
  <c r="G19" i="23"/>
  <c r="E19" i="23"/>
  <c r="K18" i="23"/>
  <c r="L18" i="23" s="1"/>
  <c r="J18" i="23"/>
  <c r="F18" i="23"/>
  <c r="G18" i="23"/>
  <c r="E18" i="23"/>
  <c r="K17" i="23"/>
  <c r="L17" i="23" s="1"/>
  <c r="J17" i="23"/>
  <c r="F17" i="23"/>
  <c r="G17" i="23"/>
  <c r="E17" i="23"/>
  <c r="K16" i="23"/>
  <c r="L16" i="23"/>
  <c r="J16" i="23"/>
  <c r="F16" i="23"/>
  <c r="G16" i="23"/>
  <c r="E16" i="23"/>
  <c r="K15" i="23"/>
  <c r="L15" i="23" s="1"/>
  <c r="J15" i="23"/>
  <c r="F15" i="23"/>
  <c r="G15" i="23"/>
  <c r="E15" i="23"/>
  <c r="K14" i="23"/>
  <c r="L14" i="23"/>
  <c r="J14" i="23"/>
  <c r="F14" i="23"/>
  <c r="G14" i="23" s="1"/>
  <c r="E14" i="23"/>
  <c r="K13" i="23"/>
  <c r="L13" i="23" s="1"/>
  <c r="J13" i="23"/>
  <c r="F13" i="23"/>
  <c r="G13" i="23" s="1"/>
  <c r="E13" i="23"/>
  <c r="K12" i="23"/>
  <c r="L12" i="23"/>
  <c r="J12" i="23"/>
  <c r="F12" i="23"/>
  <c r="G12" i="23"/>
  <c r="E12" i="23"/>
  <c r="K11" i="23"/>
  <c r="L11" i="23" s="1"/>
  <c r="J11" i="23"/>
  <c r="F11" i="23"/>
  <c r="G11" i="23" s="1"/>
  <c r="E11" i="23"/>
  <c r="L10" i="23"/>
  <c r="K10" i="23"/>
  <c r="J10" i="23"/>
  <c r="F10" i="23"/>
  <c r="G10" i="23"/>
  <c r="E10" i="23"/>
  <c r="K9" i="23"/>
  <c r="L9" i="23" s="1"/>
  <c r="J9" i="23"/>
  <c r="F9" i="23"/>
  <c r="G9" i="23"/>
  <c r="E9" i="23"/>
  <c r="K8" i="23"/>
  <c r="L8" i="23"/>
  <c r="J8" i="23"/>
  <c r="G8" i="23"/>
  <c r="F8" i="23"/>
  <c r="E8" i="23"/>
  <c r="B75" i="22"/>
  <c r="K74" i="22"/>
  <c r="L74" i="22" s="1"/>
  <c r="J74" i="22"/>
  <c r="F74" i="22"/>
  <c r="G74" i="22" s="1"/>
  <c r="E74" i="22"/>
  <c r="K73" i="22"/>
  <c r="L73" i="22"/>
  <c r="J73" i="22"/>
  <c r="F73" i="22"/>
  <c r="G73" i="22" s="1"/>
  <c r="E73" i="22"/>
  <c r="K72" i="22"/>
  <c r="L72" i="22" s="1"/>
  <c r="J72" i="22"/>
  <c r="F72" i="22"/>
  <c r="G72" i="22"/>
  <c r="E72" i="22"/>
  <c r="K71" i="22"/>
  <c r="L71" i="22"/>
  <c r="J71" i="22"/>
  <c r="F71" i="22"/>
  <c r="G71" i="22" s="1"/>
  <c r="E71" i="22"/>
  <c r="K70" i="22"/>
  <c r="L70" i="22" s="1"/>
  <c r="J70" i="22"/>
  <c r="F70" i="22"/>
  <c r="G70" i="22" s="1"/>
  <c r="E70" i="22"/>
  <c r="K69" i="22"/>
  <c r="L69" i="22" s="1"/>
  <c r="J69" i="22"/>
  <c r="F69" i="22"/>
  <c r="G69" i="22" s="1"/>
  <c r="E69" i="22"/>
  <c r="K68" i="22"/>
  <c r="L68" i="22" s="1"/>
  <c r="J68" i="22"/>
  <c r="F68" i="22"/>
  <c r="G68" i="22" s="1"/>
  <c r="E68" i="22"/>
  <c r="K67" i="22"/>
  <c r="L67" i="22" s="1"/>
  <c r="J67" i="22"/>
  <c r="F67" i="22"/>
  <c r="G67" i="22" s="1"/>
  <c r="E67" i="22"/>
  <c r="K66" i="22"/>
  <c r="L66" i="22" s="1"/>
  <c r="J66" i="22"/>
  <c r="G66" i="22"/>
  <c r="F66" i="22"/>
  <c r="E66" i="22"/>
  <c r="K65" i="22"/>
  <c r="L65" i="22"/>
  <c r="J65" i="22"/>
  <c r="F65" i="22"/>
  <c r="G65" i="22" s="1"/>
  <c r="E65" i="22"/>
  <c r="K64" i="22"/>
  <c r="L64" i="22" s="1"/>
  <c r="J64" i="22"/>
  <c r="F64" i="22"/>
  <c r="G64" i="22"/>
  <c r="E64" i="22"/>
  <c r="K63" i="22"/>
  <c r="L63" i="22" s="1"/>
  <c r="J63" i="22"/>
  <c r="F63" i="22"/>
  <c r="G63" i="22" s="1"/>
  <c r="E63" i="22"/>
  <c r="K62" i="22"/>
  <c r="L62" i="22" s="1"/>
  <c r="J62" i="22"/>
  <c r="F62" i="22"/>
  <c r="G62" i="22" s="1"/>
  <c r="E62" i="22"/>
  <c r="K61" i="22"/>
  <c r="L61" i="22"/>
  <c r="J61" i="22"/>
  <c r="F61" i="22"/>
  <c r="G61" i="22" s="1"/>
  <c r="E61" i="22"/>
  <c r="K60" i="22"/>
  <c r="L60" i="22" s="1"/>
  <c r="J60" i="22"/>
  <c r="F60" i="22"/>
  <c r="G60" i="22" s="1"/>
  <c r="E60" i="22"/>
  <c r="K59" i="22"/>
  <c r="L59" i="22"/>
  <c r="J59" i="22"/>
  <c r="F59" i="22"/>
  <c r="G59" i="22" s="1"/>
  <c r="E59" i="22"/>
  <c r="K58" i="22"/>
  <c r="L58" i="22" s="1"/>
  <c r="J58" i="22"/>
  <c r="F58" i="22"/>
  <c r="G58" i="22" s="1"/>
  <c r="E58" i="22"/>
  <c r="K57" i="22"/>
  <c r="L57" i="22"/>
  <c r="J57" i="22"/>
  <c r="F57" i="22"/>
  <c r="G57" i="22" s="1"/>
  <c r="E57" i="22"/>
  <c r="K56" i="22"/>
  <c r="L56" i="22" s="1"/>
  <c r="J56" i="22"/>
  <c r="F56" i="22"/>
  <c r="G56" i="22" s="1"/>
  <c r="E56" i="22"/>
  <c r="K55" i="22"/>
  <c r="L55" i="22"/>
  <c r="J55" i="22"/>
  <c r="F55" i="22"/>
  <c r="G55" i="22" s="1"/>
  <c r="E55" i="22"/>
  <c r="K54" i="22"/>
  <c r="L54" i="22" s="1"/>
  <c r="J54" i="22"/>
  <c r="F54" i="22"/>
  <c r="G54" i="22" s="1"/>
  <c r="E54" i="22"/>
  <c r="K53" i="22"/>
  <c r="L53" i="22" s="1"/>
  <c r="J53" i="22"/>
  <c r="F53" i="22"/>
  <c r="G53" i="22" s="1"/>
  <c r="E53" i="22"/>
  <c r="K52" i="22"/>
  <c r="L52" i="22" s="1"/>
  <c r="J52" i="22"/>
  <c r="F52" i="22"/>
  <c r="G52" i="22"/>
  <c r="E52" i="22"/>
  <c r="K51" i="22"/>
  <c r="L51" i="22"/>
  <c r="J51" i="22"/>
  <c r="F51" i="22"/>
  <c r="G51" i="22" s="1"/>
  <c r="E51" i="22"/>
  <c r="K50" i="22"/>
  <c r="L50" i="22" s="1"/>
  <c r="J50" i="22"/>
  <c r="F50" i="22"/>
  <c r="G50" i="22" s="1"/>
  <c r="E50" i="22"/>
  <c r="K49" i="22"/>
  <c r="L49" i="22" s="1"/>
  <c r="J49" i="22"/>
  <c r="G49" i="22"/>
  <c r="F49" i="22"/>
  <c r="E49" i="22"/>
  <c r="K48" i="22"/>
  <c r="L48" i="22" s="1"/>
  <c r="J48" i="22"/>
  <c r="F48" i="22"/>
  <c r="G48" i="22"/>
  <c r="E48" i="22"/>
  <c r="K47" i="22"/>
  <c r="L47" i="22"/>
  <c r="J47" i="22"/>
  <c r="F47" i="22"/>
  <c r="G47" i="22" s="1"/>
  <c r="E47" i="22"/>
  <c r="K46" i="22"/>
  <c r="L46" i="22" s="1"/>
  <c r="J46" i="22"/>
  <c r="F46" i="22"/>
  <c r="G46" i="22" s="1"/>
  <c r="E46" i="22"/>
  <c r="K45" i="22"/>
  <c r="L45" i="22" s="1"/>
  <c r="J45" i="22"/>
  <c r="F45" i="22"/>
  <c r="G45" i="22" s="1"/>
  <c r="E45" i="22"/>
  <c r="K44" i="22"/>
  <c r="L44" i="22" s="1"/>
  <c r="J44" i="22"/>
  <c r="F44" i="22"/>
  <c r="G44" i="22"/>
  <c r="E44" i="22"/>
  <c r="K43" i="22"/>
  <c r="L43" i="22" s="1"/>
  <c r="J43" i="22"/>
  <c r="F43" i="22"/>
  <c r="G43" i="22" s="1"/>
  <c r="E43" i="22"/>
  <c r="K42" i="22"/>
  <c r="L42" i="22" s="1"/>
  <c r="J42" i="22"/>
  <c r="F42" i="22"/>
  <c r="G42" i="22"/>
  <c r="E42" i="22"/>
  <c r="K41" i="22"/>
  <c r="L41" i="22" s="1"/>
  <c r="J41" i="22"/>
  <c r="F41" i="22"/>
  <c r="G41" i="22" s="1"/>
  <c r="E41" i="22"/>
  <c r="K40" i="22"/>
  <c r="L40" i="22" s="1"/>
  <c r="J40" i="22"/>
  <c r="F40" i="22"/>
  <c r="G40" i="22" s="1"/>
  <c r="E40" i="22"/>
  <c r="K39" i="22"/>
  <c r="L39" i="22"/>
  <c r="J39" i="22"/>
  <c r="F39" i="22"/>
  <c r="G39" i="22" s="1"/>
  <c r="E39" i="22"/>
  <c r="K38" i="22"/>
  <c r="L38" i="22" s="1"/>
  <c r="J38" i="22"/>
  <c r="F38" i="22"/>
  <c r="G38" i="22" s="1"/>
  <c r="E38" i="22"/>
  <c r="K37" i="22"/>
  <c r="L37" i="22"/>
  <c r="J37" i="22"/>
  <c r="F37" i="22"/>
  <c r="G37" i="22" s="1"/>
  <c r="E37" i="22"/>
  <c r="K36" i="22"/>
  <c r="L36" i="22" s="1"/>
  <c r="J36" i="22"/>
  <c r="F36" i="22"/>
  <c r="G36" i="22"/>
  <c r="E36" i="22"/>
  <c r="K35" i="22"/>
  <c r="L35" i="22"/>
  <c r="J35" i="22"/>
  <c r="F35" i="22"/>
  <c r="G35" i="22" s="1"/>
  <c r="E35" i="22"/>
  <c r="K34" i="22"/>
  <c r="L34" i="22" s="1"/>
  <c r="J34" i="22"/>
  <c r="F34" i="22"/>
  <c r="G34" i="22" s="1"/>
  <c r="E34" i="22"/>
  <c r="K33" i="22"/>
  <c r="L33" i="22" s="1"/>
  <c r="J33" i="22"/>
  <c r="F33" i="22"/>
  <c r="G33" i="22" s="1"/>
  <c r="E33" i="22"/>
  <c r="K32" i="22"/>
  <c r="L32" i="22" s="1"/>
  <c r="J32" i="22"/>
  <c r="F32" i="22"/>
  <c r="G32" i="22" s="1"/>
  <c r="E32" i="22"/>
  <c r="K31" i="22"/>
  <c r="L31" i="22"/>
  <c r="J31" i="22"/>
  <c r="F31" i="22"/>
  <c r="G31" i="22" s="1"/>
  <c r="E31" i="22"/>
  <c r="K30" i="22"/>
  <c r="L30" i="22" s="1"/>
  <c r="J30" i="22"/>
  <c r="F30" i="22"/>
  <c r="G30" i="22"/>
  <c r="E30" i="22"/>
  <c r="K29" i="22"/>
  <c r="L29" i="22" s="1"/>
  <c r="J29" i="22"/>
  <c r="F29" i="22"/>
  <c r="G29" i="22" s="1"/>
  <c r="E29" i="22"/>
  <c r="K28" i="22"/>
  <c r="L28" i="22" s="1"/>
  <c r="J28" i="22"/>
  <c r="F28" i="22"/>
  <c r="G28" i="22" s="1"/>
  <c r="E28" i="22"/>
  <c r="K27" i="22"/>
  <c r="L27" i="22"/>
  <c r="J27" i="22"/>
  <c r="F27" i="22"/>
  <c r="G27" i="22" s="1"/>
  <c r="E27" i="22"/>
  <c r="K26" i="22"/>
  <c r="L26" i="22" s="1"/>
  <c r="J26" i="22"/>
  <c r="F26" i="22"/>
  <c r="G26" i="22"/>
  <c r="E26" i="22"/>
  <c r="K25" i="22"/>
  <c r="L25" i="22"/>
  <c r="J25" i="22"/>
  <c r="F25" i="22"/>
  <c r="G25" i="22" s="1"/>
  <c r="E25" i="22"/>
  <c r="K24" i="22"/>
  <c r="L24" i="22" s="1"/>
  <c r="J24" i="22"/>
  <c r="F24" i="22"/>
  <c r="G24" i="22"/>
  <c r="E24" i="22"/>
  <c r="K23" i="22"/>
  <c r="L23" i="22"/>
  <c r="J23" i="22"/>
  <c r="F23" i="22"/>
  <c r="G23" i="22" s="1"/>
  <c r="E23" i="22"/>
  <c r="K22" i="22"/>
  <c r="L22" i="22" s="1"/>
  <c r="J22" i="22"/>
  <c r="F22" i="22"/>
  <c r="G22" i="22" s="1"/>
  <c r="E22" i="22"/>
  <c r="K21" i="22"/>
  <c r="L21" i="22"/>
  <c r="J21" i="22"/>
  <c r="F21" i="22"/>
  <c r="G21" i="22" s="1"/>
  <c r="E21" i="22"/>
  <c r="K20" i="22"/>
  <c r="L20" i="22" s="1"/>
  <c r="J20" i="22"/>
  <c r="F20" i="22"/>
  <c r="G20" i="22"/>
  <c r="E20" i="22"/>
  <c r="K19" i="22"/>
  <c r="L19" i="22"/>
  <c r="J19" i="22"/>
  <c r="F19" i="22"/>
  <c r="G19" i="22" s="1"/>
  <c r="E19" i="22"/>
  <c r="K18" i="22"/>
  <c r="L18" i="22" s="1"/>
  <c r="J18" i="22"/>
  <c r="F18" i="22"/>
  <c r="G18" i="22"/>
  <c r="E18" i="22"/>
  <c r="K17" i="22"/>
  <c r="L17" i="22"/>
  <c r="J17" i="22"/>
  <c r="F17" i="22"/>
  <c r="G17" i="22" s="1"/>
  <c r="E17" i="22"/>
  <c r="K16" i="22"/>
  <c r="L16" i="22" s="1"/>
  <c r="J16" i="22"/>
  <c r="F16" i="22"/>
  <c r="G16" i="22" s="1"/>
  <c r="E16" i="22"/>
  <c r="K15" i="22"/>
  <c r="L15" i="22" s="1"/>
  <c r="J15" i="22"/>
  <c r="F15" i="22"/>
  <c r="G15" i="22" s="1"/>
  <c r="E15" i="22"/>
  <c r="K14" i="22"/>
  <c r="L14" i="22" s="1"/>
  <c r="J14" i="22"/>
  <c r="F14" i="22"/>
  <c r="G14" i="22"/>
  <c r="E14" i="22"/>
  <c r="K13" i="22"/>
  <c r="L13" i="22"/>
  <c r="J13" i="22"/>
  <c r="F13" i="22"/>
  <c r="G13" i="22" s="1"/>
  <c r="E13" i="22"/>
  <c r="K12" i="22"/>
  <c r="L12" i="22" s="1"/>
  <c r="J12" i="22"/>
  <c r="F12" i="22"/>
  <c r="G12" i="22"/>
  <c r="E12" i="22"/>
  <c r="K11" i="22"/>
  <c r="L11" i="22" s="1"/>
  <c r="J11" i="22"/>
  <c r="F11" i="22"/>
  <c r="G11" i="22"/>
  <c r="E11" i="22"/>
  <c r="K10" i="22"/>
  <c r="L10" i="22" s="1"/>
  <c r="J10" i="22"/>
  <c r="F10" i="22"/>
  <c r="G10" i="22" s="1"/>
  <c r="E10" i="22"/>
  <c r="K9" i="22"/>
  <c r="L9" i="22"/>
  <c r="J9" i="22"/>
  <c r="F9" i="22"/>
  <c r="G9" i="22" s="1"/>
  <c r="E9" i="22"/>
  <c r="K8" i="22"/>
  <c r="L8" i="22" s="1"/>
  <c r="J8" i="22"/>
  <c r="G8" i="22"/>
  <c r="F8" i="22"/>
  <c r="E8" i="22"/>
  <c r="G24" i="20"/>
  <c r="E24" i="20"/>
  <c r="F10" i="20"/>
  <c r="G10" i="20"/>
  <c r="F11" i="20"/>
  <c r="G11" i="20" s="1"/>
  <c r="F12" i="20"/>
  <c r="G12" i="20" s="1"/>
  <c r="F13" i="20"/>
  <c r="G13" i="20"/>
  <c r="F14" i="20"/>
  <c r="G14" i="20" s="1"/>
  <c r="F15" i="20"/>
  <c r="G15" i="20"/>
  <c r="F16" i="20"/>
  <c r="G16" i="20" s="1"/>
  <c r="F17" i="20"/>
  <c r="G17" i="20" s="1"/>
  <c r="F18" i="20"/>
  <c r="F19" i="20"/>
  <c r="G19" i="20" s="1"/>
  <c r="F20" i="20"/>
  <c r="G20" i="20"/>
  <c r="F21" i="20"/>
  <c r="G21" i="20" s="1"/>
  <c r="F22" i="20"/>
  <c r="G22" i="20" s="1"/>
  <c r="F23" i="20"/>
  <c r="G23" i="20"/>
  <c r="F24" i="20"/>
  <c r="F25" i="20"/>
  <c r="G25" i="20" s="1"/>
  <c r="F26" i="20"/>
  <c r="G26" i="20"/>
  <c r="F27" i="20"/>
  <c r="G27" i="20" s="1"/>
  <c r="F28" i="20"/>
  <c r="G28" i="20" s="1"/>
  <c r="F29" i="20"/>
  <c r="G29" i="20" s="1"/>
  <c r="F30" i="20"/>
  <c r="G30" i="20"/>
  <c r="F31" i="20"/>
  <c r="G31" i="20" s="1"/>
  <c r="F32" i="20"/>
  <c r="F33" i="20"/>
  <c r="F34" i="20"/>
  <c r="G34" i="20" s="1"/>
  <c r="F35" i="20"/>
  <c r="G35" i="20" s="1"/>
  <c r="F36" i="20"/>
  <c r="G36" i="20" s="1"/>
  <c r="F37" i="20"/>
  <c r="F38" i="20"/>
  <c r="G38" i="20" s="1"/>
  <c r="F39" i="20"/>
  <c r="F40" i="20"/>
  <c r="G40" i="20" s="1"/>
  <c r="F41" i="20"/>
  <c r="F42" i="20"/>
  <c r="G42" i="20" s="1"/>
  <c r="F43" i="20"/>
  <c r="F44" i="20"/>
  <c r="G44" i="20" s="1"/>
  <c r="F45" i="20"/>
  <c r="G45" i="20" s="1"/>
  <c r="F46" i="20"/>
  <c r="G46" i="20"/>
  <c r="F47" i="20"/>
  <c r="G47" i="20" s="1"/>
  <c r="F48" i="20"/>
  <c r="F49" i="20"/>
  <c r="G49" i="20" s="1"/>
  <c r="F50" i="20"/>
  <c r="G50" i="20" s="1"/>
  <c r="F51" i="20"/>
  <c r="F52" i="20"/>
  <c r="G52" i="20" s="1"/>
  <c r="F53" i="20"/>
  <c r="G53" i="20" s="1"/>
  <c r="F54" i="20"/>
  <c r="G54" i="20" s="1"/>
  <c r="F55" i="20"/>
  <c r="F56" i="20"/>
  <c r="F57" i="20"/>
  <c r="G57" i="20" s="1"/>
  <c r="F58" i="20"/>
  <c r="G58" i="20"/>
  <c r="F59" i="20"/>
  <c r="G59" i="20" s="1"/>
  <c r="F60" i="20"/>
  <c r="G60" i="20" s="1"/>
  <c r="F61" i="20"/>
  <c r="G61" i="20" s="1"/>
  <c r="F62" i="20"/>
  <c r="G62" i="20"/>
  <c r="F63" i="20"/>
  <c r="G63" i="20" s="1"/>
  <c r="F64" i="20"/>
  <c r="G64" i="20" s="1"/>
  <c r="F65" i="20"/>
  <c r="G65" i="20" s="1"/>
  <c r="F66" i="20"/>
  <c r="G66" i="20" s="1"/>
  <c r="F67" i="20"/>
  <c r="G67" i="20" s="1"/>
  <c r="F68" i="20"/>
  <c r="G68" i="20" s="1"/>
  <c r="F69" i="20"/>
  <c r="F70" i="20"/>
  <c r="G70" i="20" s="1"/>
  <c r="F71" i="20"/>
  <c r="G71" i="20" s="1"/>
  <c r="F72" i="20"/>
  <c r="G72" i="20" s="1"/>
  <c r="F73" i="20"/>
  <c r="F74" i="20"/>
  <c r="G74" i="20"/>
  <c r="G18" i="20"/>
  <c r="G32" i="20"/>
  <c r="G33" i="20"/>
  <c r="G37" i="20"/>
  <c r="G39" i="20"/>
  <c r="G41" i="20"/>
  <c r="G43" i="20"/>
  <c r="G48" i="20"/>
  <c r="G51" i="20"/>
  <c r="G55" i="20"/>
  <c r="G56" i="20"/>
  <c r="G69" i="20"/>
  <c r="G73" i="20"/>
  <c r="E10" i="20"/>
  <c r="E11" i="20"/>
  <c r="E12" i="20"/>
  <c r="E13" i="20"/>
  <c r="E14" i="20"/>
  <c r="E15" i="20"/>
  <c r="E16" i="20"/>
  <c r="E17" i="20"/>
  <c r="E18" i="20"/>
  <c r="E19" i="20"/>
  <c r="E20" i="20"/>
  <c r="E21" i="20"/>
  <c r="E22" i="20"/>
  <c r="E23"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8" i="20"/>
  <c r="E75" i="20" s="1"/>
  <c r="L43" i="20"/>
  <c r="J43" i="20"/>
  <c r="J10" i="20"/>
  <c r="J11" i="20"/>
  <c r="J12" i="20"/>
  <c r="J13" i="20"/>
  <c r="J14" i="20"/>
  <c r="J15" i="20"/>
  <c r="J16" i="20"/>
  <c r="J17" i="20"/>
  <c r="J18" i="20"/>
  <c r="J19" i="20"/>
  <c r="J20" i="20"/>
  <c r="J21" i="20"/>
  <c r="J22" i="20"/>
  <c r="J23" i="20"/>
  <c r="J25" i="20"/>
  <c r="J26" i="20"/>
  <c r="J27" i="20"/>
  <c r="J28" i="20"/>
  <c r="J29" i="20"/>
  <c r="J30" i="20"/>
  <c r="J31" i="20"/>
  <c r="J32" i="20"/>
  <c r="J33" i="20"/>
  <c r="J34" i="20"/>
  <c r="J35" i="20"/>
  <c r="J36" i="20"/>
  <c r="J37" i="20"/>
  <c r="J38" i="20"/>
  <c r="J39" i="20"/>
  <c r="J40" i="20"/>
  <c r="J41" i="20"/>
  <c r="J42"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B75" i="20"/>
  <c r="K8" i="20"/>
  <c r="L8" i="20" s="1"/>
  <c r="K10" i="20"/>
  <c r="L10" i="20"/>
  <c r="K12" i="20"/>
  <c r="L12" i="20"/>
  <c r="K13" i="20"/>
  <c r="L13" i="20" s="1"/>
  <c r="K15" i="20"/>
  <c r="L15" i="20"/>
  <c r="K16" i="20"/>
  <c r="L16" i="20"/>
  <c r="K17" i="20"/>
  <c r="L17" i="20" s="1"/>
  <c r="K18" i="20"/>
  <c r="L18" i="20"/>
  <c r="K22" i="20"/>
  <c r="L22" i="20"/>
  <c r="K23" i="20"/>
  <c r="L23" i="20" s="1"/>
  <c r="K24" i="20"/>
  <c r="L24" i="20"/>
  <c r="K33" i="20"/>
  <c r="L33" i="20"/>
  <c r="K34" i="20"/>
  <c r="L34" i="20" s="1"/>
  <c r="K35" i="20"/>
  <c r="L35" i="20"/>
  <c r="K37" i="20"/>
  <c r="L37" i="20"/>
  <c r="K41" i="20"/>
  <c r="L41" i="20" s="1"/>
  <c r="K42" i="20"/>
  <c r="L42" i="20"/>
  <c r="K43" i="20"/>
  <c r="K47" i="20"/>
  <c r="L47" i="20" s="1"/>
  <c r="K48" i="20"/>
  <c r="L48" i="20"/>
  <c r="K49" i="20"/>
  <c r="L49" i="20" s="1"/>
  <c r="K50" i="20"/>
  <c r="L50" i="20" s="1"/>
  <c r="K51" i="20"/>
  <c r="L51" i="20"/>
  <c r="K53" i="20"/>
  <c r="L53" i="20" s="1"/>
  <c r="K55" i="20"/>
  <c r="L55" i="20"/>
  <c r="K56" i="20"/>
  <c r="L56" i="20" s="1"/>
  <c r="K57" i="20"/>
  <c r="L57" i="20" s="1"/>
  <c r="K58" i="20"/>
  <c r="L58" i="20" s="1"/>
  <c r="K59" i="20"/>
  <c r="L59" i="20" s="1"/>
  <c r="K60" i="20"/>
  <c r="L60" i="20" s="1"/>
  <c r="K62" i="20"/>
  <c r="L62" i="20"/>
  <c r="K63" i="20"/>
  <c r="L63" i="20" s="1"/>
  <c r="K64" i="20"/>
  <c r="L64" i="20" s="1"/>
  <c r="K65" i="20"/>
  <c r="L65" i="20" s="1"/>
  <c r="K66" i="20"/>
  <c r="L66" i="20"/>
  <c r="K67" i="20"/>
  <c r="L67" i="20" s="1"/>
  <c r="K71" i="20"/>
  <c r="L71" i="20"/>
  <c r="J8" i="20"/>
  <c r="K9" i="20"/>
  <c r="L9" i="20" s="1"/>
  <c r="K11" i="20"/>
  <c r="L11" i="20" s="1"/>
  <c r="K14" i="20"/>
  <c r="L14" i="20"/>
  <c r="K19" i="20"/>
  <c r="L19" i="20" s="1"/>
  <c r="K20" i="20"/>
  <c r="L20" i="20" s="1"/>
  <c r="K21" i="20"/>
  <c r="L21" i="20"/>
  <c r="K25" i="20"/>
  <c r="L25" i="20" s="1"/>
  <c r="K26" i="20"/>
  <c r="L26" i="20" s="1"/>
  <c r="K27" i="20"/>
  <c r="L27" i="20"/>
  <c r="K28" i="20"/>
  <c r="L28" i="20" s="1"/>
  <c r="K29" i="20"/>
  <c r="L29" i="20"/>
  <c r="K30" i="20"/>
  <c r="L30" i="20"/>
  <c r="K31" i="20"/>
  <c r="L31" i="20" s="1"/>
  <c r="K32" i="20"/>
  <c r="L32" i="20" s="1"/>
  <c r="K36" i="20"/>
  <c r="L36" i="20"/>
  <c r="K38" i="20"/>
  <c r="L38" i="20" s="1"/>
  <c r="K39" i="20"/>
  <c r="L39" i="20" s="1"/>
  <c r="K40" i="20"/>
  <c r="L40" i="20" s="1"/>
  <c r="K44" i="20"/>
  <c r="L44" i="20" s="1"/>
  <c r="K45" i="20"/>
  <c r="L45" i="20" s="1"/>
  <c r="K46" i="20"/>
  <c r="L46" i="20"/>
  <c r="K52" i="20"/>
  <c r="L52" i="20" s="1"/>
  <c r="K54" i="20"/>
  <c r="L54" i="20"/>
  <c r="K61" i="20"/>
  <c r="L61" i="20"/>
  <c r="K68" i="20"/>
  <c r="L68" i="20" s="1"/>
  <c r="K69" i="20"/>
  <c r="L69" i="20" s="1"/>
  <c r="K70" i="20"/>
  <c r="L70" i="20"/>
  <c r="K72" i="20"/>
  <c r="L72" i="20" s="1"/>
  <c r="K73" i="20"/>
  <c r="L73" i="20" s="1"/>
  <c r="K74" i="20"/>
  <c r="L74" i="20" s="1"/>
  <c r="J9" i="20"/>
  <c r="F8" i="20"/>
  <c r="G8" i="20" s="1"/>
  <c r="F9" i="20"/>
  <c r="G9" i="20" s="1"/>
  <c r="E9" i="20"/>
  <c r="E8" i="26"/>
  <c r="J8" i="26"/>
  <c r="E9" i="26"/>
  <c r="J9" i="26"/>
  <c r="E10" i="26"/>
  <c r="G10" i="26"/>
  <c r="J10" i="26"/>
  <c r="E11" i="26"/>
  <c r="G11" i="26"/>
  <c r="J11" i="26"/>
  <c r="E12" i="26"/>
  <c r="J12" i="26"/>
  <c r="E13" i="26"/>
  <c r="G13" i="26"/>
  <c r="J13" i="26"/>
  <c r="E14" i="26"/>
  <c r="G14" i="26"/>
  <c r="J14" i="26"/>
  <c r="E15" i="26"/>
  <c r="G15" i="26"/>
  <c r="J15" i="26"/>
  <c r="E16" i="26"/>
  <c r="J16" i="26"/>
  <c r="E17" i="26"/>
  <c r="J17" i="26"/>
  <c r="E18" i="26"/>
  <c r="G18" i="26"/>
  <c r="J18" i="26"/>
  <c r="E19" i="26"/>
  <c r="G19" i="26"/>
  <c r="J19" i="26"/>
  <c r="E20" i="26"/>
  <c r="J20" i="26"/>
  <c r="E21" i="26"/>
  <c r="J21" i="26"/>
  <c r="E22" i="26"/>
  <c r="G22" i="26"/>
  <c r="J22" i="26"/>
  <c r="E23" i="26"/>
  <c r="G23" i="26"/>
  <c r="J23" i="26"/>
  <c r="E24" i="26"/>
  <c r="J24" i="26"/>
  <c r="E25" i="26"/>
  <c r="J25" i="26"/>
  <c r="E26" i="26"/>
  <c r="G26" i="26"/>
  <c r="J26" i="26"/>
  <c r="E27" i="26"/>
  <c r="G27" i="26"/>
  <c r="J27" i="26"/>
  <c r="E28" i="26"/>
  <c r="J28" i="26"/>
  <c r="E29" i="26"/>
  <c r="G29" i="26"/>
  <c r="J29" i="26"/>
  <c r="E30" i="26"/>
  <c r="J30" i="26"/>
  <c r="E31" i="26"/>
  <c r="J31" i="26"/>
  <c r="E32" i="26"/>
  <c r="J32" i="26"/>
  <c r="E33" i="26"/>
  <c r="G33" i="26"/>
  <c r="J33" i="26"/>
  <c r="E34" i="26"/>
  <c r="J34" i="26"/>
  <c r="E35" i="26"/>
  <c r="J35" i="26"/>
  <c r="E36" i="26"/>
  <c r="G36" i="26"/>
  <c r="J36" i="26"/>
  <c r="E37" i="26"/>
  <c r="G37" i="26"/>
  <c r="J37" i="26"/>
  <c r="E38" i="26"/>
  <c r="G38" i="26"/>
  <c r="J38" i="26"/>
  <c r="E39" i="26"/>
  <c r="J39" i="26"/>
  <c r="E40" i="26"/>
  <c r="J40" i="26"/>
  <c r="E41" i="26"/>
  <c r="G41" i="26"/>
  <c r="J41" i="26"/>
  <c r="E42" i="26"/>
  <c r="J42" i="26"/>
  <c r="E43" i="26"/>
  <c r="J43" i="26"/>
  <c r="E44" i="26"/>
  <c r="G44" i="26"/>
  <c r="J44" i="26"/>
  <c r="E45" i="26"/>
  <c r="J45" i="26"/>
  <c r="E46" i="26"/>
  <c r="J46" i="26"/>
  <c r="E47" i="26"/>
  <c r="J47" i="26"/>
  <c r="E48" i="26"/>
  <c r="J48" i="26"/>
  <c r="E49" i="26"/>
  <c r="J49" i="26"/>
  <c r="E50" i="26"/>
  <c r="J50" i="26"/>
  <c r="E51" i="26"/>
  <c r="J51" i="26"/>
  <c r="E52" i="26"/>
  <c r="G52" i="26"/>
  <c r="J52" i="26"/>
  <c r="E53" i="26"/>
  <c r="G53" i="26"/>
  <c r="J53" i="26"/>
  <c r="E54" i="26"/>
  <c r="J54" i="26"/>
  <c r="E55" i="26"/>
  <c r="J55" i="26"/>
  <c r="E56" i="26"/>
  <c r="J56" i="26"/>
  <c r="E57" i="26"/>
  <c r="G57" i="26"/>
  <c r="J57" i="26"/>
  <c r="E58" i="26"/>
  <c r="J58" i="26"/>
  <c r="E59" i="26"/>
  <c r="J59" i="26"/>
  <c r="E60" i="26"/>
  <c r="J60" i="26"/>
  <c r="E61" i="26"/>
  <c r="J61" i="26"/>
  <c r="E62" i="26"/>
  <c r="J62" i="26"/>
  <c r="E63" i="26"/>
  <c r="J63" i="26"/>
  <c r="E64" i="26"/>
  <c r="J64" i="26"/>
  <c r="E65" i="26"/>
  <c r="G65" i="26"/>
  <c r="J65" i="26"/>
  <c r="E66" i="26"/>
  <c r="J66" i="26"/>
  <c r="E67" i="26"/>
  <c r="J67" i="26"/>
  <c r="E68" i="26"/>
  <c r="J68" i="26"/>
  <c r="E69" i="26"/>
  <c r="J69" i="26"/>
  <c r="E70" i="26"/>
  <c r="J70" i="26"/>
  <c r="E71" i="26"/>
  <c r="J71" i="26"/>
  <c r="E72" i="26"/>
  <c r="J72" i="26"/>
  <c r="E73" i="26"/>
  <c r="G73" i="26"/>
  <c r="J73" i="26"/>
  <c r="E74" i="26"/>
  <c r="J74" i="26"/>
  <c r="G75" i="33" l="1"/>
  <c r="L75" i="43"/>
  <c r="G75" i="45"/>
  <c r="G75" i="43"/>
  <c r="J75" i="49"/>
  <c r="E75" i="26"/>
  <c r="G75" i="36"/>
  <c r="J75" i="39"/>
  <c r="L38" i="36"/>
  <c r="J38" i="36"/>
  <c r="L75" i="39"/>
  <c r="G75" i="25"/>
  <c r="E75" i="43"/>
  <c r="E75" i="55"/>
  <c r="G75" i="28"/>
  <c r="J75" i="28"/>
  <c r="E75" i="33"/>
  <c r="L75" i="36"/>
  <c r="J75" i="23"/>
  <c r="G75" i="55"/>
  <c r="J75" i="27"/>
  <c r="J75" i="43"/>
  <c r="E75" i="36"/>
  <c r="J75" i="26"/>
  <c r="J75" i="29"/>
  <c r="E75" i="31"/>
  <c r="E75" i="22"/>
  <c r="E75" i="24"/>
  <c r="J75" i="25"/>
  <c r="E75" i="28"/>
  <c r="L75" i="31"/>
  <c r="G75" i="20"/>
  <c r="E75" i="52"/>
  <c r="J75" i="22"/>
  <c r="L75" i="24"/>
  <c r="L75" i="28"/>
  <c r="G75" i="31"/>
  <c r="J75" i="47"/>
  <c r="L75" i="25"/>
  <c r="L75" i="47"/>
  <c r="J75" i="20"/>
  <c r="L75" i="22"/>
  <c r="E75" i="23"/>
  <c r="G75" i="22"/>
  <c r="L75" i="20"/>
  <c r="L75" i="23"/>
  <c r="E75" i="25"/>
  <c r="G75" i="24"/>
  <c r="E75" i="27"/>
  <c r="G75" i="27"/>
  <c r="G75" i="26"/>
  <c r="L75" i="27"/>
  <c r="G75" i="23"/>
  <c r="L75" i="26"/>
  <c r="F75" i="29"/>
  <c r="J75" i="31"/>
  <c r="J75" i="36"/>
  <c r="J75" i="33"/>
  <c r="L75" i="33"/>
  <c r="G75" i="39"/>
  <c r="L75" i="45"/>
  <c r="G75" i="47"/>
  <c r="J75" i="52"/>
  <c r="E75" i="47"/>
  <c r="E75" i="49"/>
  <c r="J75" i="55"/>
  <c r="G75"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D8" authorId="0" shapeId="0" xr:uid="{00000000-0006-0000-0D00-000001000000}">
      <text>
        <r>
          <rPr>
            <b/>
            <sz val="8"/>
            <color indexed="81"/>
            <rFont val="Tahoma"/>
            <family val="2"/>
          </rPr>
          <t>Alachua County's 0.5% levy of the Local Government Infrastructure Surtax will expire December 31, 2010.  The tax rate will be 0.25% for 2011.</t>
        </r>
      </text>
    </comment>
    <comment ref="F8" authorId="0" shapeId="0" xr:uid="{00000000-0006-0000-0D00-000002000000}">
      <text>
        <r>
          <rPr>
            <b/>
            <sz val="8"/>
            <color indexed="81"/>
            <rFont val="Tahoma"/>
            <family val="2"/>
          </rPr>
          <t>Alachua County's unrealized tax rate will be 2.75% for the period of October 1, 2010 thru December 31, 2010 and 3.25% for the period of January 1, 2011 thru September 30, 2011.</t>
        </r>
      </text>
    </comment>
    <comment ref="I10" authorId="0" shapeId="0" xr:uid="{00000000-0006-0000-0D00-000003000000}">
      <text>
        <r>
          <rPr>
            <b/>
            <sz val="8"/>
            <color indexed="81"/>
            <rFont val="Tahoma"/>
            <family val="2"/>
          </rPr>
          <t>The 0.5% levy of the School Capital Outlay Surtax will begin January 1, 2011.</t>
        </r>
      </text>
    </comment>
    <comment ref="K10" authorId="0" shapeId="0" xr:uid="{00000000-0006-0000-0D00-000004000000}">
      <text>
        <r>
          <rPr>
            <b/>
            <sz val="8"/>
            <color indexed="81"/>
            <rFont val="Tahoma"/>
            <family val="2"/>
          </rPr>
          <t>Bay County's unrealized tax rate will be 0.5% for the period of October 1, 2010 thru December 31, 2010 and 0% for the period of January 1, 2011 thru September 30, 2011.</t>
        </r>
      </text>
    </comment>
    <comment ref="I57" authorId="0" shapeId="0" xr:uid="{00000000-0006-0000-0D00-000005000000}">
      <text>
        <r>
          <rPr>
            <b/>
            <sz val="8"/>
            <color indexed="81"/>
            <rFont val="Tahoma"/>
            <family val="2"/>
          </rPr>
          <t>Palm Beach County's 0.5% levy of the School Capital Outlay Surtax will expire December 31, 2010.  The tax rate will be 0% for 2011.</t>
        </r>
        <r>
          <rPr>
            <sz val="8"/>
            <color indexed="81"/>
            <rFont val="Tahoma"/>
            <family val="2"/>
          </rPr>
          <t xml:space="preserve">
</t>
        </r>
      </text>
    </comment>
    <comment ref="K57" authorId="0" shapeId="0" xr:uid="{00000000-0006-0000-0D00-000006000000}">
      <text>
        <r>
          <rPr>
            <b/>
            <sz val="8"/>
            <color indexed="81"/>
            <rFont val="Tahoma"/>
            <family val="2"/>
          </rPr>
          <t>Palm Beach County's unrealized tax rate will be 0% for the period of October 1, 2010 thru December 31, 2010 and 0.5% for the period of January 1, 2011 thru September 30, 2011.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D29" authorId="0" shapeId="0" xr:uid="{00000000-0006-0000-0E00-000001000000}">
      <text>
        <r>
          <rPr>
            <b/>
            <sz val="8"/>
            <color indexed="81"/>
            <rFont val="Tahoma"/>
            <family val="2"/>
          </rPr>
          <t>Gulf County's Small County Surtax rate will increase from 0.5 to 1.0 percent, effective January 1, 2010.</t>
        </r>
        <r>
          <rPr>
            <sz val="8"/>
            <color indexed="81"/>
            <rFont val="Tahoma"/>
            <family val="2"/>
          </rPr>
          <t xml:space="preserve">
</t>
        </r>
      </text>
    </comment>
    <comment ref="I29" authorId="0" shapeId="0" xr:uid="{00000000-0006-0000-0E00-000002000000}">
      <text>
        <r>
          <rPr>
            <b/>
            <sz val="8"/>
            <color indexed="81"/>
            <rFont val="Tahoma"/>
            <family val="2"/>
          </rPr>
          <t xml:space="preserve">Gulf County will terminate the levy of the School Capital Outlay Surtax on December 31, 2009 to coincide with the Small County Surtax rate increase from 0.5 to 1.0 percent. </t>
        </r>
      </text>
    </comment>
    <comment ref="I48" authorId="0" shapeId="0" xr:uid="{00000000-0006-0000-0E00-000003000000}">
      <text>
        <r>
          <rPr>
            <b/>
            <sz val="8"/>
            <color indexed="81"/>
            <rFont val="Tahoma"/>
            <family val="2"/>
          </rPr>
          <t>Marion County's levy of the School Capital Outlay Surtax will expire on December 31, 2009.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E14" authorId="0" shapeId="0" xr:uid="{00000000-0006-0000-0F00-000001000000}">
      <text>
        <r>
          <rPr>
            <b/>
            <sz val="8"/>
            <color indexed="81"/>
            <rFont val="Tahoma"/>
            <family val="2"/>
          </rPr>
          <t>Calhoun County's levy of the Small County Surtax is scheduled to expire on December 31, 2008.</t>
        </r>
      </text>
    </comment>
    <comment ref="E15" authorId="0" shapeId="0" xr:uid="{00000000-0006-0000-0F00-000002000000}">
      <text>
        <r>
          <rPr>
            <b/>
            <sz val="8"/>
            <color indexed="81"/>
            <rFont val="Tahoma"/>
            <family val="2"/>
          </rPr>
          <t>Charlotte County's levy of the Local Government Infrastructure Surtax is scheduled to expire on December 31, 2008.</t>
        </r>
      </text>
    </comment>
  </commentList>
</comments>
</file>

<file path=xl/sharedStrings.xml><?xml version="1.0" encoding="utf-8"?>
<sst xmlns="http://schemas.openxmlformats.org/spreadsheetml/2006/main" count="2331" uniqueCount="243">
  <si>
    <t>County</t>
  </si>
  <si>
    <t>Countywide</t>
  </si>
  <si>
    <t>Alachua</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</si>
  <si>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</si>
  <si>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</si>
  <si>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</si>
  <si>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</si>
  <si>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</si>
  <si>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</si>
  <si>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</si>
  <si>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</si>
  <si>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</si>
  <si>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</si>
  <si>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</si>
  <si>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</si>
  <si>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</si>
  <si>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</si>
  <si>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</si>
  <si>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</si>
  <si>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</si>
  <si>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</si>
  <si>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</si>
  <si>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</si>
  <si>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</si>
  <si>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</si>
  <si>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</si>
  <si>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</si>
  <si>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</si>
  <si>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</si>
  <si>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</si>
  <si>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</si>
  <si>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</si>
  <si>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</si>
  <si>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</si>
  <si>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</si>
  <si>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</si>
  <si>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</si>
  <si>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</si>
  <si>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</si>
  <si>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</si>
  <si>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</si>
  <si>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</si>
  <si>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</si>
  <si>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</si>
  <si>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</si>
  <si>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</si>
  <si>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</si>
  <si>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</si>
  <si>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</si>
  <si>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</si>
  <si>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</si>
  <si>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</si>
  <si>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</si>
  <si>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</si>
  <si>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</si>
  <si>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</si>
  <si>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</si>
  <si>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</si>
  <si>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Sumter</t>
  </si>
  <si>
    <t>Suwannee</t>
  </si>
  <si>
    <t>Taylor</t>
  </si>
  <si>
    <t>Union</t>
  </si>
  <si>
    <t>Volusia</t>
  </si>
  <si>
    <t>Wakulla</t>
  </si>
  <si>
    <t>Walton</t>
  </si>
  <si>
    <t>Washington</t>
  </si>
  <si>
    <t>Unrealized</t>
  </si>
  <si>
    <t>Notes:</t>
  </si>
  <si>
    <t>1% Tax Rate</t>
  </si>
  <si>
    <t>Estimated</t>
  </si>
  <si>
    <t>Realized</t>
  </si>
  <si>
    <t>Tax Rate</t>
  </si>
  <si>
    <t>Unutilized</t>
  </si>
  <si>
    <t>Distribution @</t>
  </si>
  <si>
    <t>Data Sources:</t>
  </si>
  <si>
    <t>Maximum</t>
  </si>
  <si>
    <t>Potential</t>
  </si>
  <si>
    <t>County Government Levies</t>
  </si>
  <si>
    <t>School District Levy - School Capital Outlay Surtax</t>
  </si>
  <si>
    <t>Districtwide</t>
  </si>
  <si>
    <t>Tax Revenues</t>
  </si>
  <si>
    <t>Local Discretionary Sales Surtax Levies in Florida's Counties</t>
  </si>
  <si>
    <t>Statewide</t>
  </si>
  <si>
    <t>Estimation of Realized and Unrealized Tax Revenues</t>
  </si>
  <si>
    <t>St. Johns</t>
  </si>
  <si>
    <t>St. Lucie</t>
  </si>
  <si>
    <t>DeSoto</t>
  </si>
  <si>
    <t>Local Fiscal Year Ending September 30, 2013</t>
  </si>
  <si>
    <t>1)  Pursuant to general law, no local discretionary sales surtax initial levy, rate increase, or rate decrease shall take effect on a date other than January 1st, and no levy shall terminate on a day other than December 31st.  The governing body of any county or school board that levies a surtax shall notify the Florida Department of Revenue within 10 days after the final adoption by ordinance or referendum of an imposition, termination, or rate change.  For the 2013 calendar year, the Department must have received notice no later than November 16, 2012, prior to the January 1, 2013 effective date.</t>
  </si>
  <si>
    <t>2)  A county's unutilized tax rate is determined by subtracting its 2012 tax rate from its maximum potential tax rate.</t>
  </si>
  <si>
    <t>1)  Office of Economic and Demographic Research, "2012 Local Discretionary Sales Surtax Rates in Florida's Counties" available at http://edr.state.fl.us/Content/local-government/data/data-a-to-z/2012LDSSrates.pdf</t>
  </si>
  <si>
    <t>2)  Florida Department of Revenue, "Local Discretionary Sales Surtax - Revenue Estimates for the Local Fiscal Year Ending September 30, 2013" available at http://edr.state.fl.us/Content/local-government/data/county-municipal/LDSS12-13.pdf</t>
  </si>
  <si>
    <t>Local Fiscal Year Ending September 30, 2012</t>
  </si>
  <si>
    <t>1)  Pursuant to general law, no local discretionary sales surtax initial levy, rate increase, or rate decrease shall take effect on a date other than January 1st, and no levy shall terminate on a day other than December 31st.  The governing body of any county or school board that levies a surtax shall notify the Florida Department of Revenue within 10 days after the final adoption by ordinance or referendum of an imposition, termination, or rate change.  For the 2011 calendar year 2011, the Department must have received notice no later than November 16, 2010, prior to the January 1, 2011 effective date.</t>
  </si>
  <si>
    <t>2)  A county's unutilized tax rate is determined by subtracting its 2011 tax rate from its maximum potential tax rate.</t>
  </si>
  <si>
    <t>3)  The countywide unrealized tax revenues shown here represent estimates for the entire local fiscal year (i.e., October 1, 2011 through September 30, 2012) with three exceptions.  Alachua County's levy of the Voter-Approved Indigent Care Surtax, Martin County's levy of the Local Government Infrastructure Surtax, and Seminole County's levy of the Local Government Infrastructure Surtax are scheduled to expire on December 31, 2011.  Consequently, the realized tax revenues for these levies correspond to the period of October 1 to December 31, 2011, and the unrealized tax revenues for these levies correspond to the period of January 1 to September 30, 2012.</t>
  </si>
  <si>
    <t>1)  Office of Economic and Demographic Research, "2011 Local Discretionary Sales Surtax Rates in Florida's Counties" available at http://edr.state.fl.us/Content/local-government/data/data-a-to-z/2011LDSSrates.pdf</t>
  </si>
  <si>
    <t>2)  Florida Department of Revenue, "Local Discretionary Sales Surtax - Revenue Estimates for the Local Fiscal Year Ending September 30, 2012" available at http://edr.state.fl.us/Content/local-government/data/data-a-to-z/LDSS11-12.pdf</t>
  </si>
  <si>
    <t>Local Fiscal Year Ending September 30, 2011</t>
  </si>
  <si>
    <t>De Soto</t>
  </si>
  <si>
    <t>1)  Pursuant to general law, no local discretionary sales surtax initial levy, rate increase, or rate decrease shall take effect on a date other than January 1st, and no levy shall terminate on a day</t>
  </si>
  <si>
    <t xml:space="preserve">     other than December 31st.  The governing body of any county or school board that levies a surtax shall notify the Florida Department of Revenue within 10 days after the final adoption by ordinance</t>
  </si>
  <si>
    <t xml:space="preserve">     or referendum of an imposition, termination, or rate change.  For calendar year 2011 rates, the Department must have received notice no later than November 16, 2010, prior to the January 1, 2011</t>
  </si>
  <si>
    <t xml:space="preserve">     effective date.</t>
  </si>
  <si>
    <t>3)  The countywide unrealized tax revenues shown here represent estimates for the entire local fiscal year (i.e., October 1, 2010 through September 30, 2011) with three exceptions.  Alachua County's</t>
  </si>
  <si>
    <t xml:space="preserve">      levy of the Local Government Infrastructure Surtax and Palm Beach County's levy of the School Capital Outlay Surtax are scheduled to expire on December 31, 2010.  Consequently, the realized</t>
  </si>
  <si>
    <t xml:space="preserve">      tax revenues for these levies correspond to the period of October 1 to December 31, 2010, and the unrealized tax revenues for these levies correspond to the period of January 1 to September 30,</t>
  </si>
  <si>
    <t xml:space="preserve">      2011.  Bay County's levy of the School Capital Outlay Surtax is scheduled to begin on January 1, 2011.  Consequently, the unrealized tax revenues correspond to the period of October 1 to</t>
  </si>
  <si>
    <t xml:space="preserve">      December 31, 2010, and the realized tax revenues correspond to the period of January 1 to September 30, 2011.</t>
  </si>
  <si>
    <t>1)  Florida Department of Revenue, "History of Local Sales Tax and Current Rates" (Last Updated: December 1, 2010);  https://taxlaw.state.fl.us/wordfiles/SUT%20TRC%20HISTORY.pdf</t>
  </si>
  <si>
    <t>2)  Office of Economic and Demographic Research, "2010 Local Government Financial Information Handbook" Table: Local Discretionary Sales Surtax - Revenue Estimates for the Local Fiscal Year</t>
  </si>
  <si>
    <t xml:space="preserve">      Ending September 30, 2011, pp. 166-177 (October 2010).</t>
  </si>
  <si>
    <t>Local Fiscal Year Ending September 30, 2010</t>
  </si>
  <si>
    <t>Current</t>
  </si>
  <si>
    <t>Saint Johns</t>
  </si>
  <si>
    <t>Saint Lucie</t>
  </si>
  <si>
    <t>1)  A county's unrealized tax rate is determined by subtracting its current tax rate (i.e., those rates in effect as of October 1, 2009) from its maximum potential tax rate.</t>
  </si>
  <si>
    <t>2)  The countywide unrealized tax revenues shown here represent estimates for the entire local fiscal year (i.e., October 1, 2009 through September 30, 2010) with two exceptions.  The School</t>
  </si>
  <si>
    <t xml:space="preserve">      Capital Outlay Surtax levies in Gulf and Marion counties are scheduled to expire on December 31, 2009.  Consequently, the realized tax revenues for these levies correspond to the period of</t>
  </si>
  <si>
    <t xml:space="preserve">      October 1, 2009 to December 31, 2009, and the unrealized tax revenues for these levies correspond to the period of January 1, 2010 to September 30, 2010.</t>
  </si>
  <si>
    <t>3)  Pursuant to general law, no local discretionary sales surtax initial levy, rate increase, or rate decrease shall take effect on a date other than January 1st, and no levy shall terminate on a day</t>
  </si>
  <si>
    <t xml:space="preserve">     or referendum of an imposition, termination, or rate change.  For calendar year 2010 rates, the Department must have received notice no later than November 16, 2009, prior to the January 1, 2010</t>
  </si>
  <si>
    <t>1)  Florida Department of Revenue, "History of Local Sales Tax and Current Rates" (Updated: October 1, 2009);  https://taxlaw.state.fl.us/wordfiles/SUT%20TRC%20HISTORY.pdf</t>
  </si>
  <si>
    <t>2)  Florida Legislative Committee on Intergovernmental Relations, "2009 Local Government Financial Information Handbook" Table: Local Discretionary Sales Surtax - Revenue Estimates for the</t>
  </si>
  <si>
    <t xml:space="preserve">      Local Fiscal Year Ending September 30, 2010, pp. 175-186 (August 2009).</t>
  </si>
  <si>
    <t>Local Fiscal Year Ending September 30, 2009</t>
  </si>
  <si>
    <t>1)  A county's unrealized tax rate is determined by subtracting its current tax rate (i.e., those rates in effect as of July 1, 2008) from its maximum potential tax rate.</t>
  </si>
  <si>
    <t>2)  The countywide unrealized tax revenues shown here represent estimates for the entire local fiscal year (i.e., October 1, 2008 through September 30, 2009) with two exceptions.  Calhoun County's</t>
  </si>
  <si>
    <t xml:space="preserve">      levy of the Small County Surtax is scheduled to expire on December 31, 2008, and Charlotte County's levy of the Local Government Infrastructure Surtax is scheduled to expire on December 31,</t>
  </si>
  <si>
    <t xml:space="preserve">      2008.  Consequently, the realized tax revenues for these two counties correspond to the period of October 1, 2008 to December 31, 2008, and the unrealized tax revenues for these two counties</t>
  </si>
  <si>
    <t xml:space="preserve">      correspond to the period of January 1, 2009 to September 30, 2009.</t>
  </si>
  <si>
    <t xml:space="preserve">     or referendum of an imposition, termination, or rate change.  Consequently, for calendar year 2008 rates, the Department must have received notice no later than November 16, 2007, prior to the</t>
  </si>
  <si>
    <t xml:space="preserve">     January 1, 2008 effective date.</t>
  </si>
  <si>
    <t>1)  Florida Legislative Committee on Intergovernmental Relations, "2008 Local Government Financial Information Handbook" Table: 2008 Local Discretionary Sales Surtax Rates in Florida's Counties,</t>
  </si>
  <si>
    <t xml:space="preserve">      pp. 160-161 (September 2008).</t>
  </si>
  <si>
    <t>2)  Florida Legislative Committee on Intergovernmental Relations, "2008 Local Government Financial Information Handbook" Table: Local Discretionary Sales Surtax - Revenue Estimates for the</t>
  </si>
  <si>
    <t xml:space="preserve">      Local Fiscal Year Ending September 30, 2009, pp. 162-173 (September 2008).</t>
  </si>
  <si>
    <t>Local Fiscal Year Ending September 30, 2008</t>
  </si>
  <si>
    <t>Est. Countywide</t>
  </si>
  <si>
    <t>Less Reduction</t>
  </si>
  <si>
    <t>1)  A county's unrealized tax rate is determined by subtracting its current tax rate (i.e., those rates in effect as of January 1, 2008) from its maximum potential tax rate.</t>
  </si>
  <si>
    <t>2)  The countywide unrealized tax revenues shown here represent estimates for the entire local fiscal year (i.e., October 1, 2007 through September 30, 2008).</t>
  </si>
  <si>
    <t xml:space="preserve">     or referendum of an imposition, termination, or rate change.  For changes adopted in 2007, the Department must have received notice no later than November 16, 2007, prior to the January 1, 2008</t>
  </si>
  <si>
    <t>1)  Florida Legislative Committee on Intergovernmental Relations, Table: 2008 Local Discretionary Sales Surtax Rates in Florida's Counties; www.floridalcir.gov/UserContent/docs/File/data/</t>
  </si>
  <si>
    <t xml:space="preserve">      2008LDSSrates.pdf.</t>
  </si>
  <si>
    <t>2)  Florida Legislative Committee on Intergovernmental Relations, "2007 Local Government Financial Information Handbook" Table: Local Discretionary Sales Surtax - Revenue Estimates for the</t>
  </si>
  <si>
    <t xml:space="preserve">      Local Fiscal Year Ending September 30, 2008, pp. 162-173 (October 2007).  The countywide revenue estimates, originally issued in June 2007, were further reduced by 7.8% pursuant to an</t>
  </si>
  <si>
    <t xml:space="preserve">      advisory issued by the Florida Department of Revenue on March 17, 2008.</t>
  </si>
  <si>
    <t>Local Fiscal Year Ending September 30, 2007</t>
  </si>
  <si>
    <t>1)  A county's unrealized tax rate is determined by subtracting its current tax rate (i.e., those rates in effect as of January 1, 2007) from its maximum potential tax rate.</t>
  </si>
  <si>
    <t>2)  The countywide unrealized tax revenues shown here represent estimates for the entire local fiscal year (i.e., October 1, 2006 through September 30, 2007).</t>
  </si>
  <si>
    <t xml:space="preserve">     or referendum of an imposition, termination, or rate change.  For changes adopted in 2006, the Department must receive this notice no later than November 16, 2006, prior to the January 1, 2007</t>
  </si>
  <si>
    <t xml:space="preserve">     effective date.  Therefore, it is possible that additional impositions, terminations, or rate changes could occur prior to the November 16, 2006 reporting deadline.  Consequently, this table will be</t>
  </si>
  <si>
    <t xml:space="preserve">     updated in late November or early December.</t>
  </si>
  <si>
    <t>1)  Florida Legislative Committee on Intergovernmental Relations, Table: 2007 Local Discretionary Sales Surtax Rates in Florida's Counties; www.floridalcir.gov/data/2007LDSSrates.pdf.</t>
  </si>
  <si>
    <t>2)  Florida Legislative Committee on Intergovernmental Relations, "2006 Local Government Financial Information Handbook" Table: Local Discretionary Sales Surtax - Revenue Estimates for the</t>
  </si>
  <si>
    <t xml:space="preserve">      Local Fiscal Year Ending September 30, 2007, pp. 162-173 (September 2006).</t>
  </si>
  <si>
    <t>Local Fiscal Year Ending September 30, 2006</t>
  </si>
  <si>
    <t>1)  A county's unrealized tax rate is determined by subtracting its current tax rate from its maximum potential tax rate.</t>
  </si>
  <si>
    <t>2)  The countywide unrealized tax revenues shown here represent estimates for the entire local fiscal year (i.e., October 1, 2005 through September 30, 2006).</t>
  </si>
  <si>
    <t>1)  Florida Legislative Committee on Intergovernmental Relations, "2005 Local Government Financial Information Handbook" Table: 2006 Local Discretionary Sales Surtax Rates in Florida's Counties,</t>
  </si>
  <si>
    <t xml:space="preserve">      pp. 160-161 (March 2006).</t>
  </si>
  <si>
    <t>2)  Florida Legislative Committee on Intergovernmental Relations, "2005 Local Government Financial Information Handbook" Table: Local Discretionary Sales Surtax - Revenue Estimates for the</t>
  </si>
  <si>
    <t xml:space="preserve">      Local Fiscal Year Ending September 30, 2006, pp. 162-173 (March 2006).</t>
  </si>
  <si>
    <t>Local Discretionary Sales Surtax Levies in Florida's Counties for 2005</t>
  </si>
  <si>
    <t>Calculaton of Unrealized Tax Rate and Estimation of Unrealized Tax Revenues</t>
  </si>
  <si>
    <t>Local Fiscal Year Ending September 30, 2005</t>
  </si>
  <si>
    <t>Florida Total</t>
  </si>
  <si>
    <t>1)  The unrealized 2005 tax rate is determined by subtracting the 2005 tax rate from the maximum potential tax rate.</t>
  </si>
  <si>
    <t>2)  Current law states that local discretionary sales surtax imposition, termination, or rate change is effective on January 1st of the year following the action.  The</t>
  </si>
  <si>
    <t xml:space="preserve">      Department of Revenue must receive notice no later than November 16th prior to the January 1st effective date.  Therefore, this analysis assumes that each</t>
  </si>
  <si>
    <t xml:space="preserve">      county and school district maximized its tax rate prior to November 16, 2004 in order for such hypothetical levies to become effective by January 1, 2005.</t>
  </si>
  <si>
    <t xml:space="preserve">      Consequently, the estimation of unrealized revenues is based on the hypothetical levy of the unrealized 2005 tax rate for the period of January 1, 2005</t>
  </si>
  <si>
    <t xml:space="preserve">      through September 30, 2005.</t>
  </si>
  <si>
    <t>1)  Local Discretionary Sales Surtax Distributions - LFY 2005 Estimates: Florida Department of Revenue, Office of Research and Analysis estimates</t>
  </si>
  <si>
    <t xml:space="preserve">      ( http://fcn.state.fl.us/lcir/data/LDSS04-05.pdf ).</t>
  </si>
  <si>
    <t>2)  Local Discretionary Sales Surtax Rates in Florida's Counties for 2005: Florida Legislative Committee on Intergovernmental Relations</t>
  </si>
  <si>
    <t xml:space="preserve">      ( http://fcn.state.fl.us/lcir/data/2005LDSSrates.pdf ).</t>
  </si>
  <si>
    <t>3)  The countywide unrealized tax revenues shown here represent estimates for the entire local fiscal year (i.e., October 1, 2012 through September 30, 2013) with two exceptions.  Flagler County's levy of the Local Government Infrastructure Surtax and Leon County's levy of the School Capital Outlay Surtax are scheduled to expire on December 31, 2012.  Consequently, the realized tax revenues for these levies correspond to the period of October 1 to December 31, 2012, and the unrealized tax revenues for these levies correspond to the period of January 1 to September 30, 2013.</t>
  </si>
  <si>
    <t>Local Fiscal Year Ending September 30, 2014</t>
  </si>
  <si>
    <t>2)  A county's unutilized tax rate is determined by subtracting its 2013 tax rate from its maximum potential tax rate.</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</si>
  <si>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2014 calendar year, the Department must have received notice no later than November 16, 2013, prior to the January 1, 2014 effective date.</t>
  </si>
  <si>
    <t>1)  Office of Economic and Demographic Research, "2013 Local Government Financial Information Handbook, Table: 2013 Local Discretionary Sales Surtax Rates in Florida's Counties.</t>
  </si>
  <si>
    <t>2)  Office of Economic and Demographic Research, "2013 Local Government Financial Information Handbook, Table: Local Discretionary Sales Surtax - Revenue Estimates for the Local Fiscal Year Ending September 30, 2014.</t>
  </si>
  <si>
    <t>Local Fiscal Year Ending September 30, 2015</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</si>
  <si>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2015 calendar year, the Department must have received notice no later than November 16, 2014, prior to the January 1, 2015 effective date.</t>
  </si>
  <si>
    <t>2)  A county's unutilized tax rate is determined by subtracting its 2015 tax rate from its maximum potential tax rate.</t>
  </si>
  <si>
    <t>1)  Office of Economic and Demographic Research, 2014 Local Government Financial Information Handbook, Table: 2015 Local Discretionary Sales Surtax Rates in Florida's Counties.</t>
  </si>
  <si>
    <t>2)  Office of Economic and Demographic Research, 2014 Local Government Financial Information Handbook, Table: Local Discretionary Sales Surtax - Revenue Estimates for the Local Fiscal Year Ending September 30, 2015.</t>
  </si>
  <si>
    <t>Local Fiscal Year Ending September 30, 2016</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</si>
  <si>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2016 calendar year, the Department must have received notice no later than November 16, 2015, prior to the January 1, 2016 effective date.</t>
  </si>
  <si>
    <t>2)  A county's unutilized tax rate is determined by subtracting its 2016 tax rate from its maximum potential tax rate.</t>
  </si>
  <si>
    <t>1)  Office of Economic and Demographic Research, 2015 Local Government Financial Information Handbook, Table: 2016 Local Discretionary Sales Surtax Rates in Florida's Counties.</t>
  </si>
  <si>
    <t>2)  Office of Economic and Demographic Research, 2015 Local Government Financial Information Handbook, Table: Local Discretionary Sales Surtax - Revenue Estimates for the Local Fiscal Year Ending September 30, 2016.</t>
  </si>
  <si>
    <t>3)  Hernando County's levy of the School Capital Outlay Surtax is effective January 1, 2016.  Jackson County's 0.5% levy of the School Capital Outlay Surtax expires December 31, 2015 but is reenacted effective July 1, 2016.  St. Johns County's levy of the School Capital Outlay Surtax is effective January 1, 2016.  Walton County's 0.5% levy of the Charter County and Regional Transportation System Surtax is repealed effective December 31, 2015.  No surtax levies are scheduled to expire in 2016.</t>
  </si>
  <si>
    <t>Local Fiscal Year Ending September 30, 2017</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</si>
  <si>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2017 calendar year, the Department must have received notice no later than November 16, 2016, prior to the January 1, 2017 effective date.</t>
  </si>
  <si>
    <t>2)  Office of Economic and Demographic Research, Table: Local Discretionary Sales Surtax - Revenue Estimates for the Local Fiscal Year Ending September 30, 2017.</t>
  </si>
  <si>
    <t>2)  A county's unutilized tax rate is determined by subtracting its 2017 tax rate from its maximum potential tax rate.</t>
  </si>
  <si>
    <t>1)  Office of Economic and Demographic Research, Table: 2017 Local Discretionary Sales Surtax Rates in Florida's Counties.</t>
  </si>
  <si>
    <t>Local Fiscal Year Ending September 30, 2018</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</si>
  <si>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2018 calendar year, the Department must receive notice no later than November 16, 2017, prior to the January 1, 2018 effective date.</t>
  </si>
  <si>
    <t>2)  Office of Economic and Demographic Research, Table: Local Discretionary Sales Surtax - Revenue Estimates for the Local Fiscal Year Ending September 30, 2018.</t>
  </si>
  <si>
    <t>2)  A county's unutilized tax rate is determined by subtracting its 2018 tax rate from its maximum potential tax rate.</t>
  </si>
  <si>
    <t>1)  Office of Economic and Demographic Research, Table: 2018 Local Discretionary Sales Surtax Rates in Florida's Counties.</t>
  </si>
  <si>
    <t>Local Fiscal Year Ending September 30, 2019</t>
  </si>
  <si>
    <t>2)  Office of Economic and Demographic Research, Table: Local Discretionary Sales Surtax - Revenue Estimates for the Local Fiscal Year Ending September 30, 2019.</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</si>
  <si>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2020 calendar year, the Department must receive notice no later than November 16, 2019, prior to the January 1, 2020 effective date.</t>
  </si>
  <si>
    <t>2)  A county's unutilized tax rate is determined by subtracting its 2019 tax rate from its maximum potential tax rate.</t>
  </si>
  <si>
    <t>1)  Office of Economic and Demographic Research, Table: 2019 Local Discretionary Sales Surtax Rates in Florida's Counties.</t>
  </si>
  <si>
    <t>Local Fiscal Year Ending September 30, 2020</t>
  </si>
  <si>
    <t>2)  Office of Economic and Demographic Research, Table: Local Discretionary Sales Surtax - Revenue Estimates for the Local Fiscal Year Ending September 30, 2020.</t>
  </si>
  <si>
    <t>Local Fiscal Year Ending September 30, 2021</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</si>
  <si>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2021 calendar year, the Department must receive notice no later than November 16, 2020, prior to the January 1, 2021 effective date.</t>
  </si>
  <si>
    <t>2)  Office of Economic and Demographic Research, Table: Local Discretionary Sales Surtax - Revenue Estimates for the Local Fiscal Year Ending September 30, 2021.</t>
  </si>
  <si>
    <t>2)  A county's unutilized tax rate is determined by subtracting its 2021 tax rate from its maximum potential tax rate.</t>
  </si>
  <si>
    <t>3)  Effective December 31, 2020, the School Capital Outlay Surtax levy in Liberty County expired.</t>
  </si>
  <si>
    <t>4)  New surtax levies for 2021: Clay, Duval, and Okaloosa counties will levy the School Capital Outlay Surtax.  Holmes County will levy the Voter-Approved Indigent Care Surtax.</t>
  </si>
  <si>
    <t>1)  Office of Economic and Demographic Research, Table: 2021 Local Discretionary Sales Surtax Rates in Florida's Counties.</t>
  </si>
  <si>
    <t>Local Fiscal Year Ending September 30, 2022</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</si>
  <si>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2022 calendar year, the Department must receive notice no later than November 16, 2021, prior to the January 1, 2022 effective date.</t>
  </si>
  <si>
    <t>2)  Office of Economic and Demographic Research, Table: Local Discretionary Sales Surtax - Revenue Estimates for the Local Fiscal Year Ending September 30, 2022.</t>
  </si>
  <si>
    <t>3)  New surtax levies for 2021: Clay, Duval, and Okaloosa counties levy the School Capital Outlay Surtax, and Holmes County levies the Voter-Approved Indigent Care Surtax.</t>
  </si>
  <si>
    <t>4)  Effective March 15, 2021, the 1% Charter County and Regional Transportation System Surtax in Hillsborough County was terminated after the Florida Supreme Court ruled that the county's levy was unconstitutional.</t>
  </si>
  <si>
    <t xml:space="preserve">5)  Effective July 1, 2021, Chapter 2021-188, L.O.F., dissolved the Northwest Florida Transportation Corridor Authority by repealing Part III of Chapter 343, F.S. Consequently, the non-charter counties of Bay, Escambia, Franklin, Gulf, Okaloosa, Santa Rosa, and Walton, which were served by the authority, are no longer eligible to levy this surtax. Although Wakulla County was also served by the Authority, it is still eligible to levy the surtax because it is also a charter county. </t>
  </si>
  <si>
    <t>6)  Although Glades County's levy of the Local Government Infrastructure Surtax will expire on December 31, 2021, the county's new levy of the Small County Surtax will begin on January 1, 2022.</t>
  </si>
  <si>
    <t>Local Fiscal Year Ending September 30, 2023</t>
  </si>
  <si>
    <t>2)  Office of Economic and Demographic Research, Table: Local Discretionary Sales Surtax - Revenue Estimates for the Local Fiscal Year Ending September 30, 2023.</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</si>
  <si>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2023 calendar year, the Department must receive notice no later than November 16, 2022, prior to the January 1, 2023 effective date.</t>
  </si>
  <si>
    <t>2)  A county's unutilized tax rate is determined by subtracting its 2023 tax rate from its maximum potential tax rate.</t>
  </si>
  <si>
    <t>3)  Surtax rate changes effective January 1, 2023: Alachua County increased its Local Government Infrastructure Surtax rate from 0.5% to 1%.  Additionally, the four counties of Columbia, Franklin, Hendry, and Wakulla imposed the 0.5% School Capital Outlay Surtax.  Flagler County extended its 0.5% School Capital Outlay Surtax that was scheduled to expire on December 31, 2022.</t>
  </si>
  <si>
    <t>1)  Office of Economic and Demographic Research, Table: 2023 Local Discretionary Sales Surtax Rates in Florida's Counties.</t>
  </si>
  <si>
    <t>Local Fiscal Year Ending September 30, 2024</t>
  </si>
  <si>
    <t>2)  Office of Economic and Demographic Research, Table: Local Discretionary Sales Surtax - Revenue Estimates for the Local Fiscal Year Ending September 30, 2024.</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</si>
  <si>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2024 calendar year, the Department must have received notice no later than November 16, 2023, prior to the January 1, 2024 effective date.</t>
  </si>
  <si>
    <t>2)  A county's unutilized tax rate is determined by subtracting its 2024 tax rate from its maximum potential tax rate.</t>
  </si>
  <si>
    <t>3)  Surtax rate changes effective January 1, 2024: Collier County repealed its 1% Local Government Infrastructure Surtax levy, effective December 31, 2023.</t>
  </si>
  <si>
    <t>1)  Office of Economic and Demographic Research, Table: 2024 Local Discretionary Sales Surtax Rates in Florida's Counties.</t>
  </si>
  <si>
    <t>Local Fiscal Year Ending September 30, 2025</t>
  </si>
  <si>
    <t>1)  Pursuant to law, no initial levy, rate increase, or rate decrease takes effect on a date other than January 1st, and no levy terminates on a day other than December 31st.  The governing body of any county or school board that levies a surtax must notify the Florida Department of Revenue within 10 days after the final adoption by ordinance or referendum of an imposition, termination, or rate change.  For the 2025 calendar year, the Department must have received notice no later than November 16, 2024, prior to the January 1, 2025 effective date.</t>
  </si>
  <si>
    <t>2)  A county's unutilized tax rate is determined by subtracting its 2025 tax rate from its maximum potential tax rate.</t>
  </si>
  <si>
    <t>1)  Office of Economic and Demographic Research, Table: 2025 Local Discretionary Sales Surtax Rates in Florida's Counties.</t>
  </si>
  <si>
    <t>2)  Office of Economic and Demographic Research, Table: Local Discretionary Sales Surtax - Revenue Estimates for the Local Fiscal Year Ending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</si>
</sst>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11" x14ac:knownFonts="1">
    <font>
      <sz val="10"/>
      <name val="Arial"/>
    </font>
    <font>
      <b/>
      <sz val="10"/>
      <name val="Arial"/>
      <family val="2"/>
    </font>
    <font>
      <sz val="10"/>
      <name val="Arial"/>
      <family val="2"/>
    </font>
    <font>
      <b/>
      <sz val="10"/>
      <name val="Arial"/>
      <family val="2"/>
    </font>
    <font>
      <b/>
      <sz val="14"/>
      <name val="Arial"/>
      <family val="2"/>
    </font>
    <font>
      <b/>
      <sz val="12"/>
      <name val="Arial"/>
      <family val="2"/>
    </font>
    <font>
      <sz val="8"/>
      <name val="Arial"/>
      <family val="2"/>
    </font>
    <font>
      <b/>
      <sz val="18"/>
      <name val="Arial"/>
      <family val="2"/>
    </font>
    <font>
      <sz val="10"/>
      <name val="Arial"/>
      <family val="2"/>
    </font>
    <font>
      <b/>
      <sz val="8"/>
      <color indexed="81"/>
      <name val="Tahoma"/>
      <family val="2"/>
    </font>
    <font>
      <sz val="8"/>
      <color indexed="81"/>
      <name val="Tahoma"/>
      <family val="2"/>
    </font>
  </fonts>
  <fills count="3">
    <fill>
      <patternFill patternType="none"/>
    </fill>
    <fill>
      <patternFill patternType="gray125"/>
    </fill>
    <fill>
      <patternFill patternType="solid">
        <fgColor indexed="22"/>
        <bgColor indexed="64"/>
      </patternFill>
    </fill>
  </fills>
  <borders count="34">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156">
    <xf numFmtId="0" fontId="0" fillId="0" borderId="0" xfId="0"/>
    <xf numFmtId="42" fontId="2" fillId="0" borderId="1" xfId="0" applyNumberFormat="1" applyFont="1" applyBorder="1"/>
    <xf numFmtId="164" fontId="2" fillId="0" borderId="1" xfId="1" applyNumberFormat="1" applyFont="1" applyBorder="1" applyAlignment="1">
      <alignment horizontal="center"/>
    </xf>
    <xf numFmtId="164" fontId="2" fillId="0" borderId="1" xfId="2" applyNumberFormat="1" applyFont="1" applyBorder="1" applyAlignment="1">
      <alignment horizontal="center"/>
    </xf>
    <xf numFmtId="0" fontId="0" fillId="0" borderId="2" xfId="0" applyBorder="1"/>
    <xf numFmtId="0" fontId="0" fillId="0" borderId="0" xfId="0" applyBorder="1"/>
    <xf numFmtId="0" fontId="0" fillId="0" borderId="3" xfId="0" applyBorder="1"/>
    <xf numFmtId="0" fontId="2" fillId="0" borderId="4" xfId="0" applyFont="1" applyBorder="1"/>
    <xf numFmtId="42" fontId="2" fillId="0" borderId="5" xfId="2" applyNumberFormat="1" applyFont="1" applyBorder="1"/>
    <xf numFmtId="164" fontId="2" fillId="0" borderId="5" xfId="2" applyNumberFormat="1" applyFont="1" applyBorder="1" applyAlignment="1">
      <alignment horizontal="center"/>
    </xf>
    <xf numFmtId="164" fontId="2" fillId="0" borderId="5" xfId="1" applyNumberFormat="1" applyFont="1" applyBorder="1" applyAlignment="1">
      <alignment horizontal="center"/>
    </xf>
    <xf numFmtId="42" fontId="2" fillId="0" borderId="5" xfId="0" applyNumberFormat="1" applyFont="1" applyBorder="1"/>
    <xf numFmtId="42" fontId="2" fillId="0" borderId="6" xfId="0" applyNumberFormat="1" applyFont="1" applyBorder="1"/>
    <xf numFmtId="42" fontId="2" fillId="0" borderId="4" xfId="0" applyNumberFormat="1" applyFont="1" applyBorder="1"/>
    <xf numFmtId="164" fontId="2" fillId="0" borderId="4" xfId="2" applyNumberFormat="1" applyFont="1" applyBorder="1" applyAlignment="1">
      <alignment horizontal="center"/>
    </xf>
    <xf numFmtId="164" fontId="2" fillId="0" borderId="4" xfId="1" applyNumberFormat="1" applyFont="1" applyBorder="1" applyAlignment="1">
      <alignment horizontal="center"/>
    </xf>
    <xf numFmtId="0" fontId="3" fillId="2" borderId="7" xfId="0" applyFont="1" applyFill="1" applyBorder="1"/>
    <xf numFmtId="0" fontId="3" fillId="2" borderId="8" xfId="0" applyFont="1" applyFill="1" applyBorder="1" applyAlignment="1">
      <alignment horizontal="center"/>
    </xf>
    <xf numFmtId="0" fontId="3" fillId="2" borderId="2" xfId="0" applyFont="1" applyFill="1" applyBorder="1"/>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0"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1" fillId="2" borderId="15" xfId="0" applyFont="1" applyFill="1" applyBorder="1"/>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5" xfId="0" applyFont="1" applyFill="1" applyBorder="1" applyAlignment="1">
      <alignment horizontal="center"/>
    </xf>
    <xf numFmtId="0" fontId="1" fillId="2" borderId="18" xfId="0" applyFont="1" applyFill="1" applyBorder="1" applyAlignment="1">
      <alignment horizontal="center"/>
    </xf>
    <xf numFmtId="164" fontId="2" fillId="0" borderId="19" xfId="2" applyNumberFormat="1" applyFont="1" applyBorder="1" applyAlignment="1">
      <alignment horizontal="center"/>
    </xf>
    <xf numFmtId="0" fontId="3" fillId="2" borderId="20" xfId="0" applyFont="1" applyFill="1" applyBorder="1" applyAlignment="1">
      <alignment horizontal="center"/>
    </xf>
    <xf numFmtId="0" fontId="1" fillId="2" borderId="21" xfId="0" applyFont="1" applyFill="1" applyBorder="1" applyAlignment="1">
      <alignment horizontal="center"/>
    </xf>
    <xf numFmtId="164" fontId="2" fillId="0" borderId="22" xfId="1" applyNumberFormat="1" applyFont="1" applyBorder="1" applyAlignment="1">
      <alignment horizontal="center"/>
    </xf>
    <xf numFmtId="0" fontId="3" fillId="2" borderId="23" xfId="0" applyFont="1" applyFill="1" applyBorder="1" applyAlignment="1">
      <alignment horizontal="center"/>
    </xf>
    <xf numFmtId="0" fontId="3" fillId="2" borderId="16" xfId="0" applyFont="1" applyFill="1" applyBorder="1" applyAlignment="1">
      <alignment horizontal="center"/>
    </xf>
    <xf numFmtId="42" fontId="3" fillId="0" borderId="5" xfId="2" applyNumberFormat="1" applyFont="1" applyFill="1" applyBorder="1" applyAlignment="1">
      <alignment horizontal="center"/>
    </xf>
    <xf numFmtId="42" fontId="3" fillId="0" borderId="5" xfId="0" applyNumberFormat="1" applyFont="1" applyFill="1" applyBorder="1"/>
    <xf numFmtId="42" fontId="3" fillId="0" borderId="1" xfId="2" applyNumberFormat="1" applyFont="1" applyFill="1" applyBorder="1"/>
    <xf numFmtId="42" fontId="3" fillId="0" borderId="24" xfId="2" applyNumberFormat="1" applyFont="1" applyFill="1" applyBorder="1"/>
    <xf numFmtId="42" fontId="3" fillId="0" borderId="25" xfId="0" applyNumberFormat="1" applyFont="1" applyFill="1" applyBorder="1"/>
    <xf numFmtId="42" fontId="0" fillId="0" borderId="0" xfId="0" applyNumberFormat="1" applyBorder="1"/>
    <xf numFmtId="0" fontId="2"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42" fontId="2" fillId="0" borderId="5" xfId="1" applyNumberFormat="1" applyFont="1" applyBorder="1"/>
    <xf numFmtId="42" fontId="3" fillId="0" borderId="5" xfId="1" applyNumberFormat="1" applyFont="1" applyFill="1" applyBorder="1" applyAlignment="1">
      <alignment horizontal="center"/>
    </xf>
    <xf numFmtId="42" fontId="3" fillId="0" borderId="1" xfId="1" applyNumberFormat="1" applyFont="1" applyFill="1" applyBorder="1"/>
    <xf numFmtId="42" fontId="3" fillId="0" borderId="26" xfId="1" applyNumberFormat="1" applyFont="1" applyFill="1" applyBorder="1"/>
    <xf numFmtId="164" fontId="2" fillId="0" borderId="22" xfId="2" applyNumberFormat="1" applyFont="1" applyBorder="1" applyAlignment="1">
      <alignment horizontal="center"/>
    </xf>
    <xf numFmtId="42" fontId="0" fillId="0" borderId="6" xfId="0" applyNumberFormat="1" applyBorder="1"/>
    <xf numFmtId="164" fontId="2" fillId="0" borderId="27" xfId="1" applyNumberFormat="1" applyFont="1" applyBorder="1" applyAlignment="1">
      <alignment horizontal="center"/>
    </xf>
    <xf numFmtId="2" fontId="2" fillId="0" borderId="1" xfId="2" applyNumberFormat="1" applyFont="1" applyBorder="1" applyAlignment="1">
      <alignment horizontal="center"/>
    </xf>
    <xf numFmtId="2" fontId="2" fillId="0" borderId="22" xfId="2" applyNumberFormat="1" applyFont="1" applyBorder="1" applyAlignment="1">
      <alignment horizontal="center"/>
    </xf>
    <xf numFmtId="0" fontId="2" fillId="0" borderId="2" xfId="0" applyFont="1" applyBorder="1"/>
    <xf numFmtId="0" fontId="2" fillId="0" borderId="15" xfId="0" applyFont="1" applyBorder="1"/>
    <xf numFmtId="0" fontId="0" fillId="0" borderId="17" xfId="0" applyBorder="1"/>
    <xf numFmtId="0" fontId="0" fillId="0" borderId="18" xfId="0" applyBorder="1"/>
    <xf numFmtId="0" fontId="8" fillId="0" borderId="4" xfId="0" applyFont="1" applyBorder="1"/>
    <xf numFmtId="42" fontId="8" fillId="0" borderId="5" xfId="2" applyNumberFormat="1" applyFont="1" applyBorder="1"/>
    <xf numFmtId="164" fontId="8" fillId="0" borderId="5" xfId="2" applyNumberFormat="1" applyFont="1" applyBorder="1" applyAlignment="1">
      <alignment horizontal="center"/>
    </xf>
    <xf numFmtId="2" fontId="8" fillId="0" borderId="1" xfId="2" applyNumberFormat="1" applyFont="1" applyBorder="1" applyAlignment="1">
      <alignment horizontal="center"/>
    </xf>
    <xf numFmtId="2" fontId="8" fillId="0" borderId="22" xfId="2" applyNumberFormat="1" applyFont="1" applyBorder="1" applyAlignment="1">
      <alignment horizontal="center"/>
    </xf>
    <xf numFmtId="164" fontId="8" fillId="0" borderId="4" xfId="2" applyNumberFormat="1" applyFont="1" applyBorder="1" applyAlignment="1">
      <alignment horizontal="center"/>
    </xf>
    <xf numFmtId="164" fontId="8" fillId="0" borderId="19" xfId="2" applyNumberFormat="1" applyFont="1" applyBorder="1" applyAlignment="1">
      <alignment horizontal="center"/>
    </xf>
    <xf numFmtId="164" fontId="8" fillId="0" borderId="1" xfId="2" applyNumberFormat="1" applyFont="1" applyBorder="1" applyAlignment="1">
      <alignment horizontal="center"/>
    </xf>
    <xf numFmtId="164" fontId="8" fillId="0" borderId="5" xfId="1" applyNumberFormat="1" applyFont="1" applyBorder="1" applyAlignment="1">
      <alignment horizontal="center"/>
    </xf>
    <xf numFmtId="164" fontId="8" fillId="0" borderId="1" xfId="1" applyNumberFormat="1" applyFont="1" applyBorder="1" applyAlignment="1">
      <alignment horizontal="center"/>
    </xf>
    <xf numFmtId="164" fontId="8" fillId="0" borderId="22" xfId="1" applyNumberFormat="1" applyFont="1" applyBorder="1" applyAlignment="1">
      <alignment horizontal="center"/>
    </xf>
    <xf numFmtId="164" fontId="8" fillId="0" borderId="4" xfId="1" applyNumberFormat="1" applyFont="1" applyBorder="1" applyAlignment="1">
      <alignment horizontal="center"/>
    </xf>
    <xf numFmtId="42" fontId="8" fillId="0" borderId="5" xfId="0" applyNumberFormat="1" applyFont="1" applyBorder="1"/>
    <xf numFmtId="42" fontId="8" fillId="0" borderId="6" xfId="0" applyNumberFormat="1" applyFont="1" applyBorder="1"/>
    <xf numFmtId="42" fontId="8" fillId="0" borderId="1" xfId="0" applyNumberFormat="1" applyFont="1" applyBorder="1"/>
    <xf numFmtId="42" fontId="8" fillId="0" borderId="4" xfId="0" applyNumberFormat="1" applyFont="1" applyBorder="1"/>
    <xf numFmtId="0" fontId="0" fillId="0" borderId="15" xfId="0" applyBorder="1"/>
    <xf numFmtId="2" fontId="8" fillId="0" borderId="5" xfId="2" applyNumberFormat="1" applyFont="1" applyBorder="1" applyAlignment="1">
      <alignment horizontal="center"/>
    </xf>
    <xf numFmtId="42" fontId="3" fillId="2" borderId="1" xfId="2" applyNumberFormat="1" applyFont="1" applyFill="1" applyBorder="1"/>
    <xf numFmtId="42" fontId="3" fillId="2" borderId="24" xfId="2" applyNumberFormat="1" applyFont="1" applyFill="1" applyBorder="1"/>
    <xf numFmtId="42" fontId="3" fillId="2" borderId="5" xfId="0" applyNumberFormat="1" applyFont="1" applyFill="1" applyBorder="1"/>
    <xf numFmtId="42" fontId="3" fillId="2" borderId="25" xfId="0" applyNumberFormat="1" applyFont="1" applyFill="1" applyBorder="1"/>
    <xf numFmtId="0" fontId="3" fillId="2" borderId="15" xfId="0" applyFont="1" applyFill="1" applyBorder="1"/>
    <xf numFmtId="0" fontId="3" fillId="2" borderId="17" xfId="0" applyFont="1" applyFill="1" applyBorder="1" applyAlignment="1">
      <alignment horizontal="center"/>
    </xf>
    <xf numFmtId="0" fontId="3" fillId="2" borderId="21" xfId="0" applyFont="1" applyFill="1" applyBorder="1" applyAlignment="1">
      <alignment horizontal="center"/>
    </xf>
    <xf numFmtId="0" fontId="3" fillId="2" borderId="15" xfId="0" applyFont="1" applyFill="1" applyBorder="1" applyAlignment="1">
      <alignment horizontal="center"/>
    </xf>
    <xf numFmtId="0" fontId="3" fillId="2" borderId="18" xfId="0" applyFont="1" applyFill="1" applyBorder="1" applyAlignment="1">
      <alignment horizontal="center"/>
    </xf>
    <xf numFmtId="42" fontId="8" fillId="0" borderId="5" xfId="1" applyNumberFormat="1" applyFont="1" applyBorder="1"/>
    <xf numFmtId="42" fontId="3" fillId="2" borderId="1" xfId="1" applyNumberFormat="1" applyFont="1" applyFill="1" applyBorder="1"/>
    <xf numFmtId="42" fontId="3" fillId="2" borderId="26" xfId="1" applyNumberFormat="1" applyFont="1" applyFill="1" applyBorder="1"/>
    <xf numFmtId="0" fontId="2" fillId="0" borderId="4" xfId="0" applyFont="1" applyFill="1" applyBorder="1"/>
    <xf numFmtId="42" fontId="2" fillId="0" borderId="5" xfId="1" applyNumberFormat="1" applyFont="1" applyFill="1" applyBorder="1"/>
    <xf numFmtId="164" fontId="2" fillId="0" borderId="5" xfId="1" applyNumberFormat="1" applyFont="1" applyFill="1" applyBorder="1" applyAlignment="1">
      <alignment horizontal="center"/>
    </xf>
    <xf numFmtId="164" fontId="2" fillId="0" borderId="1" xfId="1" applyNumberFormat="1" applyFont="1" applyFill="1" applyBorder="1" applyAlignment="1">
      <alignment horizontal="center"/>
    </xf>
    <xf numFmtId="164" fontId="2" fillId="0" borderId="22" xfId="1" applyNumberFormat="1" applyFont="1" applyFill="1" applyBorder="1" applyAlignment="1">
      <alignment horizontal="center"/>
    </xf>
    <xf numFmtId="164" fontId="2" fillId="0" borderId="4" xfId="1" applyNumberFormat="1" applyFont="1" applyFill="1" applyBorder="1" applyAlignment="1">
      <alignment horizontal="center"/>
    </xf>
    <xf numFmtId="0" fontId="0" fillId="0" borderId="0" xfId="0" applyFill="1"/>
    <xf numFmtId="42" fontId="0" fillId="0" borderId="3" xfId="0" applyNumberFormat="1" applyBorder="1"/>
    <xf numFmtId="0" fontId="2"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1" fillId="2" borderId="7" xfId="0" applyFont="1" applyFill="1" applyBorder="1"/>
    <xf numFmtId="0" fontId="1" fillId="2" borderId="8" xfId="0" applyFont="1" applyFill="1" applyBorder="1" applyAlignment="1">
      <alignment horizontal="center"/>
    </xf>
    <xf numFmtId="0" fontId="1" fillId="2" borderId="2" xfId="0" applyFont="1" applyFill="1" applyBorder="1"/>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23"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0" xfId="0" applyFont="1" applyFill="1" applyBorder="1" applyAlignment="1">
      <alignment horizontal="center"/>
    </xf>
    <xf numFmtId="0" fontId="1" fillId="2" borderId="20"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42" fontId="1" fillId="0" borderId="5" xfId="1" applyNumberFormat="1" applyFont="1" applyFill="1" applyBorder="1" applyAlignment="1">
      <alignment horizontal="center"/>
    </xf>
    <xf numFmtId="42" fontId="1" fillId="0" borderId="1" xfId="1" applyNumberFormat="1" applyFont="1" applyFill="1" applyBorder="1"/>
    <xf numFmtId="42" fontId="1" fillId="0" borderId="5" xfId="2" applyNumberFormat="1" applyFont="1" applyFill="1" applyBorder="1" applyAlignment="1">
      <alignment horizontal="center"/>
    </xf>
    <xf numFmtId="42" fontId="1" fillId="0" borderId="24" xfId="2" applyNumberFormat="1" applyFont="1" applyFill="1" applyBorder="1"/>
    <xf numFmtId="42" fontId="1" fillId="0" borderId="26" xfId="1" applyNumberFormat="1" applyFont="1" applyFill="1" applyBorder="1"/>
    <xf numFmtId="42" fontId="1" fillId="0" borderId="5" xfId="0" applyNumberFormat="1" applyFont="1" applyFill="1" applyBorder="1"/>
    <xf numFmtId="42" fontId="1" fillId="0" borderId="25" xfId="0" applyNumberFormat="1" applyFont="1" applyFill="1" applyBorder="1"/>
    <xf numFmtId="0" fontId="2"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2"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0" xfId="0" applyBorder="1" applyAlignment="1">
      <alignment wrapText="1"/>
    </xf>
    <xf numFmtId="0" fontId="2" fillId="0" borderId="15" xfId="0" applyFont="1" applyBorder="1" applyAlignment="1">
      <alignment wrapText="1"/>
    </xf>
    <xf numFmtId="0" fontId="0" fillId="0" borderId="17" xfId="0" applyBorder="1" applyAlignment="1">
      <alignment wrapText="1"/>
    </xf>
    <xf numFmtId="0" fontId="0" fillId="0" borderId="18" xfId="0" applyBorder="1" applyAlignment="1">
      <alignment wrapText="1"/>
    </xf>
    <xf numFmtId="0" fontId="7" fillId="0" borderId="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1" fillId="2" borderId="30" xfId="0" applyFont="1" applyFill="1" applyBorder="1" applyAlignment="1">
      <alignment horizontal="center"/>
    </xf>
    <xf numFmtId="0" fontId="1" fillId="2" borderId="31" xfId="0" applyFont="1" applyFill="1" applyBorder="1" applyAlignment="1">
      <alignment horizontal="center"/>
    </xf>
    <xf numFmtId="0" fontId="1" fillId="2" borderId="32" xfId="0" applyFont="1" applyFill="1" applyBorder="1" applyAlignment="1">
      <alignment horizontal="center"/>
    </xf>
    <xf numFmtId="0" fontId="1" fillId="2" borderId="33" xfId="0" applyFont="1" applyFill="1" applyBorder="1" applyAlignment="1">
      <alignment horizontal="center"/>
    </xf>
    <xf numFmtId="0" fontId="3" fillId="2" borderId="30" xfId="0" applyFont="1" applyFill="1" applyBorder="1" applyAlignment="1">
      <alignment horizontal="center"/>
    </xf>
    <xf numFmtId="0" fontId="3" fillId="2" borderId="31" xfId="0" applyFont="1" applyFill="1" applyBorder="1" applyAlignment="1">
      <alignment horizontal="center"/>
    </xf>
    <xf numFmtId="0" fontId="3" fillId="2" borderId="32" xfId="0" applyFont="1" applyFill="1" applyBorder="1" applyAlignment="1">
      <alignment horizontal="center"/>
    </xf>
    <xf numFmtId="0" fontId="3" fillId="2" borderId="33" xfId="0" applyFont="1" applyFill="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1" fillId="2" borderId="0" xfId="0" applyFont="1" applyFill="1" applyAlignment="1">
      <alignment horizontal="center"/>
    </xf>
    <xf numFmtId="42" fontId="1" fillId="0" borderId="5" xfId="0" applyNumberFormat="1" applyFont="1" applyBorder="1"/>
    <xf numFmtId="42" fontId="1" fillId="0" borderId="25" xfId="0" applyNumberFormat="1" applyFont="1" applyBorder="1"/>
    <xf numFmtId="42" fontId="0" fillId="0" borderId="0" xfId="0" applyNumberFormat="1"/>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7BEF2-A673-4C80-8C2B-69B0D209EF73}">
  <sheetPr>
    <pageSetUpPr fitToPage="1"/>
  </sheetPr>
  <dimension ref="A1:L83"/>
  <sheetViews>
    <sheetView tabSelected="1"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6.7109375" customWidth="1"/>
    <col min="8" max="9" width="12.7109375" customWidth="1"/>
    <col min="10" max="10" width="15.7109375" customWidth="1"/>
    <col min="11" max="11" width="12.7109375" customWidth="1"/>
    <col min="12" max="12" width="15.7109375" customWidth="1"/>
    <col min="254" max="254" width="12.7109375" customWidth="1"/>
    <col min="255" max="255" width="15.7109375" customWidth="1"/>
    <col min="256" max="257" width="12.7109375" customWidth="1"/>
    <col min="258" max="258" width="15.7109375" customWidth="1"/>
    <col min="259" max="259" width="12.7109375" customWidth="1"/>
    <col min="260" max="260" width="16.7109375" customWidth="1"/>
    <col min="261" max="262" width="12.7109375" customWidth="1"/>
    <col min="263" max="263" width="15.7109375" customWidth="1"/>
    <col min="264" max="264" width="12.7109375" customWidth="1"/>
    <col min="265" max="265" width="15.7109375" customWidth="1"/>
    <col min="267" max="267" width="15" bestFit="1" customWidth="1"/>
    <col min="268" max="268" width="16" bestFit="1" customWidth="1"/>
    <col min="510" max="510" width="12.7109375" customWidth="1"/>
    <col min="511" max="511" width="15.7109375" customWidth="1"/>
    <col min="512" max="513" width="12.7109375" customWidth="1"/>
    <col min="514" max="514" width="15.7109375" customWidth="1"/>
    <col min="515" max="515" width="12.7109375" customWidth="1"/>
    <col min="516" max="516" width="16.7109375" customWidth="1"/>
    <col min="517" max="518" width="12.7109375" customWidth="1"/>
    <col min="519" max="519" width="15.7109375" customWidth="1"/>
    <col min="520" max="520" width="12.7109375" customWidth="1"/>
    <col min="521" max="521" width="15.7109375" customWidth="1"/>
    <col min="523" max="523" width="15" bestFit="1" customWidth="1"/>
    <col min="524" max="524" width="16" bestFit="1" customWidth="1"/>
    <col min="766" max="766" width="12.7109375" customWidth="1"/>
    <col min="767" max="767" width="15.7109375" customWidth="1"/>
    <col min="768" max="769" width="12.7109375" customWidth="1"/>
    <col min="770" max="770" width="15.7109375" customWidth="1"/>
    <col min="771" max="771" width="12.7109375" customWidth="1"/>
    <col min="772" max="772" width="16.7109375" customWidth="1"/>
    <col min="773" max="774" width="12.7109375" customWidth="1"/>
    <col min="775" max="775" width="15.7109375" customWidth="1"/>
    <col min="776" max="776" width="12.7109375" customWidth="1"/>
    <col min="777" max="777" width="15.7109375" customWidth="1"/>
    <col min="779" max="779" width="15" bestFit="1" customWidth="1"/>
    <col min="780" max="780" width="16" bestFit="1" customWidth="1"/>
    <col min="1022" max="1022" width="12.7109375" customWidth="1"/>
    <col min="1023" max="1023" width="15.7109375" customWidth="1"/>
    <col min="1024" max="1025" width="12.7109375" customWidth="1"/>
    <col min="1026" max="1026" width="15.7109375" customWidth="1"/>
    <col min="1027" max="1027" width="12.7109375" customWidth="1"/>
    <col min="1028" max="1028" width="16.7109375" customWidth="1"/>
    <col min="1029" max="1030" width="12.7109375" customWidth="1"/>
    <col min="1031" max="1031" width="15.7109375" customWidth="1"/>
    <col min="1032" max="1032" width="12.7109375" customWidth="1"/>
    <col min="1033" max="1033" width="15.7109375" customWidth="1"/>
    <col min="1035" max="1035" width="15" bestFit="1" customWidth="1"/>
    <col min="1036" max="1036" width="16" bestFit="1" customWidth="1"/>
    <col min="1278" max="1278" width="12.7109375" customWidth="1"/>
    <col min="1279" max="1279" width="15.7109375" customWidth="1"/>
    <col min="1280" max="1281" width="12.7109375" customWidth="1"/>
    <col min="1282" max="1282" width="15.7109375" customWidth="1"/>
    <col min="1283" max="1283" width="12.7109375" customWidth="1"/>
    <col min="1284" max="1284" width="16.7109375" customWidth="1"/>
    <col min="1285" max="1286" width="12.7109375" customWidth="1"/>
    <col min="1287" max="1287" width="15.7109375" customWidth="1"/>
    <col min="1288" max="1288" width="12.7109375" customWidth="1"/>
    <col min="1289" max="1289" width="15.7109375" customWidth="1"/>
    <col min="1291" max="1291" width="15" bestFit="1" customWidth="1"/>
    <col min="1292" max="1292" width="16" bestFit="1" customWidth="1"/>
    <col min="1534" max="1534" width="12.7109375" customWidth="1"/>
    <col min="1535" max="1535" width="15.7109375" customWidth="1"/>
    <col min="1536" max="1537" width="12.7109375" customWidth="1"/>
    <col min="1538" max="1538" width="15.7109375" customWidth="1"/>
    <col min="1539" max="1539" width="12.7109375" customWidth="1"/>
    <col min="1540" max="1540" width="16.7109375" customWidth="1"/>
    <col min="1541" max="1542" width="12.7109375" customWidth="1"/>
    <col min="1543" max="1543" width="15.7109375" customWidth="1"/>
    <col min="1544" max="1544" width="12.7109375" customWidth="1"/>
    <col min="1545" max="1545" width="15.7109375" customWidth="1"/>
    <col min="1547" max="1547" width="15" bestFit="1" customWidth="1"/>
    <col min="1548" max="1548" width="16" bestFit="1" customWidth="1"/>
    <col min="1790" max="1790" width="12.7109375" customWidth="1"/>
    <col min="1791" max="1791" width="15.7109375" customWidth="1"/>
    <col min="1792" max="1793" width="12.7109375" customWidth="1"/>
    <col min="1794" max="1794" width="15.7109375" customWidth="1"/>
    <col min="1795" max="1795" width="12.7109375" customWidth="1"/>
    <col min="1796" max="1796" width="16.7109375" customWidth="1"/>
    <col min="1797" max="1798" width="12.7109375" customWidth="1"/>
    <col min="1799" max="1799" width="15.7109375" customWidth="1"/>
    <col min="1800" max="1800" width="12.7109375" customWidth="1"/>
    <col min="1801" max="1801" width="15.7109375" customWidth="1"/>
    <col min="1803" max="1803" width="15" bestFit="1" customWidth="1"/>
    <col min="1804" max="1804" width="16" bestFit="1" customWidth="1"/>
    <col min="2046" max="2046" width="12.7109375" customWidth="1"/>
    <col min="2047" max="2047" width="15.7109375" customWidth="1"/>
    <col min="2048" max="2049" width="12.7109375" customWidth="1"/>
    <col min="2050" max="2050" width="15.7109375" customWidth="1"/>
    <col min="2051" max="2051" width="12.7109375" customWidth="1"/>
    <col min="2052" max="2052" width="16.7109375" customWidth="1"/>
    <col min="2053" max="2054" width="12.7109375" customWidth="1"/>
    <col min="2055" max="2055" width="15.7109375" customWidth="1"/>
    <col min="2056" max="2056" width="12.7109375" customWidth="1"/>
    <col min="2057" max="2057" width="15.7109375" customWidth="1"/>
    <col min="2059" max="2059" width="15" bestFit="1" customWidth="1"/>
    <col min="2060" max="2060" width="16" bestFit="1" customWidth="1"/>
    <col min="2302" max="2302" width="12.7109375" customWidth="1"/>
    <col min="2303" max="2303" width="15.7109375" customWidth="1"/>
    <col min="2304" max="2305" width="12.7109375" customWidth="1"/>
    <col min="2306" max="2306" width="15.7109375" customWidth="1"/>
    <col min="2307" max="2307" width="12.7109375" customWidth="1"/>
    <col min="2308" max="2308" width="16.7109375" customWidth="1"/>
    <col min="2309" max="2310" width="12.7109375" customWidth="1"/>
    <col min="2311" max="2311" width="15.7109375" customWidth="1"/>
    <col min="2312" max="2312" width="12.7109375" customWidth="1"/>
    <col min="2313" max="2313" width="15.7109375" customWidth="1"/>
    <col min="2315" max="2315" width="15" bestFit="1" customWidth="1"/>
    <col min="2316" max="2316" width="16" bestFit="1" customWidth="1"/>
    <col min="2558" max="2558" width="12.7109375" customWidth="1"/>
    <col min="2559" max="2559" width="15.7109375" customWidth="1"/>
    <col min="2560" max="2561" width="12.7109375" customWidth="1"/>
    <col min="2562" max="2562" width="15.7109375" customWidth="1"/>
    <col min="2563" max="2563" width="12.7109375" customWidth="1"/>
    <col min="2564" max="2564" width="16.7109375" customWidth="1"/>
    <col min="2565" max="2566" width="12.7109375" customWidth="1"/>
    <col min="2567" max="2567" width="15.7109375" customWidth="1"/>
    <col min="2568" max="2568" width="12.7109375" customWidth="1"/>
    <col min="2569" max="2569" width="15.7109375" customWidth="1"/>
    <col min="2571" max="2571" width="15" bestFit="1" customWidth="1"/>
    <col min="2572" max="2572" width="16" bestFit="1" customWidth="1"/>
    <col min="2814" max="2814" width="12.7109375" customWidth="1"/>
    <col min="2815" max="2815" width="15.7109375" customWidth="1"/>
    <col min="2816" max="2817" width="12.7109375" customWidth="1"/>
    <col min="2818" max="2818" width="15.7109375" customWidth="1"/>
    <col min="2819" max="2819" width="12.7109375" customWidth="1"/>
    <col min="2820" max="2820" width="16.7109375" customWidth="1"/>
    <col min="2821" max="2822" width="12.7109375" customWidth="1"/>
    <col min="2823" max="2823" width="15.7109375" customWidth="1"/>
    <col min="2824" max="2824" width="12.7109375" customWidth="1"/>
    <col min="2825" max="2825" width="15.7109375" customWidth="1"/>
    <col min="2827" max="2827" width="15" bestFit="1" customWidth="1"/>
    <col min="2828" max="2828" width="16" bestFit="1" customWidth="1"/>
    <col min="3070" max="3070" width="12.7109375" customWidth="1"/>
    <col min="3071" max="3071" width="15.7109375" customWidth="1"/>
    <col min="3072" max="3073" width="12.7109375" customWidth="1"/>
    <col min="3074" max="3074" width="15.7109375" customWidth="1"/>
    <col min="3075" max="3075" width="12.7109375" customWidth="1"/>
    <col min="3076" max="3076" width="16.7109375" customWidth="1"/>
    <col min="3077" max="3078" width="12.7109375" customWidth="1"/>
    <col min="3079" max="3079" width="15.7109375" customWidth="1"/>
    <col min="3080" max="3080" width="12.7109375" customWidth="1"/>
    <col min="3081" max="3081" width="15.7109375" customWidth="1"/>
    <col min="3083" max="3083" width="15" bestFit="1" customWidth="1"/>
    <col min="3084" max="3084" width="16" bestFit="1" customWidth="1"/>
    <col min="3326" max="3326" width="12.7109375" customWidth="1"/>
    <col min="3327" max="3327" width="15.7109375" customWidth="1"/>
    <col min="3328" max="3329" width="12.7109375" customWidth="1"/>
    <col min="3330" max="3330" width="15.7109375" customWidth="1"/>
    <col min="3331" max="3331" width="12.7109375" customWidth="1"/>
    <col min="3332" max="3332" width="16.7109375" customWidth="1"/>
    <col min="3333" max="3334" width="12.7109375" customWidth="1"/>
    <col min="3335" max="3335" width="15.7109375" customWidth="1"/>
    <col min="3336" max="3336" width="12.7109375" customWidth="1"/>
    <col min="3337" max="3337" width="15.7109375" customWidth="1"/>
    <col min="3339" max="3339" width="15" bestFit="1" customWidth="1"/>
    <col min="3340" max="3340" width="16" bestFit="1" customWidth="1"/>
    <col min="3582" max="3582" width="12.7109375" customWidth="1"/>
    <col min="3583" max="3583" width="15.7109375" customWidth="1"/>
    <col min="3584" max="3585" width="12.7109375" customWidth="1"/>
    <col min="3586" max="3586" width="15.7109375" customWidth="1"/>
    <col min="3587" max="3587" width="12.7109375" customWidth="1"/>
    <col min="3588" max="3588" width="16.7109375" customWidth="1"/>
    <col min="3589" max="3590" width="12.7109375" customWidth="1"/>
    <col min="3591" max="3591" width="15.7109375" customWidth="1"/>
    <col min="3592" max="3592" width="12.7109375" customWidth="1"/>
    <col min="3593" max="3593" width="15.7109375" customWidth="1"/>
    <col min="3595" max="3595" width="15" bestFit="1" customWidth="1"/>
    <col min="3596" max="3596" width="16" bestFit="1" customWidth="1"/>
    <col min="3838" max="3838" width="12.7109375" customWidth="1"/>
    <col min="3839" max="3839" width="15.7109375" customWidth="1"/>
    <col min="3840" max="3841" width="12.7109375" customWidth="1"/>
    <col min="3842" max="3842" width="15.7109375" customWidth="1"/>
    <col min="3843" max="3843" width="12.7109375" customWidth="1"/>
    <col min="3844" max="3844" width="16.7109375" customWidth="1"/>
    <col min="3845" max="3846" width="12.7109375" customWidth="1"/>
    <col min="3847" max="3847" width="15.7109375" customWidth="1"/>
    <col min="3848" max="3848" width="12.7109375" customWidth="1"/>
    <col min="3849" max="3849" width="15.7109375" customWidth="1"/>
    <col min="3851" max="3851" width="15" bestFit="1" customWidth="1"/>
    <col min="3852" max="3852" width="16" bestFit="1" customWidth="1"/>
    <col min="4094" max="4094" width="12.7109375" customWidth="1"/>
    <col min="4095" max="4095" width="15.7109375" customWidth="1"/>
    <col min="4096" max="4097" width="12.7109375" customWidth="1"/>
    <col min="4098" max="4098" width="15.7109375" customWidth="1"/>
    <col min="4099" max="4099" width="12.7109375" customWidth="1"/>
    <col min="4100" max="4100" width="16.7109375" customWidth="1"/>
    <col min="4101" max="4102" width="12.7109375" customWidth="1"/>
    <col min="4103" max="4103" width="15.7109375" customWidth="1"/>
    <col min="4104" max="4104" width="12.7109375" customWidth="1"/>
    <col min="4105" max="4105" width="15.7109375" customWidth="1"/>
    <col min="4107" max="4107" width="15" bestFit="1" customWidth="1"/>
    <col min="4108" max="4108" width="16" bestFit="1" customWidth="1"/>
    <col min="4350" max="4350" width="12.7109375" customWidth="1"/>
    <col min="4351" max="4351" width="15.7109375" customWidth="1"/>
    <col min="4352" max="4353" width="12.7109375" customWidth="1"/>
    <col min="4354" max="4354" width="15.7109375" customWidth="1"/>
    <col min="4355" max="4355" width="12.7109375" customWidth="1"/>
    <col min="4356" max="4356" width="16.7109375" customWidth="1"/>
    <col min="4357" max="4358" width="12.7109375" customWidth="1"/>
    <col min="4359" max="4359" width="15.7109375" customWidth="1"/>
    <col min="4360" max="4360" width="12.7109375" customWidth="1"/>
    <col min="4361" max="4361" width="15.7109375" customWidth="1"/>
    <col min="4363" max="4363" width="15" bestFit="1" customWidth="1"/>
    <col min="4364" max="4364" width="16" bestFit="1" customWidth="1"/>
    <col min="4606" max="4606" width="12.7109375" customWidth="1"/>
    <col min="4607" max="4607" width="15.7109375" customWidth="1"/>
    <col min="4608" max="4609" width="12.7109375" customWidth="1"/>
    <col min="4610" max="4610" width="15.7109375" customWidth="1"/>
    <col min="4611" max="4611" width="12.7109375" customWidth="1"/>
    <col min="4612" max="4612" width="16.7109375" customWidth="1"/>
    <col min="4613" max="4614" width="12.7109375" customWidth="1"/>
    <col min="4615" max="4615" width="15.7109375" customWidth="1"/>
    <col min="4616" max="4616" width="12.7109375" customWidth="1"/>
    <col min="4617" max="4617" width="15.7109375" customWidth="1"/>
    <col min="4619" max="4619" width="15" bestFit="1" customWidth="1"/>
    <col min="4620" max="4620" width="16" bestFit="1" customWidth="1"/>
    <col min="4862" max="4862" width="12.7109375" customWidth="1"/>
    <col min="4863" max="4863" width="15.7109375" customWidth="1"/>
    <col min="4864" max="4865" width="12.7109375" customWidth="1"/>
    <col min="4866" max="4866" width="15.7109375" customWidth="1"/>
    <col min="4867" max="4867" width="12.7109375" customWidth="1"/>
    <col min="4868" max="4868" width="16.7109375" customWidth="1"/>
    <col min="4869" max="4870" width="12.7109375" customWidth="1"/>
    <col min="4871" max="4871" width="15.7109375" customWidth="1"/>
    <col min="4872" max="4872" width="12.7109375" customWidth="1"/>
    <col min="4873" max="4873" width="15.7109375" customWidth="1"/>
    <col min="4875" max="4875" width="15" bestFit="1" customWidth="1"/>
    <col min="4876" max="4876" width="16" bestFit="1" customWidth="1"/>
    <col min="5118" max="5118" width="12.7109375" customWidth="1"/>
    <col min="5119" max="5119" width="15.7109375" customWidth="1"/>
    <col min="5120" max="5121" width="12.7109375" customWidth="1"/>
    <col min="5122" max="5122" width="15.7109375" customWidth="1"/>
    <col min="5123" max="5123" width="12.7109375" customWidth="1"/>
    <col min="5124" max="5124" width="16.7109375" customWidth="1"/>
    <col min="5125" max="5126" width="12.7109375" customWidth="1"/>
    <col min="5127" max="5127" width="15.7109375" customWidth="1"/>
    <col min="5128" max="5128" width="12.7109375" customWidth="1"/>
    <col min="5129" max="5129" width="15.7109375" customWidth="1"/>
    <col min="5131" max="5131" width="15" bestFit="1" customWidth="1"/>
    <col min="5132" max="5132" width="16" bestFit="1" customWidth="1"/>
    <col min="5374" max="5374" width="12.7109375" customWidth="1"/>
    <col min="5375" max="5375" width="15.7109375" customWidth="1"/>
    <col min="5376" max="5377" width="12.7109375" customWidth="1"/>
    <col min="5378" max="5378" width="15.7109375" customWidth="1"/>
    <col min="5379" max="5379" width="12.7109375" customWidth="1"/>
    <col min="5380" max="5380" width="16.7109375" customWidth="1"/>
    <col min="5381" max="5382" width="12.7109375" customWidth="1"/>
    <col min="5383" max="5383" width="15.7109375" customWidth="1"/>
    <col min="5384" max="5384" width="12.7109375" customWidth="1"/>
    <col min="5385" max="5385" width="15.7109375" customWidth="1"/>
    <col min="5387" max="5387" width="15" bestFit="1" customWidth="1"/>
    <col min="5388" max="5388" width="16" bestFit="1" customWidth="1"/>
    <col min="5630" max="5630" width="12.7109375" customWidth="1"/>
    <col min="5631" max="5631" width="15.7109375" customWidth="1"/>
    <col min="5632" max="5633" width="12.7109375" customWidth="1"/>
    <col min="5634" max="5634" width="15.7109375" customWidth="1"/>
    <col min="5635" max="5635" width="12.7109375" customWidth="1"/>
    <col min="5636" max="5636" width="16.7109375" customWidth="1"/>
    <col min="5637" max="5638" width="12.7109375" customWidth="1"/>
    <col min="5639" max="5639" width="15.7109375" customWidth="1"/>
    <col min="5640" max="5640" width="12.7109375" customWidth="1"/>
    <col min="5641" max="5641" width="15.7109375" customWidth="1"/>
    <col min="5643" max="5643" width="15" bestFit="1" customWidth="1"/>
    <col min="5644" max="5644" width="16" bestFit="1" customWidth="1"/>
    <col min="5886" max="5886" width="12.7109375" customWidth="1"/>
    <col min="5887" max="5887" width="15.7109375" customWidth="1"/>
    <col min="5888" max="5889" width="12.7109375" customWidth="1"/>
    <col min="5890" max="5890" width="15.7109375" customWidth="1"/>
    <col min="5891" max="5891" width="12.7109375" customWidth="1"/>
    <col min="5892" max="5892" width="16.7109375" customWidth="1"/>
    <col min="5893" max="5894" width="12.7109375" customWidth="1"/>
    <col min="5895" max="5895" width="15.7109375" customWidth="1"/>
    <col min="5896" max="5896" width="12.7109375" customWidth="1"/>
    <col min="5897" max="5897" width="15.7109375" customWidth="1"/>
    <col min="5899" max="5899" width="15" bestFit="1" customWidth="1"/>
    <col min="5900" max="5900" width="16" bestFit="1" customWidth="1"/>
    <col min="6142" max="6142" width="12.7109375" customWidth="1"/>
    <col min="6143" max="6143" width="15.7109375" customWidth="1"/>
    <col min="6144" max="6145" width="12.7109375" customWidth="1"/>
    <col min="6146" max="6146" width="15.7109375" customWidth="1"/>
    <col min="6147" max="6147" width="12.7109375" customWidth="1"/>
    <col min="6148" max="6148" width="16.7109375" customWidth="1"/>
    <col min="6149" max="6150" width="12.7109375" customWidth="1"/>
    <col min="6151" max="6151" width="15.7109375" customWidth="1"/>
    <col min="6152" max="6152" width="12.7109375" customWidth="1"/>
    <col min="6153" max="6153" width="15.7109375" customWidth="1"/>
    <col min="6155" max="6155" width="15" bestFit="1" customWidth="1"/>
    <col min="6156" max="6156" width="16" bestFit="1" customWidth="1"/>
    <col min="6398" max="6398" width="12.7109375" customWidth="1"/>
    <col min="6399" max="6399" width="15.7109375" customWidth="1"/>
    <col min="6400" max="6401" width="12.7109375" customWidth="1"/>
    <col min="6402" max="6402" width="15.7109375" customWidth="1"/>
    <col min="6403" max="6403" width="12.7109375" customWidth="1"/>
    <col min="6404" max="6404" width="16.7109375" customWidth="1"/>
    <col min="6405" max="6406" width="12.7109375" customWidth="1"/>
    <col min="6407" max="6407" width="15.7109375" customWidth="1"/>
    <col min="6408" max="6408" width="12.7109375" customWidth="1"/>
    <col min="6409" max="6409" width="15.7109375" customWidth="1"/>
    <col min="6411" max="6411" width="15" bestFit="1" customWidth="1"/>
    <col min="6412" max="6412" width="16" bestFit="1" customWidth="1"/>
    <col min="6654" max="6654" width="12.7109375" customWidth="1"/>
    <col min="6655" max="6655" width="15.7109375" customWidth="1"/>
    <col min="6656" max="6657" width="12.7109375" customWidth="1"/>
    <col min="6658" max="6658" width="15.7109375" customWidth="1"/>
    <col min="6659" max="6659" width="12.7109375" customWidth="1"/>
    <col min="6660" max="6660" width="16.7109375" customWidth="1"/>
    <col min="6661" max="6662" width="12.7109375" customWidth="1"/>
    <col min="6663" max="6663" width="15.7109375" customWidth="1"/>
    <col min="6664" max="6664" width="12.7109375" customWidth="1"/>
    <col min="6665" max="6665" width="15.7109375" customWidth="1"/>
    <col min="6667" max="6667" width="15" bestFit="1" customWidth="1"/>
    <col min="6668" max="6668" width="16" bestFit="1" customWidth="1"/>
    <col min="6910" max="6910" width="12.7109375" customWidth="1"/>
    <col min="6911" max="6911" width="15.7109375" customWidth="1"/>
    <col min="6912" max="6913" width="12.7109375" customWidth="1"/>
    <col min="6914" max="6914" width="15.7109375" customWidth="1"/>
    <col min="6915" max="6915" width="12.7109375" customWidth="1"/>
    <col min="6916" max="6916" width="16.7109375" customWidth="1"/>
    <col min="6917" max="6918" width="12.7109375" customWidth="1"/>
    <col min="6919" max="6919" width="15.7109375" customWidth="1"/>
    <col min="6920" max="6920" width="12.7109375" customWidth="1"/>
    <col min="6921" max="6921" width="15.7109375" customWidth="1"/>
    <col min="6923" max="6923" width="15" bestFit="1" customWidth="1"/>
    <col min="6924" max="6924" width="16" bestFit="1" customWidth="1"/>
    <col min="7166" max="7166" width="12.7109375" customWidth="1"/>
    <col min="7167" max="7167" width="15.7109375" customWidth="1"/>
    <col min="7168" max="7169" width="12.7109375" customWidth="1"/>
    <col min="7170" max="7170" width="15.7109375" customWidth="1"/>
    <col min="7171" max="7171" width="12.7109375" customWidth="1"/>
    <col min="7172" max="7172" width="16.7109375" customWidth="1"/>
    <col min="7173" max="7174" width="12.7109375" customWidth="1"/>
    <col min="7175" max="7175" width="15.7109375" customWidth="1"/>
    <col min="7176" max="7176" width="12.7109375" customWidth="1"/>
    <col min="7177" max="7177" width="15.7109375" customWidth="1"/>
    <col min="7179" max="7179" width="15" bestFit="1" customWidth="1"/>
    <col min="7180" max="7180" width="16" bestFit="1" customWidth="1"/>
    <col min="7422" max="7422" width="12.7109375" customWidth="1"/>
    <col min="7423" max="7423" width="15.7109375" customWidth="1"/>
    <col min="7424" max="7425" width="12.7109375" customWidth="1"/>
    <col min="7426" max="7426" width="15.7109375" customWidth="1"/>
    <col min="7427" max="7427" width="12.7109375" customWidth="1"/>
    <col min="7428" max="7428" width="16.7109375" customWidth="1"/>
    <col min="7429" max="7430" width="12.7109375" customWidth="1"/>
    <col min="7431" max="7431" width="15.7109375" customWidth="1"/>
    <col min="7432" max="7432" width="12.7109375" customWidth="1"/>
    <col min="7433" max="7433" width="15.7109375" customWidth="1"/>
    <col min="7435" max="7435" width="15" bestFit="1" customWidth="1"/>
    <col min="7436" max="7436" width="16" bestFit="1" customWidth="1"/>
    <col min="7678" max="7678" width="12.7109375" customWidth="1"/>
    <col min="7679" max="7679" width="15.7109375" customWidth="1"/>
    <col min="7680" max="7681" width="12.7109375" customWidth="1"/>
    <col min="7682" max="7682" width="15.7109375" customWidth="1"/>
    <col min="7683" max="7683" width="12.7109375" customWidth="1"/>
    <col min="7684" max="7684" width="16.7109375" customWidth="1"/>
    <col min="7685" max="7686" width="12.7109375" customWidth="1"/>
    <col min="7687" max="7687" width="15.7109375" customWidth="1"/>
    <col min="7688" max="7688" width="12.7109375" customWidth="1"/>
    <col min="7689" max="7689" width="15.7109375" customWidth="1"/>
    <col min="7691" max="7691" width="15" bestFit="1" customWidth="1"/>
    <col min="7692" max="7692" width="16" bestFit="1" customWidth="1"/>
    <col min="7934" max="7934" width="12.7109375" customWidth="1"/>
    <col min="7935" max="7935" width="15.7109375" customWidth="1"/>
    <col min="7936" max="7937" width="12.7109375" customWidth="1"/>
    <col min="7938" max="7938" width="15.7109375" customWidth="1"/>
    <col min="7939" max="7939" width="12.7109375" customWidth="1"/>
    <col min="7940" max="7940" width="16.7109375" customWidth="1"/>
    <col min="7941" max="7942" width="12.7109375" customWidth="1"/>
    <col min="7943" max="7943" width="15.7109375" customWidth="1"/>
    <col min="7944" max="7944" width="12.7109375" customWidth="1"/>
    <col min="7945" max="7945" width="15.7109375" customWidth="1"/>
    <col min="7947" max="7947" width="15" bestFit="1" customWidth="1"/>
    <col min="7948" max="7948" width="16" bestFit="1" customWidth="1"/>
    <col min="8190" max="8190" width="12.7109375" customWidth="1"/>
    <col min="8191" max="8191" width="15.7109375" customWidth="1"/>
    <col min="8192" max="8193" width="12.7109375" customWidth="1"/>
    <col min="8194" max="8194" width="15.7109375" customWidth="1"/>
    <col min="8195" max="8195" width="12.7109375" customWidth="1"/>
    <col min="8196" max="8196" width="16.7109375" customWidth="1"/>
    <col min="8197" max="8198" width="12.7109375" customWidth="1"/>
    <col min="8199" max="8199" width="15.7109375" customWidth="1"/>
    <col min="8200" max="8200" width="12.7109375" customWidth="1"/>
    <col min="8201" max="8201" width="15.7109375" customWidth="1"/>
    <col min="8203" max="8203" width="15" bestFit="1" customWidth="1"/>
    <col min="8204" max="8204" width="16" bestFit="1" customWidth="1"/>
    <col min="8446" max="8446" width="12.7109375" customWidth="1"/>
    <col min="8447" max="8447" width="15.7109375" customWidth="1"/>
    <col min="8448" max="8449" width="12.7109375" customWidth="1"/>
    <col min="8450" max="8450" width="15.7109375" customWidth="1"/>
    <col min="8451" max="8451" width="12.7109375" customWidth="1"/>
    <col min="8452" max="8452" width="16.7109375" customWidth="1"/>
    <col min="8453" max="8454" width="12.7109375" customWidth="1"/>
    <col min="8455" max="8455" width="15.7109375" customWidth="1"/>
    <col min="8456" max="8456" width="12.7109375" customWidth="1"/>
    <col min="8457" max="8457" width="15.7109375" customWidth="1"/>
    <col min="8459" max="8459" width="15" bestFit="1" customWidth="1"/>
    <col min="8460" max="8460" width="16" bestFit="1" customWidth="1"/>
    <col min="8702" max="8702" width="12.7109375" customWidth="1"/>
    <col min="8703" max="8703" width="15.7109375" customWidth="1"/>
    <col min="8704" max="8705" width="12.7109375" customWidth="1"/>
    <col min="8706" max="8706" width="15.7109375" customWidth="1"/>
    <col min="8707" max="8707" width="12.7109375" customWidth="1"/>
    <col min="8708" max="8708" width="16.7109375" customWidth="1"/>
    <col min="8709" max="8710" width="12.7109375" customWidth="1"/>
    <col min="8711" max="8711" width="15.7109375" customWidth="1"/>
    <col min="8712" max="8712" width="12.7109375" customWidth="1"/>
    <col min="8713" max="8713" width="15.7109375" customWidth="1"/>
    <col min="8715" max="8715" width="15" bestFit="1" customWidth="1"/>
    <col min="8716" max="8716" width="16" bestFit="1" customWidth="1"/>
    <col min="8958" max="8958" width="12.7109375" customWidth="1"/>
    <col min="8959" max="8959" width="15.7109375" customWidth="1"/>
    <col min="8960" max="8961" width="12.7109375" customWidth="1"/>
    <col min="8962" max="8962" width="15.7109375" customWidth="1"/>
    <col min="8963" max="8963" width="12.7109375" customWidth="1"/>
    <col min="8964" max="8964" width="16.7109375" customWidth="1"/>
    <col min="8965" max="8966" width="12.7109375" customWidth="1"/>
    <col min="8967" max="8967" width="15.7109375" customWidth="1"/>
    <col min="8968" max="8968" width="12.7109375" customWidth="1"/>
    <col min="8969" max="8969" width="15.7109375" customWidth="1"/>
    <col min="8971" max="8971" width="15" bestFit="1" customWidth="1"/>
    <col min="8972" max="8972" width="16" bestFit="1" customWidth="1"/>
    <col min="9214" max="9214" width="12.7109375" customWidth="1"/>
    <col min="9215" max="9215" width="15.7109375" customWidth="1"/>
    <col min="9216" max="9217" width="12.7109375" customWidth="1"/>
    <col min="9218" max="9218" width="15.7109375" customWidth="1"/>
    <col min="9219" max="9219" width="12.7109375" customWidth="1"/>
    <col min="9220" max="9220" width="16.7109375" customWidth="1"/>
    <col min="9221" max="9222" width="12.7109375" customWidth="1"/>
    <col min="9223" max="9223" width="15.7109375" customWidth="1"/>
    <col min="9224" max="9224" width="12.7109375" customWidth="1"/>
    <col min="9225" max="9225" width="15.7109375" customWidth="1"/>
    <col min="9227" max="9227" width="15" bestFit="1" customWidth="1"/>
    <col min="9228" max="9228" width="16" bestFit="1" customWidth="1"/>
    <col min="9470" max="9470" width="12.7109375" customWidth="1"/>
    <col min="9471" max="9471" width="15.7109375" customWidth="1"/>
    <col min="9472" max="9473" width="12.7109375" customWidth="1"/>
    <col min="9474" max="9474" width="15.7109375" customWidth="1"/>
    <col min="9475" max="9475" width="12.7109375" customWidth="1"/>
    <col min="9476" max="9476" width="16.7109375" customWidth="1"/>
    <col min="9477" max="9478" width="12.7109375" customWidth="1"/>
    <col min="9479" max="9479" width="15.7109375" customWidth="1"/>
    <col min="9480" max="9480" width="12.7109375" customWidth="1"/>
    <col min="9481" max="9481" width="15.7109375" customWidth="1"/>
    <col min="9483" max="9483" width="15" bestFit="1" customWidth="1"/>
    <col min="9484" max="9484" width="16" bestFit="1" customWidth="1"/>
    <col min="9726" max="9726" width="12.7109375" customWidth="1"/>
    <col min="9727" max="9727" width="15.7109375" customWidth="1"/>
    <col min="9728" max="9729" width="12.7109375" customWidth="1"/>
    <col min="9730" max="9730" width="15.7109375" customWidth="1"/>
    <col min="9731" max="9731" width="12.7109375" customWidth="1"/>
    <col min="9732" max="9732" width="16.7109375" customWidth="1"/>
    <col min="9733" max="9734" width="12.7109375" customWidth="1"/>
    <col min="9735" max="9735" width="15.7109375" customWidth="1"/>
    <col min="9736" max="9736" width="12.7109375" customWidth="1"/>
    <col min="9737" max="9737" width="15.7109375" customWidth="1"/>
    <col min="9739" max="9739" width="15" bestFit="1" customWidth="1"/>
    <col min="9740" max="9740" width="16" bestFit="1" customWidth="1"/>
    <col min="9982" max="9982" width="12.7109375" customWidth="1"/>
    <col min="9983" max="9983" width="15.7109375" customWidth="1"/>
    <col min="9984" max="9985" width="12.7109375" customWidth="1"/>
    <col min="9986" max="9986" width="15.7109375" customWidth="1"/>
    <col min="9987" max="9987" width="12.7109375" customWidth="1"/>
    <col min="9988" max="9988" width="16.7109375" customWidth="1"/>
    <col min="9989" max="9990" width="12.7109375" customWidth="1"/>
    <col min="9991" max="9991" width="15.7109375" customWidth="1"/>
    <col min="9992" max="9992" width="12.7109375" customWidth="1"/>
    <col min="9993" max="9993" width="15.7109375" customWidth="1"/>
    <col min="9995" max="9995" width="15" bestFit="1" customWidth="1"/>
    <col min="9996" max="9996" width="16" bestFit="1" customWidth="1"/>
    <col min="10238" max="10238" width="12.7109375" customWidth="1"/>
    <col min="10239" max="10239" width="15.7109375" customWidth="1"/>
    <col min="10240" max="10241" width="12.7109375" customWidth="1"/>
    <col min="10242" max="10242" width="15.7109375" customWidth="1"/>
    <col min="10243" max="10243" width="12.7109375" customWidth="1"/>
    <col min="10244" max="10244" width="16.7109375" customWidth="1"/>
    <col min="10245" max="10246" width="12.7109375" customWidth="1"/>
    <col min="10247" max="10247" width="15.7109375" customWidth="1"/>
    <col min="10248" max="10248" width="12.7109375" customWidth="1"/>
    <col min="10249" max="10249" width="15.7109375" customWidth="1"/>
    <col min="10251" max="10251" width="15" bestFit="1" customWidth="1"/>
    <col min="10252" max="10252" width="16" bestFit="1" customWidth="1"/>
    <col min="10494" max="10494" width="12.7109375" customWidth="1"/>
    <col min="10495" max="10495" width="15.7109375" customWidth="1"/>
    <col min="10496" max="10497" width="12.7109375" customWidth="1"/>
    <col min="10498" max="10498" width="15.7109375" customWidth="1"/>
    <col min="10499" max="10499" width="12.7109375" customWidth="1"/>
    <col min="10500" max="10500" width="16.7109375" customWidth="1"/>
    <col min="10501" max="10502" width="12.7109375" customWidth="1"/>
    <col min="10503" max="10503" width="15.7109375" customWidth="1"/>
    <col min="10504" max="10504" width="12.7109375" customWidth="1"/>
    <col min="10505" max="10505" width="15.7109375" customWidth="1"/>
    <col min="10507" max="10507" width="15" bestFit="1" customWidth="1"/>
    <col min="10508" max="10508" width="16" bestFit="1" customWidth="1"/>
    <col min="10750" max="10750" width="12.7109375" customWidth="1"/>
    <col min="10751" max="10751" width="15.7109375" customWidth="1"/>
    <col min="10752" max="10753" width="12.7109375" customWidth="1"/>
    <col min="10754" max="10754" width="15.7109375" customWidth="1"/>
    <col min="10755" max="10755" width="12.7109375" customWidth="1"/>
    <col min="10756" max="10756" width="16.7109375" customWidth="1"/>
    <col min="10757" max="10758" width="12.7109375" customWidth="1"/>
    <col min="10759" max="10759" width="15.7109375" customWidth="1"/>
    <col min="10760" max="10760" width="12.7109375" customWidth="1"/>
    <col min="10761" max="10761" width="15.7109375" customWidth="1"/>
    <col min="10763" max="10763" width="15" bestFit="1" customWidth="1"/>
    <col min="10764" max="10764" width="16" bestFit="1" customWidth="1"/>
    <col min="11006" max="11006" width="12.7109375" customWidth="1"/>
    <col min="11007" max="11007" width="15.7109375" customWidth="1"/>
    <col min="11008" max="11009" width="12.7109375" customWidth="1"/>
    <col min="11010" max="11010" width="15.7109375" customWidth="1"/>
    <col min="11011" max="11011" width="12.7109375" customWidth="1"/>
    <col min="11012" max="11012" width="16.7109375" customWidth="1"/>
    <col min="11013" max="11014" width="12.7109375" customWidth="1"/>
    <col min="11015" max="11015" width="15.7109375" customWidth="1"/>
    <col min="11016" max="11016" width="12.7109375" customWidth="1"/>
    <col min="11017" max="11017" width="15.7109375" customWidth="1"/>
    <col min="11019" max="11019" width="15" bestFit="1" customWidth="1"/>
    <col min="11020" max="11020" width="16" bestFit="1" customWidth="1"/>
    <col min="11262" max="11262" width="12.7109375" customWidth="1"/>
    <col min="11263" max="11263" width="15.7109375" customWidth="1"/>
    <col min="11264" max="11265" width="12.7109375" customWidth="1"/>
    <col min="11266" max="11266" width="15.7109375" customWidth="1"/>
    <col min="11267" max="11267" width="12.7109375" customWidth="1"/>
    <col min="11268" max="11268" width="16.7109375" customWidth="1"/>
    <col min="11269" max="11270" width="12.7109375" customWidth="1"/>
    <col min="11271" max="11271" width="15.7109375" customWidth="1"/>
    <col min="11272" max="11272" width="12.7109375" customWidth="1"/>
    <col min="11273" max="11273" width="15.7109375" customWidth="1"/>
    <col min="11275" max="11275" width="15" bestFit="1" customWidth="1"/>
    <col min="11276" max="11276" width="16" bestFit="1" customWidth="1"/>
    <col min="11518" max="11518" width="12.7109375" customWidth="1"/>
    <col min="11519" max="11519" width="15.7109375" customWidth="1"/>
    <col min="11520" max="11521" width="12.7109375" customWidth="1"/>
    <col min="11522" max="11522" width="15.7109375" customWidth="1"/>
    <col min="11523" max="11523" width="12.7109375" customWidth="1"/>
    <col min="11524" max="11524" width="16.7109375" customWidth="1"/>
    <col min="11525" max="11526" width="12.7109375" customWidth="1"/>
    <col min="11527" max="11527" width="15.7109375" customWidth="1"/>
    <col min="11528" max="11528" width="12.7109375" customWidth="1"/>
    <col min="11529" max="11529" width="15.7109375" customWidth="1"/>
    <col min="11531" max="11531" width="15" bestFit="1" customWidth="1"/>
    <col min="11532" max="11532" width="16" bestFit="1" customWidth="1"/>
    <col min="11774" max="11774" width="12.7109375" customWidth="1"/>
    <col min="11775" max="11775" width="15.7109375" customWidth="1"/>
    <col min="11776" max="11777" width="12.7109375" customWidth="1"/>
    <col min="11778" max="11778" width="15.7109375" customWidth="1"/>
    <col min="11779" max="11779" width="12.7109375" customWidth="1"/>
    <col min="11780" max="11780" width="16.7109375" customWidth="1"/>
    <col min="11781" max="11782" width="12.7109375" customWidth="1"/>
    <col min="11783" max="11783" width="15.7109375" customWidth="1"/>
    <col min="11784" max="11784" width="12.7109375" customWidth="1"/>
    <col min="11785" max="11785" width="15.7109375" customWidth="1"/>
    <col min="11787" max="11787" width="15" bestFit="1" customWidth="1"/>
    <col min="11788" max="11788" width="16" bestFit="1" customWidth="1"/>
    <col min="12030" max="12030" width="12.7109375" customWidth="1"/>
    <col min="12031" max="12031" width="15.7109375" customWidth="1"/>
    <col min="12032" max="12033" width="12.7109375" customWidth="1"/>
    <col min="12034" max="12034" width="15.7109375" customWidth="1"/>
    <col min="12035" max="12035" width="12.7109375" customWidth="1"/>
    <col min="12036" max="12036" width="16.7109375" customWidth="1"/>
    <col min="12037" max="12038" width="12.7109375" customWidth="1"/>
    <col min="12039" max="12039" width="15.7109375" customWidth="1"/>
    <col min="12040" max="12040" width="12.7109375" customWidth="1"/>
    <col min="12041" max="12041" width="15.7109375" customWidth="1"/>
    <col min="12043" max="12043" width="15" bestFit="1" customWidth="1"/>
    <col min="12044" max="12044" width="16" bestFit="1" customWidth="1"/>
    <col min="12286" max="12286" width="12.7109375" customWidth="1"/>
    <col min="12287" max="12287" width="15.7109375" customWidth="1"/>
    <col min="12288" max="12289" width="12.7109375" customWidth="1"/>
    <col min="12290" max="12290" width="15.7109375" customWidth="1"/>
    <col min="12291" max="12291" width="12.7109375" customWidth="1"/>
    <col min="12292" max="12292" width="16.7109375" customWidth="1"/>
    <col min="12293" max="12294" width="12.7109375" customWidth="1"/>
    <col min="12295" max="12295" width="15.7109375" customWidth="1"/>
    <col min="12296" max="12296" width="12.7109375" customWidth="1"/>
    <col min="12297" max="12297" width="15.7109375" customWidth="1"/>
    <col min="12299" max="12299" width="15" bestFit="1" customWidth="1"/>
    <col min="12300" max="12300" width="16" bestFit="1" customWidth="1"/>
    <col min="12542" max="12542" width="12.7109375" customWidth="1"/>
    <col min="12543" max="12543" width="15.7109375" customWidth="1"/>
    <col min="12544" max="12545" width="12.7109375" customWidth="1"/>
    <col min="12546" max="12546" width="15.7109375" customWidth="1"/>
    <col min="12547" max="12547" width="12.7109375" customWidth="1"/>
    <col min="12548" max="12548" width="16.7109375" customWidth="1"/>
    <col min="12549" max="12550" width="12.7109375" customWidth="1"/>
    <col min="12551" max="12551" width="15.7109375" customWidth="1"/>
    <col min="12552" max="12552" width="12.7109375" customWidth="1"/>
    <col min="12553" max="12553" width="15.7109375" customWidth="1"/>
    <col min="12555" max="12555" width="15" bestFit="1" customWidth="1"/>
    <col min="12556" max="12556" width="16" bestFit="1" customWidth="1"/>
    <col min="12798" max="12798" width="12.7109375" customWidth="1"/>
    <col min="12799" max="12799" width="15.7109375" customWidth="1"/>
    <col min="12800" max="12801" width="12.7109375" customWidth="1"/>
    <col min="12802" max="12802" width="15.7109375" customWidth="1"/>
    <col min="12803" max="12803" width="12.7109375" customWidth="1"/>
    <col min="12804" max="12804" width="16.7109375" customWidth="1"/>
    <col min="12805" max="12806" width="12.7109375" customWidth="1"/>
    <col min="12807" max="12807" width="15.7109375" customWidth="1"/>
    <col min="12808" max="12808" width="12.7109375" customWidth="1"/>
    <col min="12809" max="12809" width="15.7109375" customWidth="1"/>
    <col min="12811" max="12811" width="15" bestFit="1" customWidth="1"/>
    <col min="12812" max="12812" width="16" bestFit="1" customWidth="1"/>
    <col min="13054" max="13054" width="12.7109375" customWidth="1"/>
    <col min="13055" max="13055" width="15.7109375" customWidth="1"/>
    <col min="13056" max="13057" width="12.7109375" customWidth="1"/>
    <col min="13058" max="13058" width="15.7109375" customWidth="1"/>
    <col min="13059" max="13059" width="12.7109375" customWidth="1"/>
    <col min="13060" max="13060" width="16.7109375" customWidth="1"/>
    <col min="13061" max="13062" width="12.7109375" customWidth="1"/>
    <col min="13063" max="13063" width="15.7109375" customWidth="1"/>
    <col min="13064" max="13064" width="12.7109375" customWidth="1"/>
    <col min="13065" max="13065" width="15.7109375" customWidth="1"/>
    <col min="13067" max="13067" width="15" bestFit="1" customWidth="1"/>
    <col min="13068" max="13068" width="16" bestFit="1" customWidth="1"/>
    <col min="13310" max="13310" width="12.7109375" customWidth="1"/>
    <col min="13311" max="13311" width="15.7109375" customWidth="1"/>
    <col min="13312" max="13313" width="12.7109375" customWidth="1"/>
    <col min="13314" max="13314" width="15.7109375" customWidth="1"/>
    <col min="13315" max="13315" width="12.7109375" customWidth="1"/>
    <col min="13316" max="13316" width="16.7109375" customWidth="1"/>
    <col min="13317" max="13318" width="12.7109375" customWidth="1"/>
    <col min="13319" max="13319" width="15.7109375" customWidth="1"/>
    <col min="13320" max="13320" width="12.7109375" customWidth="1"/>
    <col min="13321" max="13321" width="15.7109375" customWidth="1"/>
    <col min="13323" max="13323" width="15" bestFit="1" customWidth="1"/>
    <col min="13324" max="13324" width="16" bestFit="1" customWidth="1"/>
    <col min="13566" max="13566" width="12.7109375" customWidth="1"/>
    <col min="13567" max="13567" width="15.7109375" customWidth="1"/>
    <col min="13568" max="13569" width="12.7109375" customWidth="1"/>
    <col min="13570" max="13570" width="15.7109375" customWidth="1"/>
    <col min="13571" max="13571" width="12.7109375" customWidth="1"/>
    <col min="13572" max="13572" width="16.7109375" customWidth="1"/>
    <col min="13573" max="13574" width="12.7109375" customWidth="1"/>
    <col min="13575" max="13575" width="15.7109375" customWidth="1"/>
    <col min="13576" max="13576" width="12.7109375" customWidth="1"/>
    <col min="13577" max="13577" width="15.7109375" customWidth="1"/>
    <col min="13579" max="13579" width="15" bestFit="1" customWidth="1"/>
    <col min="13580" max="13580" width="16" bestFit="1" customWidth="1"/>
    <col min="13822" max="13822" width="12.7109375" customWidth="1"/>
    <col min="13823" max="13823" width="15.7109375" customWidth="1"/>
    <col min="13824" max="13825" width="12.7109375" customWidth="1"/>
    <col min="13826" max="13826" width="15.7109375" customWidth="1"/>
    <col min="13827" max="13827" width="12.7109375" customWidth="1"/>
    <col min="13828" max="13828" width="16.7109375" customWidth="1"/>
    <col min="13829" max="13830" width="12.7109375" customWidth="1"/>
    <col min="13831" max="13831" width="15.7109375" customWidth="1"/>
    <col min="13832" max="13832" width="12.7109375" customWidth="1"/>
    <col min="13833" max="13833" width="15.7109375" customWidth="1"/>
    <col min="13835" max="13835" width="15" bestFit="1" customWidth="1"/>
    <col min="13836" max="13836" width="16" bestFit="1" customWidth="1"/>
    <col min="14078" max="14078" width="12.7109375" customWidth="1"/>
    <col min="14079" max="14079" width="15.7109375" customWidth="1"/>
    <col min="14080" max="14081" width="12.7109375" customWidth="1"/>
    <col min="14082" max="14082" width="15.7109375" customWidth="1"/>
    <col min="14083" max="14083" width="12.7109375" customWidth="1"/>
    <col min="14084" max="14084" width="16.7109375" customWidth="1"/>
    <col min="14085" max="14086" width="12.7109375" customWidth="1"/>
    <col min="14087" max="14087" width="15.7109375" customWidth="1"/>
    <col min="14088" max="14088" width="12.7109375" customWidth="1"/>
    <col min="14089" max="14089" width="15.7109375" customWidth="1"/>
    <col min="14091" max="14091" width="15" bestFit="1" customWidth="1"/>
    <col min="14092" max="14092" width="16" bestFit="1" customWidth="1"/>
    <col min="14334" max="14334" width="12.7109375" customWidth="1"/>
    <col min="14335" max="14335" width="15.7109375" customWidth="1"/>
    <col min="14336" max="14337" width="12.7109375" customWidth="1"/>
    <col min="14338" max="14338" width="15.7109375" customWidth="1"/>
    <col min="14339" max="14339" width="12.7109375" customWidth="1"/>
    <col min="14340" max="14340" width="16.7109375" customWidth="1"/>
    <col min="14341" max="14342" width="12.7109375" customWidth="1"/>
    <col min="14343" max="14343" width="15.7109375" customWidth="1"/>
    <col min="14344" max="14344" width="12.7109375" customWidth="1"/>
    <col min="14345" max="14345" width="15.7109375" customWidth="1"/>
    <col min="14347" max="14347" width="15" bestFit="1" customWidth="1"/>
    <col min="14348" max="14348" width="16" bestFit="1" customWidth="1"/>
    <col min="14590" max="14590" width="12.7109375" customWidth="1"/>
    <col min="14591" max="14591" width="15.7109375" customWidth="1"/>
    <col min="14592" max="14593" width="12.7109375" customWidth="1"/>
    <col min="14594" max="14594" width="15.7109375" customWidth="1"/>
    <col min="14595" max="14595" width="12.7109375" customWidth="1"/>
    <col min="14596" max="14596" width="16.7109375" customWidth="1"/>
    <col min="14597" max="14598" width="12.7109375" customWidth="1"/>
    <col min="14599" max="14599" width="15.7109375" customWidth="1"/>
    <col min="14600" max="14600" width="12.7109375" customWidth="1"/>
    <col min="14601" max="14601" width="15.7109375" customWidth="1"/>
    <col min="14603" max="14603" width="15" bestFit="1" customWidth="1"/>
    <col min="14604" max="14604" width="16" bestFit="1" customWidth="1"/>
    <col min="14846" max="14846" width="12.7109375" customWidth="1"/>
    <col min="14847" max="14847" width="15.7109375" customWidth="1"/>
    <col min="14848" max="14849" width="12.7109375" customWidth="1"/>
    <col min="14850" max="14850" width="15.7109375" customWidth="1"/>
    <col min="14851" max="14851" width="12.7109375" customWidth="1"/>
    <col min="14852" max="14852" width="16.7109375" customWidth="1"/>
    <col min="14853" max="14854" width="12.7109375" customWidth="1"/>
    <col min="14855" max="14855" width="15.7109375" customWidth="1"/>
    <col min="14856" max="14856" width="12.7109375" customWidth="1"/>
    <col min="14857" max="14857" width="15.7109375" customWidth="1"/>
    <col min="14859" max="14859" width="15" bestFit="1" customWidth="1"/>
    <col min="14860" max="14860" width="16" bestFit="1" customWidth="1"/>
    <col min="15102" max="15102" width="12.7109375" customWidth="1"/>
    <col min="15103" max="15103" width="15.7109375" customWidth="1"/>
    <col min="15104" max="15105" width="12.7109375" customWidth="1"/>
    <col min="15106" max="15106" width="15.7109375" customWidth="1"/>
    <col min="15107" max="15107" width="12.7109375" customWidth="1"/>
    <col min="15108" max="15108" width="16.7109375" customWidth="1"/>
    <col min="15109" max="15110" width="12.7109375" customWidth="1"/>
    <col min="15111" max="15111" width="15.7109375" customWidth="1"/>
    <col min="15112" max="15112" width="12.7109375" customWidth="1"/>
    <col min="15113" max="15113" width="15.7109375" customWidth="1"/>
    <col min="15115" max="15115" width="15" bestFit="1" customWidth="1"/>
    <col min="15116" max="15116" width="16" bestFit="1" customWidth="1"/>
    <col min="15358" max="15358" width="12.7109375" customWidth="1"/>
    <col min="15359" max="15359" width="15.7109375" customWidth="1"/>
    <col min="15360" max="15361" width="12.7109375" customWidth="1"/>
    <col min="15362" max="15362" width="15.7109375" customWidth="1"/>
    <col min="15363" max="15363" width="12.7109375" customWidth="1"/>
    <col min="15364" max="15364" width="16.7109375" customWidth="1"/>
    <col min="15365" max="15366" width="12.7109375" customWidth="1"/>
    <col min="15367" max="15367" width="15.7109375" customWidth="1"/>
    <col min="15368" max="15368" width="12.7109375" customWidth="1"/>
    <col min="15369" max="15369" width="15.7109375" customWidth="1"/>
    <col min="15371" max="15371" width="15" bestFit="1" customWidth="1"/>
    <col min="15372" max="15372" width="16" bestFit="1" customWidth="1"/>
    <col min="15614" max="15614" width="12.7109375" customWidth="1"/>
    <col min="15615" max="15615" width="15.7109375" customWidth="1"/>
    <col min="15616" max="15617" width="12.7109375" customWidth="1"/>
    <col min="15618" max="15618" width="15.7109375" customWidth="1"/>
    <col min="15619" max="15619" width="12.7109375" customWidth="1"/>
    <col min="15620" max="15620" width="16.7109375" customWidth="1"/>
    <col min="15621" max="15622" width="12.7109375" customWidth="1"/>
    <col min="15623" max="15623" width="15.7109375" customWidth="1"/>
    <col min="15624" max="15624" width="12.7109375" customWidth="1"/>
    <col min="15625" max="15625" width="15.7109375" customWidth="1"/>
    <col min="15627" max="15627" width="15" bestFit="1" customWidth="1"/>
    <col min="15628" max="15628" width="16" bestFit="1" customWidth="1"/>
    <col min="15870" max="15870" width="12.7109375" customWidth="1"/>
    <col min="15871" max="15871" width="15.7109375" customWidth="1"/>
    <col min="15872" max="15873" width="12.7109375" customWidth="1"/>
    <col min="15874" max="15874" width="15.7109375" customWidth="1"/>
    <col min="15875" max="15875" width="12.7109375" customWidth="1"/>
    <col min="15876" max="15876" width="16.7109375" customWidth="1"/>
    <col min="15877" max="15878" width="12.7109375" customWidth="1"/>
    <col min="15879" max="15879" width="15.7109375" customWidth="1"/>
    <col min="15880" max="15880" width="12.7109375" customWidth="1"/>
    <col min="15881" max="15881" width="15.7109375" customWidth="1"/>
    <col min="15883" max="15883" width="15" bestFit="1" customWidth="1"/>
    <col min="15884" max="15884" width="16" bestFit="1" customWidth="1"/>
    <col min="16126" max="16126" width="12.7109375" customWidth="1"/>
    <col min="16127" max="16127" width="15.7109375" customWidth="1"/>
    <col min="16128" max="16129" width="12.7109375" customWidth="1"/>
    <col min="16130" max="16130" width="15.7109375" customWidth="1"/>
    <col min="16131" max="16131" width="12.7109375" customWidth="1"/>
    <col min="16132" max="16132" width="16.7109375" customWidth="1"/>
    <col min="16133" max="16134" width="12.7109375" customWidth="1"/>
    <col min="16135" max="16135" width="15.7109375" customWidth="1"/>
    <col min="16136" max="16136" width="12.7109375" customWidth="1"/>
    <col min="16137" max="16137" width="15.7109375" customWidth="1"/>
    <col min="16139" max="16139" width="15" bestFit="1" customWidth="1"/>
    <col min="16140" max="16140" width="16" bestFit="1"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50"/>
      <c r="C2" s="150"/>
      <c r="D2" s="150"/>
      <c r="E2" s="150"/>
      <c r="F2" s="150"/>
      <c r="G2" s="150"/>
      <c r="H2" s="150"/>
      <c r="I2" s="150"/>
      <c r="J2" s="150"/>
      <c r="K2" s="150"/>
      <c r="L2" s="138"/>
    </row>
    <row r="3" spans="1:12" ht="16.5" thickBot="1" x14ac:dyDescent="0.3">
      <c r="A3" s="139" t="s">
        <v>238</v>
      </c>
      <c r="B3" s="151"/>
      <c r="C3" s="151"/>
      <c r="D3" s="151"/>
      <c r="E3" s="151"/>
      <c r="F3" s="151"/>
      <c r="G3" s="151"/>
      <c r="H3" s="151"/>
      <c r="I3" s="151"/>
      <c r="J3" s="151"/>
      <c r="K3" s="151"/>
      <c r="L3" s="141"/>
    </row>
    <row r="4" spans="1:12" x14ac:dyDescent="0.2">
      <c r="A4" s="102"/>
      <c r="B4" s="103" t="s">
        <v>69</v>
      </c>
      <c r="C4" s="142" t="s">
        <v>77</v>
      </c>
      <c r="D4" s="143"/>
      <c r="E4" s="143"/>
      <c r="F4" s="143"/>
      <c r="G4" s="143"/>
      <c r="H4" s="144" t="s">
        <v>78</v>
      </c>
      <c r="I4" s="143"/>
      <c r="J4" s="143"/>
      <c r="K4" s="143"/>
      <c r="L4" s="145"/>
    </row>
    <row r="5" spans="1:12" x14ac:dyDescent="0.2">
      <c r="A5" s="104"/>
      <c r="B5" s="105" t="s">
        <v>1</v>
      </c>
      <c r="C5" s="105" t="s">
        <v>75</v>
      </c>
      <c r="D5" s="106"/>
      <c r="E5" s="107" t="s">
        <v>1</v>
      </c>
      <c r="F5" s="108"/>
      <c r="G5" s="109" t="s">
        <v>1</v>
      </c>
      <c r="H5" s="110" t="s">
        <v>75</v>
      </c>
      <c r="I5" s="107"/>
      <c r="J5" s="107" t="s">
        <v>79</v>
      </c>
      <c r="K5" s="107"/>
      <c r="L5" s="111" t="s">
        <v>79</v>
      </c>
    </row>
    <row r="6" spans="1:12" x14ac:dyDescent="0.2">
      <c r="A6" s="104"/>
      <c r="B6" s="105" t="s">
        <v>73</v>
      </c>
      <c r="C6" s="105" t="s">
        <v>76</v>
      </c>
      <c r="D6" s="152">
        <v>2025</v>
      </c>
      <c r="E6" s="105" t="s">
        <v>70</v>
      </c>
      <c r="F6" s="113" t="s">
        <v>72</v>
      </c>
      <c r="G6" s="152" t="s">
        <v>66</v>
      </c>
      <c r="H6" s="114" t="s">
        <v>76</v>
      </c>
      <c r="I6" s="105">
        <v>2025</v>
      </c>
      <c r="J6" s="105" t="s">
        <v>70</v>
      </c>
      <c r="K6" s="105" t="s">
        <v>72</v>
      </c>
      <c r="L6" s="115" t="s">
        <v>66</v>
      </c>
    </row>
    <row r="7" spans="1:12" ht="13.5" thickBot="1" x14ac:dyDescent="0.25">
      <c r="A7" s="28" t="s">
        <v>0</v>
      </c>
      <c r="B7" s="29" t="s">
        <v>68</v>
      </c>
      <c r="C7" s="29" t="s">
        <v>71</v>
      </c>
      <c r="D7" s="30" t="s">
        <v>71</v>
      </c>
      <c r="E7" s="29" t="s">
        <v>80</v>
      </c>
      <c r="F7" s="35" t="s">
        <v>71</v>
      </c>
      <c r="G7" s="30" t="s">
        <v>80</v>
      </c>
      <c r="H7" s="31" t="s">
        <v>71</v>
      </c>
      <c r="I7" s="29" t="s">
        <v>71</v>
      </c>
      <c r="J7" s="29" t="s">
        <v>80</v>
      </c>
      <c r="K7" s="29" t="s">
        <v>71</v>
      </c>
      <c r="L7" s="32" t="s">
        <v>80</v>
      </c>
    </row>
    <row r="8" spans="1:12" x14ac:dyDescent="0.2">
      <c r="A8" s="7" t="s">
        <v>2</v>
      </c>
      <c r="B8" s="8">
        <v>56756412.431530833</v>
      </c>
      <c r="C8" s="9">
        <v>3.5</v>
      </c>
      <c r="D8" s="3">
        <v>1</v>
      </c>
      <c r="E8" s="116">
        <f>(B8*D8)</f>
        <v>56756412.431530833</v>
      </c>
      <c r="F8" s="52">
        <f>(C8-D8)</f>
        <v>2.5</v>
      </c>
      <c r="G8" s="117">
        <f>(B8*F8)</f>
        <v>141891031.07882708</v>
      </c>
      <c r="H8" s="14">
        <v>0.5</v>
      </c>
      <c r="I8" s="33">
        <v>0.5</v>
      </c>
      <c r="J8" s="118">
        <f>(B8*I8)</f>
        <v>28378206.215765417</v>
      </c>
      <c r="K8" s="3">
        <f>(H8-I8)</f>
        <v>0</v>
      </c>
      <c r="L8" s="119">
        <f>(B8*K8)</f>
        <v>0</v>
      </c>
    </row>
    <row r="9" spans="1:12" x14ac:dyDescent="0.2">
      <c r="A9" s="7" t="s">
        <v>3</v>
      </c>
      <c r="B9" s="48">
        <v>3936699.4756589942</v>
      </c>
      <c r="C9" s="10">
        <v>2.5</v>
      </c>
      <c r="D9" s="2">
        <v>1</v>
      </c>
      <c r="E9" s="116">
        <f t="shared" ref="E9:E72" si="0">(B9*D9)</f>
        <v>3936699.4756589942</v>
      </c>
      <c r="F9" s="36">
        <f>(C9-D9)</f>
        <v>1.5</v>
      </c>
      <c r="G9" s="117">
        <f>(B9*F9)</f>
        <v>5905049.2134884913</v>
      </c>
      <c r="H9" s="15">
        <v>0.5</v>
      </c>
      <c r="I9" s="10">
        <v>0</v>
      </c>
      <c r="J9" s="118">
        <f t="shared" ref="J9:J72" si="1">(B9*I9)</f>
        <v>0</v>
      </c>
      <c r="K9" s="2">
        <f>(H9-I9)</f>
        <v>0.5</v>
      </c>
      <c r="L9" s="120">
        <f>(B9*K9)</f>
        <v>1968349.7378294971</v>
      </c>
    </row>
    <row r="10" spans="1:12" x14ac:dyDescent="0.2">
      <c r="A10" s="7" t="s">
        <v>4</v>
      </c>
      <c r="B10" s="48">
        <v>64785762.487976231</v>
      </c>
      <c r="C10" s="10">
        <v>2</v>
      </c>
      <c r="D10" s="2">
        <v>0.5</v>
      </c>
      <c r="E10" s="116">
        <f t="shared" si="0"/>
        <v>32392881.243988115</v>
      </c>
      <c r="F10" s="36">
        <f t="shared" ref="F10:F73" si="2">(C10-D10)</f>
        <v>1.5</v>
      </c>
      <c r="G10" s="117">
        <f t="shared" ref="G10:G73" si="3">(B10*F10)</f>
        <v>97178643.73196435</v>
      </c>
      <c r="H10" s="15">
        <v>0.5</v>
      </c>
      <c r="I10" s="10">
        <v>0.5</v>
      </c>
      <c r="J10" s="118">
        <f t="shared" si="1"/>
        <v>32392881.243988115</v>
      </c>
      <c r="K10" s="2">
        <f t="shared" ref="K10:K73" si="4">(H10-I10)</f>
        <v>0</v>
      </c>
      <c r="L10" s="120">
        <f t="shared" ref="L10:L73" si="5">(B10*K10)</f>
        <v>0</v>
      </c>
    </row>
    <row r="11" spans="1:12" x14ac:dyDescent="0.2">
      <c r="A11" s="7" t="s">
        <v>5</v>
      </c>
      <c r="B11" s="48">
        <v>4990365.2061812077</v>
      </c>
      <c r="C11" s="10">
        <v>2.5</v>
      </c>
      <c r="D11" s="2">
        <v>1</v>
      </c>
      <c r="E11" s="116">
        <f t="shared" si="0"/>
        <v>4990365.2061812077</v>
      </c>
      <c r="F11" s="36">
        <f t="shared" si="2"/>
        <v>1.5</v>
      </c>
      <c r="G11" s="117">
        <f t="shared" si="3"/>
        <v>7485547.8092718115</v>
      </c>
      <c r="H11" s="15">
        <v>0.5</v>
      </c>
      <c r="I11" s="10">
        <v>0</v>
      </c>
      <c r="J11" s="118">
        <f t="shared" si="1"/>
        <v>0</v>
      </c>
      <c r="K11" s="2">
        <f t="shared" si="4"/>
        <v>0.5</v>
      </c>
      <c r="L11" s="120">
        <f t="shared" si="5"/>
        <v>2495182.6030906038</v>
      </c>
    </row>
    <row r="12" spans="1:12" x14ac:dyDescent="0.2">
      <c r="A12" s="7" t="s">
        <v>6</v>
      </c>
      <c r="B12" s="48">
        <v>134146820.42510641</v>
      </c>
      <c r="C12" s="10">
        <v>3</v>
      </c>
      <c r="D12" s="2">
        <v>0.5</v>
      </c>
      <c r="E12" s="116">
        <f t="shared" si="0"/>
        <v>67073410.212553203</v>
      </c>
      <c r="F12" s="36">
        <f t="shared" si="2"/>
        <v>2.5</v>
      </c>
      <c r="G12" s="117">
        <f t="shared" si="3"/>
        <v>335367051.06276602</v>
      </c>
      <c r="H12" s="15">
        <v>0.5</v>
      </c>
      <c r="I12" s="10">
        <v>0.5</v>
      </c>
      <c r="J12" s="118">
        <f t="shared" si="1"/>
        <v>67073410.212553203</v>
      </c>
      <c r="K12" s="2">
        <f t="shared" si="4"/>
        <v>0</v>
      </c>
      <c r="L12" s="120">
        <f t="shared" si="5"/>
        <v>0</v>
      </c>
    </row>
    <row r="13" spans="1:12" x14ac:dyDescent="0.2">
      <c r="A13" s="7" t="s">
        <v>7</v>
      </c>
      <c r="B13" s="48">
        <v>521665540.36146319</v>
      </c>
      <c r="C13" s="10">
        <v>3</v>
      </c>
      <c r="D13" s="2">
        <v>1</v>
      </c>
      <c r="E13" s="116">
        <f t="shared" si="0"/>
        <v>521665540.36146319</v>
      </c>
      <c r="F13" s="36">
        <f t="shared" si="2"/>
        <v>2</v>
      </c>
      <c r="G13" s="117">
        <f t="shared" si="3"/>
        <v>1043331080.7229264</v>
      </c>
      <c r="H13" s="15">
        <v>0.5</v>
      </c>
      <c r="I13" s="10">
        <v>0</v>
      </c>
      <c r="J13" s="118">
        <f t="shared" si="1"/>
        <v>0</v>
      </c>
      <c r="K13" s="2">
        <f t="shared" si="4"/>
        <v>0.5</v>
      </c>
      <c r="L13" s="120">
        <f t="shared" si="5"/>
        <v>260832770.18073159</v>
      </c>
    </row>
    <row r="14" spans="1:12" x14ac:dyDescent="0.2">
      <c r="A14" s="7" t="s">
        <v>8</v>
      </c>
      <c r="B14" s="48">
        <v>1432269.0169439334</v>
      </c>
      <c r="C14" s="10">
        <v>2.5</v>
      </c>
      <c r="D14" s="2">
        <v>1</v>
      </c>
      <c r="E14" s="116">
        <f t="shared" si="0"/>
        <v>1432269.0169439334</v>
      </c>
      <c r="F14" s="36">
        <f t="shared" si="2"/>
        <v>1.5</v>
      </c>
      <c r="G14" s="117">
        <f t="shared" si="3"/>
        <v>2148403.5254159002</v>
      </c>
      <c r="H14" s="15">
        <v>0.5</v>
      </c>
      <c r="I14" s="10">
        <v>0.5</v>
      </c>
      <c r="J14" s="118">
        <f t="shared" si="1"/>
        <v>716134.50847196672</v>
      </c>
      <c r="K14" s="2">
        <f t="shared" si="4"/>
        <v>0</v>
      </c>
      <c r="L14" s="120">
        <f t="shared" si="5"/>
        <v>0</v>
      </c>
    </row>
    <row r="15" spans="1:12" x14ac:dyDescent="0.2">
      <c r="A15" s="7" t="s">
        <v>9</v>
      </c>
      <c r="B15" s="48">
        <v>48038106.779155046</v>
      </c>
      <c r="C15" s="10">
        <v>3</v>
      </c>
      <c r="D15" s="2">
        <v>1</v>
      </c>
      <c r="E15" s="116">
        <f t="shared" si="0"/>
        <v>48038106.779155046</v>
      </c>
      <c r="F15" s="36">
        <f t="shared" si="2"/>
        <v>2</v>
      </c>
      <c r="G15" s="117">
        <f t="shared" si="3"/>
        <v>96076213.558310091</v>
      </c>
      <c r="H15" s="15">
        <v>0.5</v>
      </c>
      <c r="I15" s="10">
        <v>0</v>
      </c>
      <c r="J15" s="118">
        <f t="shared" si="1"/>
        <v>0</v>
      </c>
      <c r="K15" s="2">
        <f t="shared" si="4"/>
        <v>0.5</v>
      </c>
      <c r="L15" s="120">
        <f t="shared" si="5"/>
        <v>24019053.389577523</v>
      </c>
    </row>
    <row r="16" spans="1:12" x14ac:dyDescent="0.2">
      <c r="A16" s="7" t="s">
        <v>10</v>
      </c>
      <c r="B16" s="48">
        <v>25226832.119289115</v>
      </c>
      <c r="C16" s="10">
        <v>2</v>
      </c>
      <c r="D16" s="2">
        <v>0</v>
      </c>
      <c r="E16" s="116">
        <f t="shared" si="0"/>
        <v>0</v>
      </c>
      <c r="F16" s="36">
        <f t="shared" si="2"/>
        <v>2</v>
      </c>
      <c r="G16" s="117">
        <f t="shared" si="3"/>
        <v>50453664.23857823</v>
      </c>
      <c r="H16" s="15">
        <v>0.5</v>
      </c>
      <c r="I16" s="10">
        <v>0</v>
      </c>
      <c r="J16" s="118">
        <f t="shared" si="1"/>
        <v>0</v>
      </c>
      <c r="K16" s="2">
        <f t="shared" si="4"/>
        <v>0.5</v>
      </c>
      <c r="L16" s="120">
        <f t="shared" si="5"/>
        <v>12613416.059644558</v>
      </c>
    </row>
    <row r="17" spans="1:12" x14ac:dyDescent="0.2">
      <c r="A17" s="7" t="s">
        <v>11</v>
      </c>
      <c r="B17" s="92">
        <v>37711148.735584393</v>
      </c>
      <c r="C17" s="93">
        <v>3</v>
      </c>
      <c r="D17" s="94">
        <v>1</v>
      </c>
      <c r="E17" s="116">
        <f t="shared" si="0"/>
        <v>37711148.735584393</v>
      </c>
      <c r="F17" s="95">
        <f t="shared" si="2"/>
        <v>2</v>
      </c>
      <c r="G17" s="117">
        <f t="shared" si="3"/>
        <v>75422297.471168786</v>
      </c>
      <c r="H17" s="96">
        <v>0.5</v>
      </c>
      <c r="I17" s="93">
        <v>0.5</v>
      </c>
      <c r="J17" s="118">
        <f t="shared" si="1"/>
        <v>18855574.367792197</v>
      </c>
      <c r="K17" s="94">
        <f t="shared" si="4"/>
        <v>0</v>
      </c>
      <c r="L17" s="120">
        <f t="shared" si="5"/>
        <v>0</v>
      </c>
    </row>
    <row r="18" spans="1:12" x14ac:dyDescent="0.2">
      <c r="A18" s="7" t="s">
        <v>12</v>
      </c>
      <c r="B18" s="53">
        <v>137401346.26472667</v>
      </c>
      <c r="C18" s="54">
        <v>2</v>
      </c>
      <c r="D18" s="2">
        <v>0</v>
      </c>
      <c r="E18" s="116">
        <f t="shared" si="0"/>
        <v>0</v>
      </c>
      <c r="F18" s="36">
        <f t="shared" si="2"/>
        <v>2</v>
      </c>
      <c r="G18" s="117">
        <f t="shared" si="3"/>
        <v>274802692.52945334</v>
      </c>
      <c r="H18" s="15">
        <v>0.5</v>
      </c>
      <c r="I18" s="10">
        <v>0</v>
      </c>
      <c r="J18" s="118">
        <f t="shared" si="1"/>
        <v>0</v>
      </c>
      <c r="K18" s="2">
        <f t="shared" si="4"/>
        <v>0.5</v>
      </c>
      <c r="L18" s="120">
        <f t="shared" si="5"/>
        <v>68700673.132363334</v>
      </c>
    </row>
    <row r="19" spans="1:12" x14ac:dyDescent="0.2">
      <c r="A19" s="7" t="s">
        <v>13</v>
      </c>
      <c r="B19" s="48">
        <v>14715811.934169417</v>
      </c>
      <c r="C19" s="10">
        <v>3</v>
      </c>
      <c r="D19" s="2">
        <v>1</v>
      </c>
      <c r="E19" s="116">
        <f t="shared" si="0"/>
        <v>14715811.934169417</v>
      </c>
      <c r="F19" s="36">
        <f t="shared" si="2"/>
        <v>2</v>
      </c>
      <c r="G19" s="117">
        <f t="shared" si="3"/>
        <v>29431623.868338834</v>
      </c>
      <c r="H19" s="15">
        <v>0.5</v>
      </c>
      <c r="I19" s="10">
        <v>0.5</v>
      </c>
      <c r="J19" s="118">
        <f t="shared" si="1"/>
        <v>7357905.9670847086</v>
      </c>
      <c r="K19" s="2">
        <f t="shared" si="4"/>
        <v>0</v>
      </c>
      <c r="L19" s="120">
        <f t="shared" si="5"/>
        <v>0</v>
      </c>
    </row>
    <row r="20" spans="1:12" x14ac:dyDescent="0.2">
      <c r="A20" s="7" t="s">
        <v>86</v>
      </c>
      <c r="B20" s="48">
        <v>5244042.9079752043</v>
      </c>
      <c r="C20" s="10">
        <v>2.5</v>
      </c>
      <c r="D20" s="2">
        <v>1.5</v>
      </c>
      <c r="E20" s="116">
        <f t="shared" si="0"/>
        <v>7866064.3619628064</v>
      </c>
      <c r="F20" s="36">
        <f t="shared" si="2"/>
        <v>1</v>
      </c>
      <c r="G20" s="117">
        <f t="shared" si="3"/>
        <v>5244042.9079752043</v>
      </c>
      <c r="H20" s="15">
        <v>0.5</v>
      </c>
      <c r="I20" s="10">
        <v>0</v>
      </c>
      <c r="J20" s="118">
        <f t="shared" si="1"/>
        <v>0</v>
      </c>
      <c r="K20" s="2">
        <f t="shared" si="4"/>
        <v>0.5</v>
      </c>
      <c r="L20" s="120">
        <f t="shared" si="5"/>
        <v>2622021.4539876021</v>
      </c>
    </row>
    <row r="21" spans="1:12" x14ac:dyDescent="0.2">
      <c r="A21" s="7" t="s">
        <v>14</v>
      </c>
      <c r="B21" s="48">
        <v>1794929.6208194569</v>
      </c>
      <c r="C21" s="10">
        <v>2.5</v>
      </c>
      <c r="D21" s="2">
        <v>1</v>
      </c>
      <c r="E21" s="116">
        <f t="shared" si="0"/>
        <v>1794929.6208194569</v>
      </c>
      <c r="F21" s="36">
        <f t="shared" si="2"/>
        <v>1.5</v>
      </c>
      <c r="G21" s="117">
        <f t="shared" si="3"/>
        <v>2692394.4312291853</v>
      </c>
      <c r="H21" s="15">
        <v>0.5</v>
      </c>
      <c r="I21" s="10">
        <v>0</v>
      </c>
      <c r="J21" s="118">
        <f t="shared" si="1"/>
        <v>0</v>
      </c>
      <c r="K21" s="2">
        <f t="shared" si="4"/>
        <v>0.5</v>
      </c>
      <c r="L21" s="120">
        <f t="shared" si="5"/>
        <v>897464.81040972844</v>
      </c>
    </row>
    <row r="22" spans="1:12" x14ac:dyDescent="0.2">
      <c r="A22" s="7" t="s">
        <v>15</v>
      </c>
      <c r="B22" s="92">
        <v>258764699.83884361</v>
      </c>
      <c r="C22" s="93">
        <v>3</v>
      </c>
      <c r="D22" s="94">
        <v>1</v>
      </c>
      <c r="E22" s="116">
        <f t="shared" si="0"/>
        <v>258764699.83884361</v>
      </c>
      <c r="F22" s="95">
        <f t="shared" si="2"/>
        <v>2</v>
      </c>
      <c r="G22" s="117">
        <f t="shared" si="3"/>
        <v>517529399.67768723</v>
      </c>
      <c r="H22" s="96">
        <v>0.5</v>
      </c>
      <c r="I22" s="93">
        <v>0.5</v>
      </c>
      <c r="J22" s="118">
        <f t="shared" si="1"/>
        <v>129382349.91942181</v>
      </c>
      <c r="K22" s="94">
        <f t="shared" si="4"/>
        <v>0</v>
      </c>
      <c r="L22" s="120">
        <f t="shared" si="5"/>
        <v>0</v>
      </c>
    </row>
    <row r="23" spans="1:12" x14ac:dyDescent="0.2">
      <c r="A23" s="7" t="s">
        <v>16</v>
      </c>
      <c r="B23" s="48">
        <v>80157684.116227582</v>
      </c>
      <c r="C23" s="10">
        <v>2</v>
      </c>
      <c r="D23" s="2">
        <v>1</v>
      </c>
      <c r="E23" s="116">
        <f t="shared" si="0"/>
        <v>80157684.116227582</v>
      </c>
      <c r="F23" s="36">
        <f t="shared" si="2"/>
        <v>1</v>
      </c>
      <c r="G23" s="117">
        <f t="shared" si="3"/>
        <v>80157684.116227582</v>
      </c>
      <c r="H23" s="15">
        <v>0.5</v>
      </c>
      <c r="I23" s="10">
        <v>0.5</v>
      </c>
      <c r="J23" s="118">
        <f t="shared" si="1"/>
        <v>40078842.058113791</v>
      </c>
      <c r="K23" s="2">
        <f t="shared" si="4"/>
        <v>0</v>
      </c>
      <c r="L23" s="120">
        <f t="shared" si="5"/>
        <v>0</v>
      </c>
    </row>
    <row r="24" spans="1:12" x14ac:dyDescent="0.2">
      <c r="A24" s="7" t="s">
        <v>17</v>
      </c>
      <c r="B24" s="48">
        <v>20365597.277490709</v>
      </c>
      <c r="C24" s="10">
        <v>2</v>
      </c>
      <c r="D24" s="2">
        <v>0.5</v>
      </c>
      <c r="E24" s="116">
        <f t="shared" si="0"/>
        <v>10182798.638745354</v>
      </c>
      <c r="F24" s="36">
        <f t="shared" si="2"/>
        <v>1.5</v>
      </c>
      <c r="G24" s="117">
        <f t="shared" si="3"/>
        <v>30548395.916236065</v>
      </c>
      <c r="H24" s="15">
        <v>0.5</v>
      </c>
      <c r="I24" s="10">
        <v>0.5</v>
      </c>
      <c r="J24" s="118">
        <f t="shared" si="1"/>
        <v>10182798.638745354</v>
      </c>
      <c r="K24" s="2">
        <f t="shared" si="4"/>
        <v>0</v>
      </c>
      <c r="L24" s="120">
        <f t="shared" si="5"/>
        <v>0</v>
      </c>
    </row>
    <row r="25" spans="1:12" x14ac:dyDescent="0.2">
      <c r="A25" s="7" t="s">
        <v>18</v>
      </c>
      <c r="B25" s="48">
        <v>3239571.0152551457</v>
      </c>
      <c r="C25" s="10">
        <v>2.5</v>
      </c>
      <c r="D25" s="2">
        <v>1</v>
      </c>
      <c r="E25" s="116">
        <f t="shared" si="0"/>
        <v>3239571.0152551457</v>
      </c>
      <c r="F25" s="36">
        <f t="shared" si="2"/>
        <v>1.5</v>
      </c>
      <c r="G25" s="117">
        <f t="shared" si="3"/>
        <v>4859356.5228827186</v>
      </c>
      <c r="H25" s="15">
        <v>0.5</v>
      </c>
      <c r="I25" s="10">
        <v>0.5</v>
      </c>
      <c r="J25" s="118">
        <f t="shared" si="1"/>
        <v>1619785.5076275729</v>
      </c>
      <c r="K25" s="2">
        <f t="shared" si="4"/>
        <v>0</v>
      </c>
      <c r="L25" s="120">
        <f t="shared" si="5"/>
        <v>0</v>
      </c>
    </row>
    <row r="26" spans="1:12" x14ac:dyDescent="0.2">
      <c r="A26" s="7" t="s">
        <v>19</v>
      </c>
      <c r="B26" s="48">
        <v>5425752.3994420655</v>
      </c>
      <c r="C26" s="10">
        <v>2.5</v>
      </c>
      <c r="D26" s="2">
        <v>1.5</v>
      </c>
      <c r="E26" s="116">
        <f t="shared" si="0"/>
        <v>8138628.5991630983</v>
      </c>
      <c r="F26" s="36">
        <f t="shared" si="2"/>
        <v>1</v>
      </c>
      <c r="G26" s="117">
        <f t="shared" si="3"/>
        <v>5425752.3994420655</v>
      </c>
      <c r="H26" s="15">
        <v>0.5</v>
      </c>
      <c r="I26" s="10">
        <v>0</v>
      </c>
      <c r="J26" s="118">
        <f t="shared" si="1"/>
        <v>0</v>
      </c>
      <c r="K26" s="2">
        <f t="shared" si="4"/>
        <v>0.5</v>
      </c>
      <c r="L26" s="120">
        <f t="shared" si="5"/>
        <v>2712876.1997210328</v>
      </c>
    </row>
    <row r="27" spans="1:12" x14ac:dyDescent="0.2">
      <c r="A27" s="7" t="s">
        <v>20</v>
      </c>
      <c r="B27" s="48">
        <v>2145384.162587258</v>
      </c>
      <c r="C27" s="10">
        <v>2.5</v>
      </c>
      <c r="D27" s="2">
        <v>1</v>
      </c>
      <c r="E27" s="116">
        <f t="shared" si="0"/>
        <v>2145384.162587258</v>
      </c>
      <c r="F27" s="36">
        <f t="shared" si="2"/>
        <v>1.5</v>
      </c>
      <c r="G27" s="117">
        <f t="shared" si="3"/>
        <v>3218076.2438808871</v>
      </c>
      <c r="H27" s="15">
        <v>0.5</v>
      </c>
      <c r="I27" s="10">
        <v>0</v>
      </c>
      <c r="J27" s="118">
        <f t="shared" si="1"/>
        <v>0</v>
      </c>
      <c r="K27" s="2">
        <f t="shared" si="4"/>
        <v>0.5</v>
      </c>
      <c r="L27" s="120">
        <f t="shared" si="5"/>
        <v>1072692.081293629</v>
      </c>
    </row>
    <row r="28" spans="1:12" x14ac:dyDescent="0.2">
      <c r="A28" s="7" t="s">
        <v>21</v>
      </c>
      <c r="B28" s="48">
        <v>1262913.3193483688</v>
      </c>
      <c r="C28" s="10">
        <v>2.5</v>
      </c>
      <c r="D28" s="2">
        <v>1</v>
      </c>
      <c r="E28" s="116">
        <f t="shared" si="0"/>
        <v>1262913.3193483688</v>
      </c>
      <c r="F28" s="36">
        <f t="shared" si="2"/>
        <v>1.5</v>
      </c>
      <c r="G28" s="117">
        <f t="shared" si="3"/>
        <v>1894369.9790225532</v>
      </c>
      <c r="H28" s="15">
        <v>0.5</v>
      </c>
      <c r="I28" s="10">
        <v>0</v>
      </c>
      <c r="J28" s="118">
        <f t="shared" si="1"/>
        <v>0</v>
      </c>
      <c r="K28" s="2">
        <f t="shared" si="4"/>
        <v>0.5</v>
      </c>
      <c r="L28" s="120">
        <f t="shared" si="5"/>
        <v>631456.6596741844</v>
      </c>
    </row>
    <row r="29" spans="1:12" x14ac:dyDescent="0.2">
      <c r="A29" s="7" t="s">
        <v>22</v>
      </c>
      <c r="B29" s="48">
        <v>4062721.0736890445</v>
      </c>
      <c r="C29" s="10">
        <v>2.5</v>
      </c>
      <c r="D29" s="2">
        <v>1</v>
      </c>
      <c r="E29" s="116">
        <f t="shared" si="0"/>
        <v>4062721.0736890445</v>
      </c>
      <c r="F29" s="36">
        <f t="shared" si="2"/>
        <v>1.5</v>
      </c>
      <c r="G29" s="117">
        <f t="shared" si="3"/>
        <v>6094081.6105335671</v>
      </c>
      <c r="H29" s="15">
        <v>0.5</v>
      </c>
      <c r="I29" s="10">
        <v>0</v>
      </c>
      <c r="J29" s="118">
        <f t="shared" si="1"/>
        <v>0</v>
      </c>
      <c r="K29" s="2">
        <f t="shared" si="4"/>
        <v>0.5</v>
      </c>
      <c r="L29" s="120">
        <f t="shared" si="5"/>
        <v>2031360.5368445222</v>
      </c>
    </row>
    <row r="30" spans="1:12" x14ac:dyDescent="0.2">
      <c r="A30" s="7" t="s">
        <v>23</v>
      </c>
      <c r="B30" s="48">
        <v>1320574.6265319739</v>
      </c>
      <c r="C30" s="10">
        <v>2.5</v>
      </c>
      <c r="D30" s="2">
        <v>2</v>
      </c>
      <c r="E30" s="116">
        <f>((B30*1)+(B30*1*0.75))</f>
        <v>2311005.5964309545</v>
      </c>
      <c r="F30" s="36">
        <f t="shared" si="2"/>
        <v>0.5</v>
      </c>
      <c r="G30" s="117">
        <f>((B30*1.5*0.25)+(D30*0.5*0.75))</f>
        <v>495216.23494949023</v>
      </c>
      <c r="H30" s="15">
        <v>0.5</v>
      </c>
      <c r="I30" s="10">
        <v>0</v>
      </c>
      <c r="J30" s="118">
        <f t="shared" si="1"/>
        <v>0</v>
      </c>
      <c r="K30" s="2">
        <f t="shared" si="4"/>
        <v>0.5</v>
      </c>
      <c r="L30" s="120">
        <f t="shared" si="5"/>
        <v>660287.31326598697</v>
      </c>
    </row>
    <row r="31" spans="1:12" x14ac:dyDescent="0.2">
      <c r="A31" s="7" t="s">
        <v>24</v>
      </c>
      <c r="B31" s="48">
        <v>3478329.9316915032</v>
      </c>
      <c r="C31" s="10">
        <v>2.5</v>
      </c>
      <c r="D31" s="2">
        <v>1</v>
      </c>
      <c r="E31" s="116">
        <f t="shared" si="0"/>
        <v>3478329.9316915032</v>
      </c>
      <c r="F31" s="36">
        <f t="shared" si="2"/>
        <v>1.5</v>
      </c>
      <c r="G31" s="117">
        <f t="shared" si="3"/>
        <v>5217494.8975372547</v>
      </c>
      <c r="H31" s="15">
        <v>0.5</v>
      </c>
      <c r="I31" s="10">
        <v>0</v>
      </c>
      <c r="J31" s="118">
        <f t="shared" si="1"/>
        <v>0</v>
      </c>
      <c r="K31" s="2">
        <f t="shared" si="4"/>
        <v>0.5</v>
      </c>
      <c r="L31" s="120">
        <f t="shared" si="5"/>
        <v>1739164.9658457516</v>
      </c>
    </row>
    <row r="32" spans="1:12" x14ac:dyDescent="0.2">
      <c r="A32" s="7" t="s">
        <v>25</v>
      </c>
      <c r="B32" s="48">
        <v>6764617.6237664232</v>
      </c>
      <c r="C32" s="10">
        <v>2.5</v>
      </c>
      <c r="D32" s="2">
        <v>1</v>
      </c>
      <c r="E32" s="116">
        <f t="shared" si="0"/>
        <v>6764617.6237664232</v>
      </c>
      <c r="F32" s="36">
        <f t="shared" si="2"/>
        <v>1.5</v>
      </c>
      <c r="G32" s="117">
        <f t="shared" si="3"/>
        <v>10146926.435649635</v>
      </c>
      <c r="H32" s="15">
        <v>0.5</v>
      </c>
      <c r="I32" s="10">
        <v>0.5</v>
      </c>
      <c r="J32" s="118">
        <f t="shared" si="1"/>
        <v>3382308.8118832116</v>
      </c>
      <c r="K32" s="2">
        <f t="shared" si="4"/>
        <v>0</v>
      </c>
      <c r="L32" s="120">
        <f t="shared" si="5"/>
        <v>0</v>
      </c>
    </row>
    <row r="33" spans="1:12" x14ac:dyDescent="0.2">
      <c r="A33" s="7" t="s">
        <v>26</v>
      </c>
      <c r="B33" s="48">
        <v>37670321.869522177</v>
      </c>
      <c r="C33" s="10">
        <v>3</v>
      </c>
      <c r="D33" s="2">
        <v>0</v>
      </c>
      <c r="E33" s="116">
        <f t="shared" si="0"/>
        <v>0</v>
      </c>
      <c r="F33" s="36">
        <f t="shared" si="2"/>
        <v>3</v>
      </c>
      <c r="G33" s="117">
        <f t="shared" si="3"/>
        <v>113010965.60856652</v>
      </c>
      <c r="H33" s="15">
        <v>0.5</v>
      </c>
      <c r="I33" s="10">
        <v>0.5</v>
      </c>
      <c r="J33" s="118">
        <f t="shared" si="1"/>
        <v>18835160.934761088</v>
      </c>
      <c r="K33" s="2">
        <f t="shared" si="4"/>
        <v>0</v>
      </c>
      <c r="L33" s="120">
        <f t="shared" si="5"/>
        <v>0</v>
      </c>
    </row>
    <row r="34" spans="1:12" x14ac:dyDescent="0.2">
      <c r="A34" s="7" t="s">
        <v>27</v>
      </c>
      <c r="B34" s="48">
        <v>18555081.20399202</v>
      </c>
      <c r="C34" s="10">
        <v>2</v>
      </c>
      <c r="D34" s="2">
        <v>1</v>
      </c>
      <c r="E34" s="116">
        <f t="shared" si="0"/>
        <v>18555081.20399202</v>
      </c>
      <c r="F34" s="36">
        <f t="shared" si="2"/>
        <v>1</v>
      </c>
      <c r="G34" s="117">
        <f t="shared" si="3"/>
        <v>18555081.20399202</v>
      </c>
      <c r="H34" s="15">
        <v>0.5</v>
      </c>
      <c r="I34" s="10">
        <v>0.5</v>
      </c>
      <c r="J34" s="118">
        <f t="shared" si="1"/>
        <v>9277540.6019960102</v>
      </c>
      <c r="K34" s="2">
        <f t="shared" si="4"/>
        <v>0</v>
      </c>
      <c r="L34" s="120">
        <f t="shared" si="5"/>
        <v>0</v>
      </c>
    </row>
    <row r="35" spans="1:12" x14ac:dyDescent="0.2">
      <c r="A35" s="7" t="s">
        <v>28</v>
      </c>
      <c r="B35" s="48">
        <v>377575684.2961635</v>
      </c>
      <c r="C35" s="10">
        <v>3</v>
      </c>
      <c r="D35" s="2">
        <v>1</v>
      </c>
      <c r="E35" s="116">
        <f t="shared" si="0"/>
        <v>377575684.2961635</v>
      </c>
      <c r="F35" s="36">
        <f t="shared" si="2"/>
        <v>2</v>
      </c>
      <c r="G35" s="117">
        <f t="shared" si="3"/>
        <v>755151368.592327</v>
      </c>
      <c r="H35" s="15">
        <v>0.5</v>
      </c>
      <c r="I35" s="10">
        <v>0.5</v>
      </c>
      <c r="J35" s="118">
        <f t="shared" si="1"/>
        <v>188787842.14808175</v>
      </c>
      <c r="K35" s="2">
        <f t="shared" si="4"/>
        <v>0</v>
      </c>
      <c r="L35" s="120">
        <f t="shared" si="5"/>
        <v>0</v>
      </c>
    </row>
    <row r="36" spans="1:12" x14ac:dyDescent="0.2">
      <c r="A36" s="7" t="s">
        <v>29</v>
      </c>
      <c r="B36" s="92">
        <v>1993291.7489318531</v>
      </c>
      <c r="C36" s="93">
        <v>2.5</v>
      </c>
      <c r="D36" s="94">
        <v>1.5</v>
      </c>
      <c r="E36" s="116">
        <f t="shared" si="0"/>
        <v>2989937.6233977797</v>
      </c>
      <c r="F36" s="95">
        <f t="shared" si="2"/>
        <v>1</v>
      </c>
      <c r="G36" s="117">
        <f t="shared" si="3"/>
        <v>1993291.7489318531</v>
      </c>
      <c r="H36" s="96">
        <v>0.5</v>
      </c>
      <c r="I36" s="93">
        <v>0</v>
      </c>
      <c r="J36" s="118">
        <f t="shared" si="1"/>
        <v>0</v>
      </c>
      <c r="K36" s="94">
        <f t="shared" si="4"/>
        <v>0.5</v>
      </c>
      <c r="L36" s="120">
        <f t="shared" si="5"/>
        <v>996645.87446592655</v>
      </c>
    </row>
    <row r="37" spans="1:12" x14ac:dyDescent="0.2">
      <c r="A37" s="7" t="s">
        <v>30</v>
      </c>
      <c r="B37" s="48">
        <v>37796167.53910768</v>
      </c>
      <c r="C37" s="10">
        <v>2</v>
      </c>
      <c r="D37" s="2">
        <v>1</v>
      </c>
      <c r="E37" s="116">
        <f t="shared" si="0"/>
        <v>37796167.53910768</v>
      </c>
      <c r="F37" s="36">
        <f t="shared" si="2"/>
        <v>1</v>
      </c>
      <c r="G37" s="117">
        <f t="shared" si="3"/>
        <v>37796167.53910768</v>
      </c>
      <c r="H37" s="15">
        <v>0.5</v>
      </c>
      <c r="I37" s="10">
        <v>0</v>
      </c>
      <c r="J37" s="118">
        <f t="shared" si="1"/>
        <v>0</v>
      </c>
      <c r="K37" s="2">
        <f t="shared" si="4"/>
        <v>0.5</v>
      </c>
      <c r="L37" s="120">
        <f t="shared" si="5"/>
        <v>18898083.76955384</v>
      </c>
    </row>
    <row r="38" spans="1:12" x14ac:dyDescent="0.2">
      <c r="A38" s="7" t="s">
        <v>31</v>
      </c>
      <c r="B38" s="48">
        <v>7851278.8539788192</v>
      </c>
      <c r="C38" s="10">
        <v>2.5</v>
      </c>
      <c r="D38" s="2">
        <v>1</v>
      </c>
      <c r="E38" s="116">
        <f t="shared" si="0"/>
        <v>7851278.8539788192</v>
      </c>
      <c r="F38" s="36">
        <f t="shared" si="2"/>
        <v>1.5</v>
      </c>
      <c r="G38" s="117">
        <f t="shared" si="3"/>
        <v>11776918.280968228</v>
      </c>
      <c r="H38" s="15">
        <v>0.5</v>
      </c>
      <c r="I38" s="10">
        <v>0.5</v>
      </c>
      <c r="J38" s="118">
        <f t="shared" si="1"/>
        <v>3925639.4269894096</v>
      </c>
      <c r="K38" s="2">
        <f t="shared" si="4"/>
        <v>0</v>
      </c>
      <c r="L38" s="120">
        <f t="shared" si="5"/>
        <v>0</v>
      </c>
    </row>
    <row r="39" spans="1:12" x14ac:dyDescent="0.2">
      <c r="A39" s="7" t="s">
        <v>32</v>
      </c>
      <c r="B39" s="48">
        <v>2074097.1061155268</v>
      </c>
      <c r="C39" s="10">
        <v>2.5</v>
      </c>
      <c r="D39" s="2">
        <v>1</v>
      </c>
      <c r="E39" s="116">
        <f t="shared" si="0"/>
        <v>2074097.1061155268</v>
      </c>
      <c r="F39" s="36">
        <f t="shared" si="2"/>
        <v>1.5</v>
      </c>
      <c r="G39" s="117">
        <f t="shared" si="3"/>
        <v>3111145.6591732902</v>
      </c>
      <c r="H39" s="15">
        <v>0.5</v>
      </c>
      <c r="I39" s="10">
        <v>0</v>
      </c>
      <c r="J39" s="118">
        <f t="shared" si="1"/>
        <v>0</v>
      </c>
      <c r="K39" s="2">
        <f t="shared" si="4"/>
        <v>0.5</v>
      </c>
      <c r="L39" s="120">
        <f t="shared" si="5"/>
        <v>1037048.5530577634</v>
      </c>
    </row>
    <row r="40" spans="1:12" x14ac:dyDescent="0.2">
      <c r="A40" s="7" t="s">
        <v>33</v>
      </c>
      <c r="B40" s="48">
        <v>815716.54920097301</v>
      </c>
      <c r="C40" s="10">
        <v>2.5</v>
      </c>
      <c r="D40" s="2">
        <v>1</v>
      </c>
      <c r="E40" s="116">
        <f t="shared" si="0"/>
        <v>815716.54920097301</v>
      </c>
      <c r="F40" s="36">
        <f t="shared" si="2"/>
        <v>1.5</v>
      </c>
      <c r="G40" s="117">
        <f t="shared" si="3"/>
        <v>1223574.8238014595</v>
      </c>
      <c r="H40" s="15">
        <v>0.5</v>
      </c>
      <c r="I40" s="10">
        <v>0</v>
      </c>
      <c r="J40" s="118">
        <f t="shared" si="1"/>
        <v>0</v>
      </c>
      <c r="K40" s="2">
        <f t="shared" si="4"/>
        <v>0.5</v>
      </c>
      <c r="L40" s="120">
        <f t="shared" si="5"/>
        <v>407858.2746004865</v>
      </c>
    </row>
    <row r="41" spans="1:12" x14ac:dyDescent="0.2">
      <c r="A41" s="7" t="s">
        <v>34</v>
      </c>
      <c r="B41" s="48">
        <v>79752240.995118052</v>
      </c>
      <c r="C41" s="10">
        <v>2</v>
      </c>
      <c r="D41" s="2">
        <v>1</v>
      </c>
      <c r="E41" s="116">
        <f t="shared" si="0"/>
        <v>79752240.995118052</v>
      </c>
      <c r="F41" s="36">
        <f t="shared" si="2"/>
        <v>1</v>
      </c>
      <c r="G41" s="117">
        <f t="shared" si="3"/>
        <v>79752240.995118052</v>
      </c>
      <c r="H41" s="15">
        <v>0.5</v>
      </c>
      <c r="I41" s="10">
        <v>0</v>
      </c>
      <c r="J41" s="118">
        <f t="shared" si="1"/>
        <v>0</v>
      </c>
      <c r="K41" s="2">
        <f t="shared" si="4"/>
        <v>0.5</v>
      </c>
      <c r="L41" s="120">
        <f t="shared" si="5"/>
        <v>39876120.497559026</v>
      </c>
    </row>
    <row r="42" spans="1:12" x14ac:dyDescent="0.2">
      <c r="A42" s="7" t="s">
        <v>35</v>
      </c>
      <c r="B42" s="48">
        <v>245910644.83134013</v>
      </c>
      <c r="C42" s="10">
        <v>3</v>
      </c>
      <c r="D42" s="2">
        <v>0</v>
      </c>
      <c r="E42" s="116">
        <f t="shared" si="0"/>
        <v>0</v>
      </c>
      <c r="F42" s="36">
        <f t="shared" si="2"/>
        <v>3</v>
      </c>
      <c r="G42" s="117">
        <f t="shared" si="3"/>
        <v>737731934.49402046</v>
      </c>
      <c r="H42" s="15">
        <v>0.5</v>
      </c>
      <c r="I42" s="10">
        <v>0.5</v>
      </c>
      <c r="J42" s="118">
        <f t="shared" si="1"/>
        <v>122955322.41567007</v>
      </c>
      <c r="K42" s="2">
        <f t="shared" si="4"/>
        <v>0</v>
      </c>
      <c r="L42" s="120">
        <f t="shared" si="5"/>
        <v>0</v>
      </c>
    </row>
    <row r="43" spans="1:12" x14ac:dyDescent="0.2">
      <c r="A43" s="7" t="s">
        <v>36</v>
      </c>
      <c r="B43" s="48">
        <v>61924170.498791054</v>
      </c>
      <c r="C43" s="10">
        <v>3.5</v>
      </c>
      <c r="D43" s="2">
        <v>1</v>
      </c>
      <c r="E43" s="116">
        <f t="shared" si="0"/>
        <v>61924170.498791054</v>
      </c>
      <c r="F43" s="36">
        <f t="shared" si="2"/>
        <v>2.5</v>
      </c>
      <c r="G43" s="117">
        <f t="shared" si="3"/>
        <v>154810426.24697763</v>
      </c>
      <c r="H43" s="15">
        <v>0.5</v>
      </c>
      <c r="I43" s="10">
        <v>0.5</v>
      </c>
      <c r="J43" s="118">
        <f t="shared" si="1"/>
        <v>30962085.249395527</v>
      </c>
      <c r="K43" s="2">
        <f t="shared" si="4"/>
        <v>0</v>
      </c>
      <c r="L43" s="120">
        <f t="shared" si="5"/>
        <v>0</v>
      </c>
    </row>
    <row r="44" spans="1:12" x14ac:dyDescent="0.2">
      <c r="A44" s="7" t="s">
        <v>37</v>
      </c>
      <c r="B44" s="48">
        <v>6950199.2990198201</v>
      </c>
      <c r="C44" s="10">
        <v>2.5</v>
      </c>
      <c r="D44" s="2">
        <v>1</v>
      </c>
      <c r="E44" s="116">
        <f t="shared" si="0"/>
        <v>6950199.2990198201</v>
      </c>
      <c r="F44" s="36">
        <f t="shared" si="2"/>
        <v>1.5</v>
      </c>
      <c r="G44" s="117">
        <f t="shared" si="3"/>
        <v>10425298.94852973</v>
      </c>
      <c r="H44" s="15">
        <v>0.5</v>
      </c>
      <c r="I44" s="10">
        <v>0</v>
      </c>
      <c r="J44" s="118">
        <f t="shared" si="1"/>
        <v>0</v>
      </c>
      <c r="K44" s="2">
        <f t="shared" si="4"/>
        <v>0.5</v>
      </c>
      <c r="L44" s="120">
        <f t="shared" si="5"/>
        <v>3475099.64950991</v>
      </c>
    </row>
    <row r="45" spans="1:12" x14ac:dyDescent="0.2">
      <c r="A45" s="7" t="s">
        <v>38</v>
      </c>
      <c r="B45" s="92">
        <v>641256.69464502623</v>
      </c>
      <c r="C45" s="93">
        <v>2.5</v>
      </c>
      <c r="D45" s="94">
        <v>1.5</v>
      </c>
      <c r="E45" s="116">
        <f t="shared" si="0"/>
        <v>961885.04196753935</v>
      </c>
      <c r="F45" s="95">
        <f t="shared" si="2"/>
        <v>1</v>
      </c>
      <c r="G45" s="117">
        <f t="shared" si="3"/>
        <v>641256.69464502623</v>
      </c>
      <c r="H45" s="96">
        <v>0.5</v>
      </c>
      <c r="I45" s="93">
        <v>0</v>
      </c>
      <c r="J45" s="118">
        <f t="shared" si="1"/>
        <v>0</v>
      </c>
      <c r="K45" s="94">
        <f t="shared" si="4"/>
        <v>0.5</v>
      </c>
      <c r="L45" s="120">
        <f t="shared" si="5"/>
        <v>320628.34732251312</v>
      </c>
    </row>
    <row r="46" spans="1:12" x14ac:dyDescent="0.2">
      <c r="A46" s="7" t="s">
        <v>39</v>
      </c>
      <c r="B46" s="48">
        <v>2089622.6414892101</v>
      </c>
      <c r="C46" s="10">
        <v>1.5</v>
      </c>
      <c r="D46" s="2">
        <v>1.5</v>
      </c>
      <c r="E46" s="116">
        <f t="shared" si="0"/>
        <v>3134433.9622338153</v>
      </c>
      <c r="F46" s="36">
        <f t="shared" si="2"/>
        <v>0</v>
      </c>
      <c r="G46" s="117">
        <f t="shared" si="3"/>
        <v>0</v>
      </c>
      <c r="H46" s="15">
        <v>0.5</v>
      </c>
      <c r="I46" s="10">
        <v>0</v>
      </c>
      <c r="J46" s="118">
        <f t="shared" si="1"/>
        <v>0</v>
      </c>
      <c r="K46" s="2">
        <f t="shared" si="4"/>
        <v>0.5</v>
      </c>
      <c r="L46" s="120">
        <f t="shared" si="5"/>
        <v>1044811.320744605</v>
      </c>
    </row>
    <row r="47" spans="1:12" x14ac:dyDescent="0.2">
      <c r="A47" s="7" t="s">
        <v>40</v>
      </c>
      <c r="B47" s="48">
        <v>102443862.3237363</v>
      </c>
      <c r="C47" s="10">
        <v>3</v>
      </c>
      <c r="D47" s="2">
        <v>0.5</v>
      </c>
      <c r="E47" s="116">
        <f t="shared" si="0"/>
        <v>51221931.161868148</v>
      </c>
      <c r="F47" s="36">
        <f t="shared" si="2"/>
        <v>2.5</v>
      </c>
      <c r="G47" s="117">
        <f t="shared" si="3"/>
        <v>256109655.80934075</v>
      </c>
      <c r="H47" s="15">
        <v>0.5</v>
      </c>
      <c r="I47" s="10">
        <v>0.5</v>
      </c>
      <c r="J47" s="118">
        <f t="shared" si="1"/>
        <v>51221931.161868148</v>
      </c>
      <c r="K47" s="2">
        <f t="shared" si="4"/>
        <v>0</v>
      </c>
      <c r="L47" s="120">
        <f t="shared" si="5"/>
        <v>0</v>
      </c>
    </row>
    <row r="48" spans="1:12" x14ac:dyDescent="0.2">
      <c r="A48" s="7" t="s">
        <v>41</v>
      </c>
      <c r="B48" s="48">
        <v>83077770.642435387</v>
      </c>
      <c r="C48" s="10">
        <v>2</v>
      </c>
      <c r="D48" s="2">
        <v>1</v>
      </c>
      <c r="E48" s="116">
        <f>(B48*D48)</f>
        <v>83077770.642435387</v>
      </c>
      <c r="F48" s="36">
        <f t="shared" si="2"/>
        <v>1</v>
      </c>
      <c r="G48" s="117">
        <f t="shared" si="3"/>
        <v>83077770.642435387</v>
      </c>
      <c r="H48" s="15">
        <v>0.5</v>
      </c>
      <c r="I48" s="10">
        <v>0.5</v>
      </c>
      <c r="J48" s="118">
        <f>(B48*0.5*0.75)</f>
        <v>31154163.990913272</v>
      </c>
      <c r="K48" s="2">
        <f t="shared" si="4"/>
        <v>0</v>
      </c>
      <c r="L48" s="120">
        <f>(B48*0.5*0.25)</f>
        <v>10384721.330304423</v>
      </c>
    </row>
    <row r="49" spans="1:12" x14ac:dyDescent="0.2">
      <c r="A49" s="7" t="s">
        <v>42</v>
      </c>
      <c r="B49" s="48">
        <v>53411785.898146354</v>
      </c>
      <c r="C49" s="10">
        <v>2</v>
      </c>
      <c r="D49" s="2">
        <v>0.5</v>
      </c>
      <c r="E49" s="116">
        <f>(B49*0.5*0.75)</f>
        <v>20029419.711804882</v>
      </c>
      <c r="F49" s="36">
        <f t="shared" si="2"/>
        <v>1.5</v>
      </c>
      <c r="G49" s="117">
        <f>((B49*2*0.25)+(B49*1.5*0.75))</f>
        <v>86794152.084487826</v>
      </c>
      <c r="H49" s="15">
        <v>0.5</v>
      </c>
      <c r="I49" s="10">
        <v>0.5</v>
      </c>
      <c r="J49" s="118">
        <f t="shared" si="1"/>
        <v>26705892.949073177</v>
      </c>
      <c r="K49" s="2">
        <f t="shared" si="4"/>
        <v>0</v>
      </c>
      <c r="L49" s="120">
        <f t="shared" si="5"/>
        <v>0</v>
      </c>
    </row>
    <row r="50" spans="1:12" x14ac:dyDescent="0.2">
      <c r="A50" s="7" t="s">
        <v>43</v>
      </c>
      <c r="B50" s="48">
        <v>795110351.14964485</v>
      </c>
      <c r="C50" s="10">
        <v>2</v>
      </c>
      <c r="D50" s="2">
        <v>1</v>
      </c>
      <c r="E50" s="116">
        <f t="shared" si="0"/>
        <v>795110351.14964485</v>
      </c>
      <c r="F50" s="36">
        <f t="shared" si="2"/>
        <v>1</v>
      </c>
      <c r="G50" s="117">
        <f t="shared" si="3"/>
        <v>795110351.14964485</v>
      </c>
      <c r="H50" s="15">
        <v>0.5</v>
      </c>
      <c r="I50" s="10">
        <v>0</v>
      </c>
      <c r="J50" s="118">
        <f t="shared" si="1"/>
        <v>0</v>
      </c>
      <c r="K50" s="2">
        <f t="shared" si="4"/>
        <v>0.5</v>
      </c>
      <c r="L50" s="120">
        <f t="shared" si="5"/>
        <v>397555175.57482243</v>
      </c>
    </row>
    <row r="51" spans="1:12" x14ac:dyDescent="0.2">
      <c r="A51" s="7" t="s">
        <v>44</v>
      </c>
      <c r="B51" s="48">
        <v>54518308.927004941</v>
      </c>
      <c r="C51" s="10">
        <v>2</v>
      </c>
      <c r="D51" s="2">
        <v>1</v>
      </c>
      <c r="E51" s="116">
        <f t="shared" si="0"/>
        <v>54518308.927004941</v>
      </c>
      <c r="F51" s="36">
        <f t="shared" si="2"/>
        <v>1</v>
      </c>
      <c r="G51" s="117">
        <f t="shared" si="3"/>
        <v>54518308.927004941</v>
      </c>
      <c r="H51" s="15">
        <v>0.5</v>
      </c>
      <c r="I51" s="10">
        <v>0.5</v>
      </c>
      <c r="J51" s="118">
        <f t="shared" si="1"/>
        <v>27259154.46350247</v>
      </c>
      <c r="K51" s="2">
        <f t="shared" si="4"/>
        <v>0</v>
      </c>
      <c r="L51" s="120">
        <f t="shared" si="5"/>
        <v>0</v>
      </c>
    </row>
    <row r="52" spans="1:12" x14ac:dyDescent="0.2">
      <c r="A52" s="7" t="s">
        <v>45</v>
      </c>
      <c r="B52" s="48">
        <v>20794901.534653198</v>
      </c>
      <c r="C52" s="10">
        <v>2</v>
      </c>
      <c r="D52" s="2">
        <v>1</v>
      </c>
      <c r="E52" s="116">
        <f t="shared" si="0"/>
        <v>20794901.534653198</v>
      </c>
      <c r="F52" s="36">
        <f t="shared" si="2"/>
        <v>1</v>
      </c>
      <c r="G52" s="117">
        <f t="shared" si="3"/>
        <v>20794901.534653198</v>
      </c>
      <c r="H52" s="15">
        <v>0.5</v>
      </c>
      <c r="I52" s="10">
        <v>0</v>
      </c>
      <c r="J52" s="118">
        <f t="shared" si="1"/>
        <v>0</v>
      </c>
      <c r="K52" s="2">
        <f t="shared" si="4"/>
        <v>0.5</v>
      </c>
      <c r="L52" s="120">
        <f t="shared" si="5"/>
        <v>10397450.767326599</v>
      </c>
    </row>
    <row r="53" spans="1:12" x14ac:dyDescent="0.2">
      <c r="A53" s="7" t="s">
        <v>46</v>
      </c>
      <c r="B53" s="92">
        <v>63923112.45741225</v>
      </c>
      <c r="C53" s="93">
        <v>2</v>
      </c>
      <c r="D53" s="94">
        <v>0.5</v>
      </c>
      <c r="E53" s="116">
        <f t="shared" si="0"/>
        <v>31961556.228706125</v>
      </c>
      <c r="F53" s="95">
        <f t="shared" si="2"/>
        <v>1.5</v>
      </c>
      <c r="G53" s="117">
        <f t="shared" si="3"/>
        <v>95884668.686118379</v>
      </c>
      <c r="H53" s="96">
        <v>0.5</v>
      </c>
      <c r="I53" s="93">
        <v>0.5</v>
      </c>
      <c r="J53" s="118">
        <f t="shared" si="1"/>
        <v>31961556.228706125</v>
      </c>
      <c r="K53" s="94">
        <f t="shared" si="4"/>
        <v>0</v>
      </c>
      <c r="L53" s="120">
        <f t="shared" si="5"/>
        <v>0</v>
      </c>
    </row>
    <row r="54" spans="1:12" x14ac:dyDescent="0.2">
      <c r="A54" s="7" t="s">
        <v>47</v>
      </c>
      <c r="B54" s="48">
        <v>8733083.5563402325</v>
      </c>
      <c r="C54" s="10">
        <v>2.5</v>
      </c>
      <c r="D54" s="2">
        <v>1</v>
      </c>
      <c r="E54" s="116">
        <f t="shared" si="0"/>
        <v>8733083.5563402325</v>
      </c>
      <c r="F54" s="36">
        <f t="shared" si="2"/>
        <v>1.5</v>
      </c>
      <c r="G54" s="117">
        <f t="shared" si="3"/>
        <v>13099625.334510349</v>
      </c>
      <c r="H54" s="15">
        <v>0.5</v>
      </c>
      <c r="I54" s="10">
        <v>0</v>
      </c>
      <c r="J54" s="118">
        <f t="shared" si="1"/>
        <v>0</v>
      </c>
      <c r="K54" s="2">
        <f t="shared" si="4"/>
        <v>0.5</v>
      </c>
      <c r="L54" s="120">
        <f t="shared" si="5"/>
        <v>4366541.7781701162</v>
      </c>
    </row>
    <row r="55" spans="1:12" x14ac:dyDescent="0.2">
      <c r="A55" s="7" t="s">
        <v>48</v>
      </c>
      <c r="B55" s="48">
        <v>721347664.47502422</v>
      </c>
      <c r="C55" s="10">
        <v>3</v>
      </c>
      <c r="D55" s="2">
        <v>0</v>
      </c>
      <c r="E55" s="116">
        <f t="shared" si="0"/>
        <v>0</v>
      </c>
      <c r="F55" s="36">
        <f t="shared" si="2"/>
        <v>3</v>
      </c>
      <c r="G55" s="117">
        <f t="shared" si="3"/>
        <v>2164042993.4250727</v>
      </c>
      <c r="H55" s="15">
        <v>0.5</v>
      </c>
      <c r="I55" s="10">
        <v>0.5</v>
      </c>
      <c r="J55" s="118">
        <f t="shared" si="1"/>
        <v>360673832.23751211</v>
      </c>
      <c r="K55" s="2">
        <f t="shared" si="4"/>
        <v>0</v>
      </c>
      <c r="L55" s="120">
        <f t="shared" si="5"/>
        <v>0</v>
      </c>
    </row>
    <row r="56" spans="1:12" x14ac:dyDescent="0.2">
      <c r="A56" s="7" t="s">
        <v>49</v>
      </c>
      <c r="B56" s="48">
        <v>93236434.787375987</v>
      </c>
      <c r="C56" s="10">
        <v>3</v>
      </c>
      <c r="D56" s="2">
        <v>1</v>
      </c>
      <c r="E56" s="116">
        <f t="shared" si="0"/>
        <v>93236434.787375987</v>
      </c>
      <c r="F56" s="36">
        <f t="shared" si="2"/>
        <v>2</v>
      </c>
      <c r="G56" s="117">
        <f t="shared" si="3"/>
        <v>186472869.57475197</v>
      </c>
      <c r="H56" s="15">
        <v>0.5</v>
      </c>
      <c r="I56" s="10">
        <v>0.5</v>
      </c>
      <c r="J56" s="118">
        <f t="shared" si="1"/>
        <v>46618217.393687993</v>
      </c>
      <c r="K56" s="2">
        <f t="shared" si="4"/>
        <v>0</v>
      </c>
      <c r="L56" s="120">
        <f t="shared" si="5"/>
        <v>0</v>
      </c>
    </row>
    <row r="57" spans="1:12" x14ac:dyDescent="0.2">
      <c r="A57" s="7" t="s">
        <v>50</v>
      </c>
      <c r="B57" s="48">
        <v>423634117.49068224</v>
      </c>
      <c r="C57" s="10">
        <v>3</v>
      </c>
      <c r="D57" s="2">
        <v>1</v>
      </c>
      <c r="E57" s="116">
        <f t="shared" si="0"/>
        <v>423634117.49068224</v>
      </c>
      <c r="F57" s="36">
        <f t="shared" si="2"/>
        <v>2</v>
      </c>
      <c r="G57" s="117">
        <f t="shared" si="3"/>
        <v>847268234.98136449</v>
      </c>
      <c r="H57" s="15">
        <v>0.5</v>
      </c>
      <c r="I57" s="10">
        <v>0</v>
      </c>
      <c r="J57" s="118">
        <f t="shared" si="1"/>
        <v>0</v>
      </c>
      <c r="K57" s="2">
        <f t="shared" si="4"/>
        <v>0.5</v>
      </c>
      <c r="L57" s="120">
        <f t="shared" si="5"/>
        <v>211817058.74534112</v>
      </c>
    </row>
    <row r="58" spans="1:12" x14ac:dyDescent="0.2">
      <c r="A58" s="7" t="s">
        <v>51</v>
      </c>
      <c r="B58" s="48">
        <v>109668332.44847268</v>
      </c>
      <c r="C58" s="10">
        <v>3</v>
      </c>
      <c r="D58" s="2">
        <v>1</v>
      </c>
      <c r="E58" s="116">
        <f t="shared" si="0"/>
        <v>109668332.44847268</v>
      </c>
      <c r="F58" s="36">
        <f t="shared" si="2"/>
        <v>2</v>
      </c>
      <c r="G58" s="117">
        <f t="shared" si="3"/>
        <v>219336664.89694536</v>
      </c>
      <c r="H58" s="15">
        <v>0.5</v>
      </c>
      <c r="I58" s="10">
        <v>0</v>
      </c>
      <c r="J58" s="118">
        <f t="shared" si="1"/>
        <v>0</v>
      </c>
      <c r="K58" s="2">
        <f t="shared" si="4"/>
        <v>0.5</v>
      </c>
      <c r="L58" s="120">
        <f t="shared" si="5"/>
        <v>54834166.224236339</v>
      </c>
    </row>
    <row r="59" spans="1:12" x14ac:dyDescent="0.2">
      <c r="A59" s="7" t="s">
        <v>52</v>
      </c>
      <c r="B59" s="48">
        <v>237382585.6313107</v>
      </c>
      <c r="C59" s="10">
        <v>3</v>
      </c>
      <c r="D59" s="2">
        <v>1</v>
      </c>
      <c r="E59" s="116">
        <f t="shared" si="0"/>
        <v>237382585.6313107</v>
      </c>
      <c r="F59" s="36">
        <f t="shared" si="2"/>
        <v>2</v>
      </c>
      <c r="G59" s="117">
        <f t="shared" si="3"/>
        <v>474765171.2626214</v>
      </c>
      <c r="H59" s="15">
        <v>0.5</v>
      </c>
      <c r="I59" s="10">
        <v>0</v>
      </c>
      <c r="J59" s="118">
        <f t="shared" si="1"/>
        <v>0</v>
      </c>
      <c r="K59" s="2">
        <f t="shared" si="4"/>
        <v>0.5</v>
      </c>
      <c r="L59" s="120">
        <f t="shared" si="5"/>
        <v>118691292.81565535</v>
      </c>
    </row>
    <row r="60" spans="1:12" x14ac:dyDescent="0.2">
      <c r="A60" s="7" t="s">
        <v>53</v>
      </c>
      <c r="B60" s="48">
        <v>162657521.96203965</v>
      </c>
      <c r="C60" s="10">
        <v>3</v>
      </c>
      <c r="D60" s="2">
        <v>0.5</v>
      </c>
      <c r="E60" s="116">
        <f t="shared" si="0"/>
        <v>81328760.981019825</v>
      </c>
      <c r="F60" s="36">
        <f t="shared" si="2"/>
        <v>2.5</v>
      </c>
      <c r="G60" s="117">
        <f t="shared" si="3"/>
        <v>406643804.90509915</v>
      </c>
      <c r="H60" s="15">
        <v>0.5</v>
      </c>
      <c r="I60" s="10">
        <v>0.5</v>
      </c>
      <c r="J60" s="118">
        <f t="shared" si="1"/>
        <v>81328760.981019825</v>
      </c>
      <c r="K60" s="2">
        <f t="shared" si="4"/>
        <v>0</v>
      </c>
      <c r="L60" s="120">
        <f t="shared" si="5"/>
        <v>0</v>
      </c>
    </row>
    <row r="61" spans="1:12" x14ac:dyDescent="0.2">
      <c r="A61" s="7" t="s">
        <v>54</v>
      </c>
      <c r="B61" s="48">
        <v>10662743.828888109</v>
      </c>
      <c r="C61" s="10">
        <v>2</v>
      </c>
      <c r="D61" s="2">
        <v>1</v>
      </c>
      <c r="E61" s="116">
        <f t="shared" si="0"/>
        <v>10662743.828888109</v>
      </c>
      <c r="F61" s="36">
        <f t="shared" si="2"/>
        <v>1</v>
      </c>
      <c r="G61" s="117">
        <f t="shared" si="3"/>
        <v>10662743.828888109</v>
      </c>
      <c r="H61" s="15">
        <v>0.5</v>
      </c>
      <c r="I61" s="10">
        <v>0</v>
      </c>
      <c r="J61" s="118">
        <f t="shared" si="1"/>
        <v>0</v>
      </c>
      <c r="K61" s="2">
        <f t="shared" si="4"/>
        <v>0.5</v>
      </c>
      <c r="L61" s="120">
        <f t="shared" si="5"/>
        <v>5331371.9144440545</v>
      </c>
    </row>
    <row r="62" spans="1:12" x14ac:dyDescent="0.2">
      <c r="A62" s="7" t="s">
        <v>84</v>
      </c>
      <c r="B62" s="48">
        <v>76733767.683341309</v>
      </c>
      <c r="C62" s="10">
        <v>2</v>
      </c>
      <c r="D62" s="2">
        <v>0</v>
      </c>
      <c r="E62" s="116">
        <f t="shared" si="0"/>
        <v>0</v>
      </c>
      <c r="F62" s="36">
        <f t="shared" si="2"/>
        <v>2</v>
      </c>
      <c r="G62" s="117">
        <f t="shared" si="3"/>
        <v>153467535.36668262</v>
      </c>
      <c r="H62" s="15">
        <v>0.5</v>
      </c>
      <c r="I62" s="10">
        <v>0.5</v>
      </c>
      <c r="J62" s="118">
        <f t="shared" si="1"/>
        <v>38366883.841670655</v>
      </c>
      <c r="K62" s="2">
        <f t="shared" si="4"/>
        <v>0</v>
      </c>
      <c r="L62" s="120">
        <f t="shared" si="5"/>
        <v>0</v>
      </c>
    </row>
    <row r="63" spans="1:12" x14ac:dyDescent="0.2">
      <c r="A63" s="7" t="s">
        <v>85</v>
      </c>
      <c r="B63" s="48">
        <v>63564338.987704806</v>
      </c>
      <c r="C63" s="10">
        <v>2</v>
      </c>
      <c r="D63" s="2">
        <v>0.5</v>
      </c>
      <c r="E63" s="116">
        <f t="shared" si="0"/>
        <v>31782169.493852403</v>
      </c>
      <c r="F63" s="36">
        <f t="shared" si="2"/>
        <v>1.5</v>
      </c>
      <c r="G63" s="117">
        <f t="shared" si="3"/>
        <v>95346508.481557205</v>
      </c>
      <c r="H63" s="15">
        <v>0.5</v>
      </c>
      <c r="I63" s="10">
        <v>0.5</v>
      </c>
      <c r="J63" s="118">
        <f t="shared" si="1"/>
        <v>31782169.493852403</v>
      </c>
      <c r="K63" s="2">
        <f t="shared" si="4"/>
        <v>0</v>
      </c>
      <c r="L63" s="120">
        <f t="shared" si="5"/>
        <v>0</v>
      </c>
    </row>
    <row r="64" spans="1:12" x14ac:dyDescent="0.2">
      <c r="A64" s="7" t="s">
        <v>55</v>
      </c>
      <c r="B64" s="48">
        <v>63424972.968807057</v>
      </c>
      <c r="C64" s="10">
        <v>2</v>
      </c>
      <c r="D64" s="2">
        <v>0.5</v>
      </c>
      <c r="E64" s="116">
        <f t="shared" si="0"/>
        <v>31712486.484403528</v>
      </c>
      <c r="F64" s="36">
        <f t="shared" si="2"/>
        <v>1.5</v>
      </c>
      <c r="G64" s="117">
        <f t="shared" si="3"/>
        <v>95137459.453210592</v>
      </c>
      <c r="H64" s="15">
        <v>0.5</v>
      </c>
      <c r="I64" s="10">
        <v>0.5</v>
      </c>
      <c r="J64" s="118">
        <f t="shared" si="1"/>
        <v>31712486.484403528</v>
      </c>
      <c r="K64" s="2">
        <f t="shared" si="4"/>
        <v>0</v>
      </c>
      <c r="L64" s="120">
        <f t="shared" si="5"/>
        <v>0</v>
      </c>
    </row>
    <row r="65" spans="1:12" x14ac:dyDescent="0.2">
      <c r="A65" s="7" t="s">
        <v>56</v>
      </c>
      <c r="B65" s="48">
        <v>132165530.71062198</v>
      </c>
      <c r="C65" s="10">
        <v>3</v>
      </c>
      <c r="D65" s="2">
        <v>1</v>
      </c>
      <c r="E65" s="116">
        <f t="shared" si="0"/>
        <v>132165530.71062198</v>
      </c>
      <c r="F65" s="36">
        <f t="shared" si="2"/>
        <v>2</v>
      </c>
      <c r="G65" s="117">
        <f t="shared" si="3"/>
        <v>264331061.42124397</v>
      </c>
      <c r="H65" s="15">
        <v>0.5</v>
      </c>
      <c r="I65" s="10">
        <v>0</v>
      </c>
      <c r="J65" s="118">
        <f t="shared" si="1"/>
        <v>0</v>
      </c>
      <c r="K65" s="2">
        <f t="shared" si="4"/>
        <v>0.5</v>
      </c>
      <c r="L65" s="120">
        <f t="shared" si="5"/>
        <v>66082765.355310991</v>
      </c>
    </row>
    <row r="66" spans="1:12" x14ac:dyDescent="0.2">
      <c r="A66" s="7" t="s">
        <v>57</v>
      </c>
      <c r="B66" s="48">
        <v>101805400.11238092</v>
      </c>
      <c r="C66" s="10">
        <v>3</v>
      </c>
      <c r="D66" s="2">
        <v>1</v>
      </c>
      <c r="E66" s="116">
        <f t="shared" si="0"/>
        <v>101805400.11238092</v>
      </c>
      <c r="F66" s="36">
        <f t="shared" si="2"/>
        <v>2</v>
      </c>
      <c r="G66" s="117">
        <f t="shared" si="3"/>
        <v>203610800.22476184</v>
      </c>
      <c r="H66" s="15">
        <v>0.5</v>
      </c>
      <c r="I66" s="10">
        <v>0</v>
      </c>
      <c r="J66" s="118">
        <f t="shared" si="1"/>
        <v>0</v>
      </c>
      <c r="K66" s="2">
        <f t="shared" si="4"/>
        <v>0.5</v>
      </c>
      <c r="L66" s="120">
        <f t="shared" si="5"/>
        <v>50902700.056190461</v>
      </c>
    </row>
    <row r="67" spans="1:12" x14ac:dyDescent="0.2">
      <c r="A67" s="7" t="s">
        <v>58</v>
      </c>
      <c r="B67" s="48">
        <v>27377196.248093743</v>
      </c>
      <c r="C67" s="10">
        <v>2</v>
      </c>
      <c r="D67" s="2">
        <v>1</v>
      </c>
      <c r="E67" s="116">
        <f t="shared" si="0"/>
        <v>27377196.248093743</v>
      </c>
      <c r="F67" s="36">
        <f t="shared" si="2"/>
        <v>1</v>
      </c>
      <c r="G67" s="117">
        <f t="shared" si="3"/>
        <v>27377196.248093743</v>
      </c>
      <c r="H67" s="15">
        <v>0.5</v>
      </c>
      <c r="I67" s="10">
        <v>0</v>
      </c>
      <c r="J67" s="118">
        <f t="shared" si="1"/>
        <v>0</v>
      </c>
      <c r="K67" s="2">
        <f t="shared" si="4"/>
        <v>0.5</v>
      </c>
      <c r="L67" s="120">
        <f t="shared" si="5"/>
        <v>13688598.124046871</v>
      </c>
    </row>
    <row r="68" spans="1:12" x14ac:dyDescent="0.2">
      <c r="A68" s="7" t="s">
        <v>59</v>
      </c>
      <c r="B68" s="48">
        <v>7593352.9530421793</v>
      </c>
      <c r="C68" s="10">
        <v>2.5</v>
      </c>
      <c r="D68" s="2">
        <v>1</v>
      </c>
      <c r="E68" s="116">
        <f t="shared" si="0"/>
        <v>7593352.9530421793</v>
      </c>
      <c r="F68" s="36">
        <f t="shared" si="2"/>
        <v>1.5</v>
      </c>
      <c r="G68" s="117">
        <f t="shared" si="3"/>
        <v>11390029.429563269</v>
      </c>
      <c r="H68" s="15">
        <v>0.5</v>
      </c>
      <c r="I68" s="10">
        <v>0</v>
      </c>
      <c r="J68" s="118">
        <f t="shared" si="1"/>
        <v>0</v>
      </c>
      <c r="K68" s="2">
        <f t="shared" si="4"/>
        <v>0.5</v>
      </c>
      <c r="L68" s="120">
        <f t="shared" si="5"/>
        <v>3796676.4765210897</v>
      </c>
    </row>
    <row r="69" spans="1:12" x14ac:dyDescent="0.2">
      <c r="A69" s="7" t="s">
        <v>60</v>
      </c>
      <c r="B69" s="48">
        <v>3519270.28672717</v>
      </c>
      <c r="C69" s="10">
        <v>2.5</v>
      </c>
      <c r="D69" s="2">
        <v>1</v>
      </c>
      <c r="E69" s="116">
        <f t="shared" si="0"/>
        <v>3519270.28672717</v>
      </c>
      <c r="F69" s="36">
        <f t="shared" si="2"/>
        <v>1.5</v>
      </c>
      <c r="G69" s="117">
        <f t="shared" si="3"/>
        <v>5278905.4300907552</v>
      </c>
      <c r="H69" s="15">
        <v>0.5</v>
      </c>
      <c r="I69" s="10">
        <v>0</v>
      </c>
      <c r="J69" s="118">
        <f t="shared" si="1"/>
        <v>0</v>
      </c>
      <c r="K69" s="2">
        <f t="shared" si="4"/>
        <v>0.5</v>
      </c>
      <c r="L69" s="120">
        <f t="shared" si="5"/>
        <v>1759635.143363585</v>
      </c>
    </row>
    <row r="70" spans="1:12" x14ac:dyDescent="0.2">
      <c r="A70" s="7" t="s">
        <v>61</v>
      </c>
      <c r="B70" s="48">
        <v>1301190.9751652097</v>
      </c>
      <c r="C70" s="10">
        <v>2.5</v>
      </c>
      <c r="D70" s="2">
        <v>1</v>
      </c>
      <c r="E70" s="116">
        <f t="shared" si="0"/>
        <v>1301190.9751652097</v>
      </c>
      <c r="F70" s="36">
        <f t="shared" si="2"/>
        <v>1.5</v>
      </c>
      <c r="G70" s="117">
        <f t="shared" si="3"/>
        <v>1951786.4627478146</v>
      </c>
      <c r="H70" s="15">
        <v>0.5</v>
      </c>
      <c r="I70" s="10">
        <v>0</v>
      </c>
      <c r="J70" s="118">
        <f t="shared" si="1"/>
        <v>0</v>
      </c>
      <c r="K70" s="2">
        <f t="shared" si="4"/>
        <v>0.5</v>
      </c>
      <c r="L70" s="120">
        <f t="shared" si="5"/>
        <v>650595.48758260487</v>
      </c>
    </row>
    <row r="71" spans="1:12" x14ac:dyDescent="0.2">
      <c r="A71" s="7" t="s">
        <v>62</v>
      </c>
      <c r="B71" s="48">
        <v>129188907.15333562</v>
      </c>
      <c r="C71" s="10">
        <v>3</v>
      </c>
      <c r="D71" s="2">
        <v>0</v>
      </c>
      <c r="E71" s="116">
        <f t="shared" si="0"/>
        <v>0</v>
      </c>
      <c r="F71" s="36">
        <f t="shared" si="2"/>
        <v>3</v>
      </c>
      <c r="G71" s="117">
        <f t="shared" si="3"/>
        <v>387566721.46000683</v>
      </c>
      <c r="H71" s="15">
        <v>0.5</v>
      </c>
      <c r="I71" s="10">
        <v>0.5</v>
      </c>
      <c r="J71" s="118">
        <f t="shared" si="1"/>
        <v>64594453.576667808</v>
      </c>
      <c r="K71" s="2">
        <f t="shared" si="4"/>
        <v>0</v>
      </c>
      <c r="L71" s="120">
        <f t="shared" si="5"/>
        <v>0</v>
      </c>
    </row>
    <row r="72" spans="1:12" x14ac:dyDescent="0.2">
      <c r="A72" s="7" t="s">
        <v>63</v>
      </c>
      <c r="B72" s="48">
        <v>4570464.1414697291</v>
      </c>
      <c r="C72" s="10">
        <v>3.5</v>
      </c>
      <c r="D72" s="2">
        <v>1</v>
      </c>
      <c r="E72" s="116">
        <f t="shared" si="0"/>
        <v>4570464.1414697291</v>
      </c>
      <c r="F72" s="36">
        <f t="shared" si="2"/>
        <v>2.5</v>
      </c>
      <c r="G72" s="117">
        <f t="shared" si="3"/>
        <v>11426160.353674322</v>
      </c>
      <c r="H72" s="15">
        <v>0.5</v>
      </c>
      <c r="I72" s="10">
        <v>0.5</v>
      </c>
      <c r="J72" s="118">
        <f t="shared" si="1"/>
        <v>2285232.0707348646</v>
      </c>
      <c r="K72" s="2">
        <f t="shared" si="4"/>
        <v>0</v>
      </c>
      <c r="L72" s="120">
        <f t="shared" si="5"/>
        <v>0</v>
      </c>
    </row>
    <row r="73" spans="1:12" x14ac:dyDescent="0.2">
      <c r="A73" s="7" t="s">
        <v>64</v>
      </c>
      <c r="B73" s="48">
        <v>40985369.632253431</v>
      </c>
      <c r="C73" s="10">
        <v>2</v>
      </c>
      <c r="D73" s="2">
        <v>1</v>
      </c>
      <c r="E73" s="116">
        <f t="shared" ref="E73:E124" si="6">(B73*D73)</f>
        <v>40985369.632253431</v>
      </c>
      <c r="F73" s="36">
        <f t="shared" si="2"/>
        <v>1</v>
      </c>
      <c r="G73" s="117">
        <f t="shared" si="3"/>
        <v>40985369.632253431</v>
      </c>
      <c r="H73" s="15">
        <v>0.5</v>
      </c>
      <c r="I73" s="10">
        <v>0</v>
      </c>
      <c r="J73" s="118">
        <f>(B73*I73)</f>
        <v>0</v>
      </c>
      <c r="K73" s="2">
        <f t="shared" si="4"/>
        <v>0.5</v>
      </c>
      <c r="L73" s="120">
        <f t="shared" si="5"/>
        <v>20492684.816126715</v>
      </c>
    </row>
    <row r="74" spans="1:12" x14ac:dyDescent="0.2">
      <c r="A74" s="7" t="s">
        <v>65</v>
      </c>
      <c r="B74" s="48">
        <v>3280489.6959087616</v>
      </c>
      <c r="C74" s="10">
        <v>2.5</v>
      </c>
      <c r="D74" s="2">
        <v>1</v>
      </c>
      <c r="E74" s="116">
        <f>(B74*D74)</f>
        <v>3280489.6959087616</v>
      </c>
      <c r="F74" s="36">
        <f>(C74-D74)</f>
        <v>1.5</v>
      </c>
      <c r="G74" s="117">
        <f>(B74*F74)</f>
        <v>4920734.5438631419</v>
      </c>
      <c r="H74" s="15">
        <v>0.5</v>
      </c>
      <c r="I74" s="10">
        <v>0.5</v>
      </c>
      <c r="J74" s="118">
        <f>(B74*I74)</f>
        <v>1640244.8479543808</v>
      </c>
      <c r="K74" s="2">
        <f>(H74-I74)</f>
        <v>0</v>
      </c>
      <c r="L74" s="120">
        <f>(B74*K74)</f>
        <v>0</v>
      </c>
    </row>
    <row r="75" spans="1:12" x14ac:dyDescent="0.2">
      <c r="A75" s="7" t="s">
        <v>82</v>
      </c>
      <c r="B75" s="11">
        <f>SUM(B8:B74)</f>
        <v>5922546535.9408894</v>
      </c>
      <c r="C75" s="12"/>
      <c r="D75" s="1"/>
      <c r="E75" s="153">
        <f>SUM(E8:E74)</f>
        <v>4186716105.0789719</v>
      </c>
      <c r="F75" s="1"/>
      <c r="G75" s="153">
        <f>SUM(G8:G74)</f>
        <v>11776368346.570612</v>
      </c>
      <c r="H75" s="13"/>
      <c r="I75" s="1"/>
      <c r="J75" s="153">
        <f>SUM(J8:J74)</f>
        <v>1541468767.949908</v>
      </c>
      <c r="K75" s="1"/>
      <c r="L75" s="154">
        <f>SUM(L8:L74)</f>
        <v>1419804500.0205359</v>
      </c>
    </row>
    <row r="76" spans="1:12" x14ac:dyDescent="0.2">
      <c r="A76" s="4"/>
      <c r="J76" s="155"/>
      <c r="L76" s="6"/>
    </row>
    <row r="77" spans="1:12" x14ac:dyDescent="0.2">
      <c r="A77" s="4" t="s">
        <v>67</v>
      </c>
      <c r="J77" s="155"/>
      <c r="L77" s="98"/>
    </row>
    <row r="78" spans="1:12" ht="38.25" customHeight="1" x14ac:dyDescent="0.2">
      <c r="A78" s="126" t="s">
        <v>239</v>
      </c>
      <c r="B78" s="127"/>
      <c r="C78" s="127"/>
      <c r="D78" s="127"/>
      <c r="E78" s="127"/>
      <c r="F78" s="127"/>
      <c r="G78" s="127"/>
      <c r="H78" s="127"/>
      <c r="I78" s="127"/>
      <c r="J78" s="127"/>
      <c r="K78" s="127"/>
      <c r="L78" s="128"/>
    </row>
    <row r="79" spans="1:12" ht="12.75" customHeight="1" x14ac:dyDescent="0.2">
      <c r="A79" s="126" t="s">
        <v>240</v>
      </c>
      <c r="B79" s="127"/>
      <c r="C79" s="127"/>
      <c r="D79" s="127"/>
      <c r="E79" s="127"/>
      <c r="F79" s="127"/>
      <c r="G79" s="127"/>
      <c r="H79" s="127"/>
      <c r="I79" s="127"/>
      <c r="J79" s="127"/>
      <c r="K79" s="127"/>
      <c r="L79" s="128"/>
    </row>
    <row r="80" spans="1:12" ht="12.75" customHeight="1" x14ac:dyDescent="0.2">
      <c r="A80" s="123"/>
      <c r="B80" s="124"/>
      <c r="C80" s="124"/>
      <c r="D80" s="124"/>
      <c r="E80" s="124"/>
      <c r="F80" s="124"/>
      <c r="G80" s="124"/>
      <c r="H80" s="124"/>
      <c r="I80" s="124"/>
      <c r="J80" s="124"/>
      <c r="K80" s="124"/>
      <c r="L80" s="125"/>
    </row>
    <row r="81" spans="1:12" ht="12.75" customHeight="1" x14ac:dyDescent="0.2">
      <c r="A81" s="4" t="s">
        <v>74</v>
      </c>
      <c r="L81" s="6"/>
    </row>
    <row r="82" spans="1:12" ht="12.75" customHeight="1" x14ac:dyDescent="0.2">
      <c r="A82" s="126" t="s">
        <v>241</v>
      </c>
      <c r="B82" s="127"/>
      <c r="C82" s="127"/>
      <c r="D82" s="127"/>
      <c r="E82" s="127"/>
      <c r="F82" s="127"/>
      <c r="G82" s="127"/>
      <c r="H82" s="127"/>
      <c r="I82" s="127"/>
      <c r="J82" s="127"/>
      <c r="K82" s="127"/>
      <c r="L82" s="128"/>
    </row>
    <row r="83" spans="1:12" ht="13.5" customHeight="1" thickBot="1" x14ac:dyDescent="0.25">
      <c r="A83" s="130" t="s">
        <v>242</v>
      </c>
      <c r="B83" s="131"/>
      <c r="C83" s="131"/>
      <c r="D83" s="131"/>
      <c r="E83" s="131"/>
      <c r="F83" s="131"/>
      <c r="G83" s="131"/>
      <c r="H83" s="131"/>
      <c r="I83" s="131"/>
      <c r="J83" s="131"/>
      <c r="K83" s="131"/>
      <c r="L83" s="132"/>
    </row>
  </sheetData>
  <mergeCells count="9">
    <mergeCell ref="A79:L79"/>
    <mergeCell ref="A82:L82"/>
    <mergeCell ref="A83:L83"/>
    <mergeCell ref="A1:L1"/>
    <mergeCell ref="A2:L2"/>
    <mergeCell ref="A3:L3"/>
    <mergeCell ref="C4:G4"/>
    <mergeCell ref="H4:L4"/>
    <mergeCell ref="A78:L78"/>
  </mergeCells>
  <printOptions horizontalCentered="1"/>
  <pageMargins left="0.5" right="0.5" top="0.5" bottom="0.5" header="0.3" footer="0.3"/>
  <pageSetup scale="77" fitToHeight="0" orientation="landscape" verticalDpi="0" r:id="rId1"/>
  <headerFooter>
    <oddHeader>&amp;COffice of Economic and Demographic Research</oddHeader>
    <oddFooter>&amp;LJanuary 2025&amp;RPage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84"/>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189</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2016</v>
      </c>
      <c r="E6" s="19" t="s">
        <v>70</v>
      </c>
      <c r="F6" s="34" t="s">
        <v>72</v>
      </c>
      <c r="G6" s="25" t="s">
        <v>66</v>
      </c>
      <c r="H6" s="26" t="s">
        <v>76</v>
      </c>
      <c r="I6" s="19">
        <v>2016</v>
      </c>
      <c r="J6" s="19" t="s">
        <v>70</v>
      </c>
      <c r="K6" s="19" t="s">
        <v>72</v>
      </c>
      <c r="L6" s="27" t="s">
        <v>66</v>
      </c>
    </row>
    <row r="7" spans="1:12" ht="13.5" thickBot="1" x14ac:dyDescent="0.25">
      <c r="A7" s="83" t="s">
        <v>0</v>
      </c>
      <c r="B7" s="38" t="s">
        <v>68</v>
      </c>
      <c r="C7" s="38" t="s">
        <v>71</v>
      </c>
      <c r="D7" s="84" t="s">
        <v>71</v>
      </c>
      <c r="E7" s="38" t="s">
        <v>80</v>
      </c>
      <c r="F7" s="85" t="s">
        <v>71</v>
      </c>
      <c r="G7" s="84" t="s">
        <v>80</v>
      </c>
      <c r="H7" s="86" t="s">
        <v>71</v>
      </c>
      <c r="I7" s="38" t="s">
        <v>71</v>
      </c>
      <c r="J7" s="38" t="s">
        <v>80</v>
      </c>
      <c r="K7" s="38" t="s">
        <v>71</v>
      </c>
      <c r="L7" s="87" t="s">
        <v>80</v>
      </c>
    </row>
    <row r="8" spans="1:12" x14ac:dyDescent="0.2">
      <c r="A8" s="7" t="s">
        <v>2</v>
      </c>
      <c r="B8" s="8">
        <v>32550451.412999999</v>
      </c>
      <c r="C8" s="9">
        <v>3.5</v>
      </c>
      <c r="D8" s="3">
        <v>0</v>
      </c>
      <c r="E8" s="49">
        <f>(B8*D8)</f>
        <v>0</v>
      </c>
      <c r="F8" s="52">
        <f>(C8-D8)</f>
        <v>3.5</v>
      </c>
      <c r="G8" s="41">
        <f>(B8*F8)</f>
        <v>113926579.9455</v>
      </c>
      <c r="H8" s="14">
        <v>0.5</v>
      </c>
      <c r="I8" s="33">
        <v>0</v>
      </c>
      <c r="J8" s="39">
        <f>(B8*I8)</f>
        <v>0</v>
      </c>
      <c r="K8" s="3">
        <f>(H8-I8)</f>
        <v>0.5</v>
      </c>
      <c r="L8" s="42">
        <f>(B8*K8)</f>
        <v>16275225.706499999</v>
      </c>
    </row>
    <row r="9" spans="1:12" x14ac:dyDescent="0.2">
      <c r="A9" s="7" t="s">
        <v>3</v>
      </c>
      <c r="B9" s="48">
        <v>2093419.2361087322</v>
      </c>
      <c r="C9" s="10">
        <v>2.5</v>
      </c>
      <c r="D9" s="2">
        <v>1</v>
      </c>
      <c r="E9" s="49">
        <f>(B9*D9)</f>
        <v>2093419.2361087322</v>
      </c>
      <c r="F9" s="36">
        <f>(C9-D9)</f>
        <v>1.5</v>
      </c>
      <c r="G9" s="50">
        <f>(B9*F9)</f>
        <v>3140128.8541630981</v>
      </c>
      <c r="H9" s="15">
        <v>0.5</v>
      </c>
      <c r="I9" s="10">
        <v>0</v>
      </c>
      <c r="J9" s="49">
        <f>(B9*I9)</f>
        <v>0</v>
      </c>
      <c r="K9" s="2">
        <f>(H9-I9)</f>
        <v>0.5</v>
      </c>
      <c r="L9" s="51">
        <f>(B9*K9)</f>
        <v>1046709.6180543661</v>
      </c>
    </row>
    <row r="10" spans="1:12" x14ac:dyDescent="0.2">
      <c r="A10" s="7" t="s">
        <v>4</v>
      </c>
      <c r="B10" s="48">
        <v>41082704.297379732</v>
      </c>
      <c r="C10" s="10">
        <v>3</v>
      </c>
      <c r="D10" s="2">
        <v>0</v>
      </c>
      <c r="E10" s="49">
        <f t="shared" ref="E10:E72" si="0">(B10*D10)</f>
        <v>0</v>
      </c>
      <c r="F10" s="36">
        <f t="shared" ref="F10:F73" si="1">(C10-D10)</f>
        <v>3</v>
      </c>
      <c r="G10" s="50">
        <f t="shared" ref="G10:G72" si="2">(B10*F10)</f>
        <v>123248112.8921392</v>
      </c>
      <c r="H10" s="15">
        <v>0.5</v>
      </c>
      <c r="I10" s="10">
        <v>0.5</v>
      </c>
      <c r="J10" s="49">
        <f t="shared" ref="J10:J73" si="3">(B10*I10)</f>
        <v>20541352.148689866</v>
      </c>
      <c r="K10" s="2">
        <f t="shared" ref="K10:K73" si="4">(H10-I10)</f>
        <v>0</v>
      </c>
      <c r="L10" s="51">
        <f t="shared" ref="L10:L73" si="5">(B10*K10)</f>
        <v>0</v>
      </c>
    </row>
    <row r="11" spans="1:12" x14ac:dyDescent="0.2">
      <c r="A11" s="7" t="s">
        <v>5</v>
      </c>
      <c r="B11" s="48">
        <v>2750491.1789029329</v>
      </c>
      <c r="C11" s="10">
        <v>2.5</v>
      </c>
      <c r="D11" s="2">
        <v>1</v>
      </c>
      <c r="E11" s="49">
        <f t="shared" si="0"/>
        <v>2750491.1789029329</v>
      </c>
      <c r="F11" s="36">
        <f t="shared" si="1"/>
        <v>1.5</v>
      </c>
      <c r="G11" s="50">
        <f t="shared" si="2"/>
        <v>4125736.7683543991</v>
      </c>
      <c r="H11" s="15">
        <v>0.5</v>
      </c>
      <c r="I11" s="10">
        <v>0</v>
      </c>
      <c r="J11" s="49">
        <f t="shared" si="3"/>
        <v>0</v>
      </c>
      <c r="K11" s="2">
        <f t="shared" si="4"/>
        <v>0.5</v>
      </c>
      <c r="L11" s="51">
        <f t="shared" si="5"/>
        <v>1375245.5894514665</v>
      </c>
    </row>
    <row r="12" spans="1:12" x14ac:dyDescent="0.2">
      <c r="A12" s="7" t="s">
        <v>6</v>
      </c>
      <c r="B12" s="48">
        <v>66816937.973999999</v>
      </c>
      <c r="C12" s="10">
        <v>3</v>
      </c>
      <c r="D12" s="2">
        <v>0</v>
      </c>
      <c r="E12" s="49">
        <f t="shared" si="0"/>
        <v>0</v>
      </c>
      <c r="F12" s="36">
        <f t="shared" si="1"/>
        <v>3</v>
      </c>
      <c r="G12" s="50">
        <f t="shared" si="2"/>
        <v>200450813.92199999</v>
      </c>
      <c r="H12" s="15">
        <v>0.5</v>
      </c>
      <c r="I12" s="10">
        <v>0.5</v>
      </c>
      <c r="J12" s="49">
        <f t="shared" si="3"/>
        <v>33408468.987</v>
      </c>
      <c r="K12" s="2">
        <f t="shared" si="4"/>
        <v>0</v>
      </c>
      <c r="L12" s="51">
        <f t="shared" si="5"/>
        <v>0</v>
      </c>
    </row>
    <row r="13" spans="1:12" x14ac:dyDescent="0.2">
      <c r="A13" s="7" t="s">
        <v>7</v>
      </c>
      <c r="B13" s="48">
        <v>305858184.38879997</v>
      </c>
      <c r="C13" s="10">
        <v>3</v>
      </c>
      <c r="D13" s="2">
        <v>0</v>
      </c>
      <c r="E13" s="49">
        <f t="shared" si="0"/>
        <v>0</v>
      </c>
      <c r="F13" s="36">
        <f t="shared" si="1"/>
        <v>3</v>
      </c>
      <c r="G13" s="50">
        <f t="shared" si="2"/>
        <v>917574553.16639996</v>
      </c>
      <c r="H13" s="15">
        <v>0.5</v>
      </c>
      <c r="I13" s="10">
        <v>0</v>
      </c>
      <c r="J13" s="49">
        <f t="shared" si="3"/>
        <v>0</v>
      </c>
      <c r="K13" s="2">
        <f t="shared" si="4"/>
        <v>0.5</v>
      </c>
      <c r="L13" s="51">
        <f t="shared" si="5"/>
        <v>152929092.19439998</v>
      </c>
    </row>
    <row r="14" spans="1:12" x14ac:dyDescent="0.2">
      <c r="A14" s="7" t="s">
        <v>8</v>
      </c>
      <c r="B14" s="48">
        <v>886026.92830448051</v>
      </c>
      <c r="C14" s="10">
        <v>2.5</v>
      </c>
      <c r="D14" s="2">
        <v>1</v>
      </c>
      <c r="E14" s="49">
        <f t="shared" si="0"/>
        <v>886026.92830448051</v>
      </c>
      <c r="F14" s="36">
        <f t="shared" si="1"/>
        <v>1.5</v>
      </c>
      <c r="G14" s="50">
        <f t="shared" si="2"/>
        <v>1329040.3924567208</v>
      </c>
      <c r="H14" s="15">
        <v>0.5</v>
      </c>
      <c r="I14" s="10">
        <v>0.5</v>
      </c>
      <c r="J14" s="49">
        <f t="shared" si="3"/>
        <v>443013.46415224025</v>
      </c>
      <c r="K14" s="2">
        <f t="shared" si="4"/>
        <v>0</v>
      </c>
      <c r="L14" s="51">
        <f t="shared" si="5"/>
        <v>0</v>
      </c>
    </row>
    <row r="15" spans="1:12" x14ac:dyDescent="0.2">
      <c r="A15" s="7" t="s">
        <v>9</v>
      </c>
      <c r="B15" s="48">
        <v>25072187.985061292</v>
      </c>
      <c r="C15" s="10">
        <v>3</v>
      </c>
      <c r="D15" s="2">
        <v>1</v>
      </c>
      <c r="E15" s="49">
        <f t="shared" si="0"/>
        <v>25072187.985061292</v>
      </c>
      <c r="F15" s="36">
        <f t="shared" si="1"/>
        <v>2</v>
      </c>
      <c r="G15" s="50">
        <f t="shared" si="2"/>
        <v>50144375.970122583</v>
      </c>
      <c r="H15" s="15">
        <v>0.5</v>
      </c>
      <c r="I15" s="10">
        <v>0</v>
      </c>
      <c r="J15" s="49">
        <f t="shared" si="3"/>
        <v>0</v>
      </c>
      <c r="K15" s="2">
        <f t="shared" si="4"/>
        <v>0.5</v>
      </c>
      <c r="L15" s="51">
        <f t="shared" si="5"/>
        <v>12536093.992530646</v>
      </c>
    </row>
    <row r="16" spans="1:12" x14ac:dyDescent="0.2">
      <c r="A16" s="7" t="s">
        <v>10</v>
      </c>
      <c r="B16" s="48">
        <v>12833591.876</v>
      </c>
      <c r="C16" s="10">
        <v>3</v>
      </c>
      <c r="D16" s="2">
        <v>0</v>
      </c>
      <c r="E16" s="49">
        <f t="shared" si="0"/>
        <v>0</v>
      </c>
      <c r="F16" s="36">
        <f t="shared" si="1"/>
        <v>3</v>
      </c>
      <c r="G16" s="50">
        <f t="shared" si="2"/>
        <v>38500775.627999999</v>
      </c>
      <c r="H16" s="15">
        <v>0.5</v>
      </c>
      <c r="I16" s="10">
        <v>0</v>
      </c>
      <c r="J16" s="49">
        <f t="shared" si="3"/>
        <v>0</v>
      </c>
      <c r="K16" s="2">
        <f t="shared" si="4"/>
        <v>0.5</v>
      </c>
      <c r="L16" s="51">
        <f t="shared" si="5"/>
        <v>6416795.9380000001</v>
      </c>
    </row>
    <row r="17" spans="1:12" x14ac:dyDescent="0.2">
      <c r="A17" s="7" t="s">
        <v>11</v>
      </c>
      <c r="B17" s="48">
        <v>20956217.190762259</v>
      </c>
      <c r="C17" s="10">
        <v>3</v>
      </c>
      <c r="D17" s="2">
        <v>1</v>
      </c>
      <c r="E17" s="49">
        <f t="shared" si="0"/>
        <v>20956217.190762259</v>
      </c>
      <c r="F17" s="36">
        <f t="shared" si="1"/>
        <v>2</v>
      </c>
      <c r="G17" s="50">
        <f t="shared" si="2"/>
        <v>41912434.381524518</v>
      </c>
      <c r="H17" s="15">
        <v>0.5</v>
      </c>
      <c r="I17" s="10">
        <v>0</v>
      </c>
      <c r="J17" s="49">
        <f t="shared" si="3"/>
        <v>0</v>
      </c>
      <c r="K17" s="2">
        <f t="shared" si="4"/>
        <v>0.5</v>
      </c>
      <c r="L17" s="51">
        <f t="shared" si="5"/>
        <v>10478108.59538113</v>
      </c>
    </row>
    <row r="18" spans="1:12" x14ac:dyDescent="0.2">
      <c r="A18" s="7" t="s">
        <v>12</v>
      </c>
      <c r="B18" s="53">
        <v>66881388.350400001</v>
      </c>
      <c r="C18" s="54">
        <v>2</v>
      </c>
      <c r="D18" s="2">
        <v>0</v>
      </c>
      <c r="E18" s="49">
        <f t="shared" si="0"/>
        <v>0</v>
      </c>
      <c r="F18" s="36">
        <f t="shared" si="1"/>
        <v>2</v>
      </c>
      <c r="G18" s="50">
        <f t="shared" si="2"/>
        <v>133762776.7008</v>
      </c>
      <c r="H18" s="15">
        <v>0.5</v>
      </c>
      <c r="I18" s="10">
        <v>0</v>
      </c>
      <c r="J18" s="49">
        <f t="shared" si="3"/>
        <v>0</v>
      </c>
      <c r="K18" s="2">
        <f t="shared" si="4"/>
        <v>0.5</v>
      </c>
      <c r="L18" s="51">
        <f t="shared" si="5"/>
        <v>33440694.1752</v>
      </c>
    </row>
    <row r="19" spans="1:12" x14ac:dyDescent="0.2">
      <c r="A19" s="7" t="s">
        <v>13</v>
      </c>
      <c r="B19" s="48">
        <v>8146688.7883379161</v>
      </c>
      <c r="C19" s="10">
        <v>3</v>
      </c>
      <c r="D19" s="2">
        <v>1</v>
      </c>
      <c r="E19" s="49">
        <f t="shared" si="0"/>
        <v>8146688.7883379161</v>
      </c>
      <c r="F19" s="36">
        <f t="shared" si="1"/>
        <v>2</v>
      </c>
      <c r="G19" s="50">
        <f t="shared" si="2"/>
        <v>16293377.576675832</v>
      </c>
      <c r="H19" s="15">
        <v>0.5</v>
      </c>
      <c r="I19" s="10">
        <v>0</v>
      </c>
      <c r="J19" s="49">
        <f t="shared" si="3"/>
        <v>0</v>
      </c>
      <c r="K19" s="2">
        <f t="shared" si="4"/>
        <v>0.5</v>
      </c>
      <c r="L19" s="51">
        <f t="shared" si="5"/>
        <v>4073344.3941689581</v>
      </c>
    </row>
    <row r="20" spans="1:12" x14ac:dyDescent="0.2">
      <c r="A20" s="7" t="s">
        <v>86</v>
      </c>
      <c r="B20" s="48">
        <v>2354374.3881759779</v>
      </c>
      <c r="C20" s="10">
        <v>2.5</v>
      </c>
      <c r="D20" s="2">
        <v>1.5</v>
      </c>
      <c r="E20" s="49">
        <f t="shared" si="0"/>
        <v>3531561.582263967</v>
      </c>
      <c r="F20" s="36">
        <f t="shared" si="1"/>
        <v>1</v>
      </c>
      <c r="G20" s="50">
        <f t="shared" si="2"/>
        <v>2354374.3881759779</v>
      </c>
      <c r="H20" s="15">
        <v>0.5</v>
      </c>
      <c r="I20" s="10">
        <v>0</v>
      </c>
      <c r="J20" s="49">
        <f t="shared" si="3"/>
        <v>0</v>
      </c>
      <c r="K20" s="2">
        <f t="shared" si="4"/>
        <v>0.5</v>
      </c>
      <c r="L20" s="51">
        <f t="shared" si="5"/>
        <v>1177187.1940879889</v>
      </c>
    </row>
    <row r="21" spans="1:12" x14ac:dyDescent="0.2">
      <c r="A21" s="7" t="s">
        <v>14</v>
      </c>
      <c r="B21" s="48">
        <v>931556.6451217673</v>
      </c>
      <c r="C21" s="10">
        <v>2.5</v>
      </c>
      <c r="D21" s="2">
        <v>1</v>
      </c>
      <c r="E21" s="49">
        <f t="shared" si="0"/>
        <v>931556.6451217673</v>
      </c>
      <c r="F21" s="36">
        <f t="shared" si="1"/>
        <v>1.5</v>
      </c>
      <c r="G21" s="50">
        <f t="shared" si="2"/>
        <v>1397334.967682651</v>
      </c>
      <c r="H21" s="15">
        <v>0.5</v>
      </c>
      <c r="I21" s="10">
        <v>0</v>
      </c>
      <c r="J21" s="49">
        <f t="shared" si="3"/>
        <v>0</v>
      </c>
      <c r="K21" s="2">
        <f t="shared" si="4"/>
        <v>0.5</v>
      </c>
      <c r="L21" s="51">
        <f t="shared" si="5"/>
        <v>465778.32256088365</v>
      </c>
    </row>
    <row r="22" spans="1:12" x14ac:dyDescent="0.2">
      <c r="A22" s="7" t="s">
        <v>15</v>
      </c>
      <c r="B22" s="48">
        <v>162088241.75621781</v>
      </c>
      <c r="C22" s="10">
        <v>3</v>
      </c>
      <c r="D22" s="2">
        <v>1</v>
      </c>
      <c r="E22" s="49">
        <f t="shared" si="0"/>
        <v>162088241.75621781</v>
      </c>
      <c r="F22" s="36">
        <f t="shared" si="1"/>
        <v>2</v>
      </c>
      <c r="G22" s="50">
        <f t="shared" si="2"/>
        <v>324176483.51243562</v>
      </c>
      <c r="H22" s="15">
        <v>0.5</v>
      </c>
      <c r="I22" s="10">
        <v>0</v>
      </c>
      <c r="J22" s="49">
        <f t="shared" si="3"/>
        <v>0</v>
      </c>
      <c r="K22" s="2">
        <f t="shared" si="4"/>
        <v>0.5</v>
      </c>
      <c r="L22" s="51">
        <f t="shared" si="5"/>
        <v>81044120.878108904</v>
      </c>
    </row>
    <row r="23" spans="1:12" x14ac:dyDescent="0.2">
      <c r="A23" s="7" t="s">
        <v>16</v>
      </c>
      <c r="B23" s="48">
        <v>47855913.166238151</v>
      </c>
      <c r="C23" s="10">
        <v>3</v>
      </c>
      <c r="D23" s="2">
        <v>1</v>
      </c>
      <c r="E23" s="49">
        <f t="shared" si="0"/>
        <v>47855913.166238151</v>
      </c>
      <c r="F23" s="36">
        <f t="shared" si="1"/>
        <v>2</v>
      </c>
      <c r="G23" s="50">
        <f t="shared" si="2"/>
        <v>95711826.332476303</v>
      </c>
      <c r="H23" s="15">
        <v>0.5</v>
      </c>
      <c r="I23" s="10">
        <v>0.5</v>
      </c>
      <c r="J23" s="49">
        <f t="shared" si="3"/>
        <v>23927956.583119076</v>
      </c>
      <c r="K23" s="2">
        <f t="shared" si="4"/>
        <v>0</v>
      </c>
      <c r="L23" s="51">
        <f t="shared" si="5"/>
        <v>0</v>
      </c>
    </row>
    <row r="24" spans="1:12" x14ac:dyDescent="0.2">
      <c r="A24" s="7" t="s">
        <v>17</v>
      </c>
      <c r="B24" s="48">
        <v>10337512.379282707</v>
      </c>
      <c r="C24" s="10">
        <v>2</v>
      </c>
      <c r="D24" s="2">
        <v>0.5</v>
      </c>
      <c r="E24" s="49">
        <f t="shared" si="0"/>
        <v>5168756.1896413537</v>
      </c>
      <c r="F24" s="36">
        <f t="shared" si="1"/>
        <v>1.5</v>
      </c>
      <c r="G24" s="50">
        <f t="shared" si="2"/>
        <v>15506268.568924062</v>
      </c>
      <c r="H24" s="15">
        <v>0.5</v>
      </c>
      <c r="I24" s="10">
        <v>0.5</v>
      </c>
      <c r="J24" s="49">
        <f t="shared" si="3"/>
        <v>5168756.1896413537</v>
      </c>
      <c r="K24" s="2">
        <f t="shared" si="4"/>
        <v>0</v>
      </c>
      <c r="L24" s="51">
        <f t="shared" si="5"/>
        <v>0</v>
      </c>
    </row>
    <row r="25" spans="1:12" x14ac:dyDescent="0.2">
      <c r="A25" s="7" t="s">
        <v>18</v>
      </c>
      <c r="B25" s="48">
        <v>1774293.008568872</v>
      </c>
      <c r="C25" s="10">
        <v>3.5</v>
      </c>
      <c r="D25" s="2">
        <v>1</v>
      </c>
      <c r="E25" s="49">
        <f t="shared" si="0"/>
        <v>1774293.008568872</v>
      </c>
      <c r="F25" s="36">
        <f t="shared" si="1"/>
        <v>2.5</v>
      </c>
      <c r="G25" s="50">
        <f t="shared" si="2"/>
        <v>4435732.5214221803</v>
      </c>
      <c r="H25" s="15">
        <v>0.5</v>
      </c>
      <c r="I25" s="10">
        <v>0</v>
      </c>
      <c r="J25" s="49">
        <f t="shared" si="3"/>
        <v>0</v>
      </c>
      <c r="K25" s="2">
        <f t="shared" si="4"/>
        <v>0.5</v>
      </c>
      <c r="L25" s="51">
        <f t="shared" si="5"/>
        <v>887146.504284436</v>
      </c>
    </row>
    <row r="26" spans="1:12" x14ac:dyDescent="0.2">
      <c r="A26" s="7" t="s">
        <v>19</v>
      </c>
      <c r="B26" s="48">
        <v>3312390.7647729497</v>
      </c>
      <c r="C26" s="10">
        <v>2.5</v>
      </c>
      <c r="D26" s="2">
        <v>1.5</v>
      </c>
      <c r="E26" s="49">
        <f t="shared" si="0"/>
        <v>4968586.1471594246</v>
      </c>
      <c r="F26" s="36">
        <f t="shared" si="1"/>
        <v>1</v>
      </c>
      <c r="G26" s="50">
        <f t="shared" si="2"/>
        <v>3312390.7647729497</v>
      </c>
      <c r="H26" s="15">
        <v>0.5</v>
      </c>
      <c r="I26" s="10">
        <v>0</v>
      </c>
      <c r="J26" s="49">
        <f t="shared" si="3"/>
        <v>0</v>
      </c>
      <c r="K26" s="2">
        <f t="shared" si="4"/>
        <v>0.5</v>
      </c>
      <c r="L26" s="51">
        <f t="shared" si="5"/>
        <v>1656195.3823864749</v>
      </c>
    </row>
    <row r="27" spans="1:12" x14ac:dyDescent="0.2">
      <c r="A27" s="7" t="s">
        <v>20</v>
      </c>
      <c r="B27" s="48">
        <v>905193.87810589524</v>
      </c>
      <c r="C27" s="10">
        <v>2.5</v>
      </c>
      <c r="D27" s="2">
        <v>1</v>
      </c>
      <c r="E27" s="49">
        <f t="shared" si="0"/>
        <v>905193.87810589524</v>
      </c>
      <c r="F27" s="36">
        <f t="shared" si="1"/>
        <v>1.5</v>
      </c>
      <c r="G27" s="50">
        <f t="shared" si="2"/>
        <v>1357790.8171588429</v>
      </c>
      <c r="H27" s="15">
        <v>0.5</v>
      </c>
      <c r="I27" s="10">
        <v>0</v>
      </c>
      <c r="J27" s="49">
        <f t="shared" si="3"/>
        <v>0</v>
      </c>
      <c r="K27" s="2">
        <f t="shared" si="4"/>
        <v>0.5</v>
      </c>
      <c r="L27" s="51">
        <f t="shared" si="5"/>
        <v>452596.93905294762</v>
      </c>
    </row>
    <row r="28" spans="1:12" x14ac:dyDescent="0.2">
      <c r="A28" s="7" t="s">
        <v>21</v>
      </c>
      <c r="B28" s="48">
        <v>545991.29780803027</v>
      </c>
      <c r="C28" s="10">
        <v>2.5</v>
      </c>
      <c r="D28" s="2">
        <v>1</v>
      </c>
      <c r="E28" s="49">
        <f t="shared" si="0"/>
        <v>545991.29780803027</v>
      </c>
      <c r="F28" s="36">
        <f t="shared" si="1"/>
        <v>1.5</v>
      </c>
      <c r="G28" s="50">
        <f t="shared" si="2"/>
        <v>818986.94671204546</v>
      </c>
      <c r="H28" s="15">
        <v>0.5</v>
      </c>
      <c r="I28" s="10">
        <v>0</v>
      </c>
      <c r="J28" s="49">
        <f t="shared" si="3"/>
        <v>0</v>
      </c>
      <c r="K28" s="2">
        <f t="shared" si="4"/>
        <v>0.5</v>
      </c>
      <c r="L28" s="51">
        <f t="shared" si="5"/>
        <v>272995.64890401514</v>
      </c>
    </row>
    <row r="29" spans="1:12" x14ac:dyDescent="0.2">
      <c r="A29" s="7" t="s">
        <v>22</v>
      </c>
      <c r="B29" s="48">
        <v>1526366.6375317648</v>
      </c>
      <c r="C29" s="10">
        <v>3.5</v>
      </c>
      <c r="D29" s="2">
        <v>1</v>
      </c>
      <c r="E29" s="49">
        <f t="shared" si="0"/>
        <v>1526366.6375317648</v>
      </c>
      <c r="F29" s="36">
        <f t="shared" si="1"/>
        <v>2.5</v>
      </c>
      <c r="G29" s="50">
        <f t="shared" si="2"/>
        <v>3815916.593829412</v>
      </c>
      <c r="H29" s="15">
        <v>0.5</v>
      </c>
      <c r="I29" s="10">
        <v>0</v>
      </c>
      <c r="J29" s="49">
        <f t="shared" si="3"/>
        <v>0</v>
      </c>
      <c r="K29" s="2">
        <f t="shared" si="4"/>
        <v>0.5</v>
      </c>
      <c r="L29" s="51">
        <f t="shared" si="5"/>
        <v>763183.3187658824</v>
      </c>
    </row>
    <row r="30" spans="1:12" x14ac:dyDescent="0.2">
      <c r="A30" s="7" t="s">
        <v>23</v>
      </c>
      <c r="B30" s="48">
        <v>860364.67986570473</v>
      </c>
      <c r="C30" s="10">
        <v>2.5</v>
      </c>
      <c r="D30" s="2">
        <v>1</v>
      </c>
      <c r="E30" s="49">
        <f t="shared" si="0"/>
        <v>860364.67986570473</v>
      </c>
      <c r="F30" s="36">
        <f t="shared" si="1"/>
        <v>1.5</v>
      </c>
      <c r="G30" s="50">
        <f t="shared" si="2"/>
        <v>1290547.019798557</v>
      </c>
      <c r="H30" s="15">
        <v>0.5</v>
      </c>
      <c r="I30" s="10">
        <v>0</v>
      </c>
      <c r="J30" s="49">
        <f t="shared" si="3"/>
        <v>0</v>
      </c>
      <c r="K30" s="2">
        <f t="shared" si="4"/>
        <v>0.5</v>
      </c>
      <c r="L30" s="51">
        <f t="shared" si="5"/>
        <v>430182.33993285237</v>
      </c>
    </row>
    <row r="31" spans="1:12" x14ac:dyDescent="0.2">
      <c r="A31" s="7" t="s">
        <v>24</v>
      </c>
      <c r="B31" s="48">
        <v>1953922.1624236263</v>
      </c>
      <c r="C31" s="10">
        <v>2.5</v>
      </c>
      <c r="D31" s="2">
        <v>1</v>
      </c>
      <c r="E31" s="49">
        <f t="shared" si="0"/>
        <v>1953922.1624236263</v>
      </c>
      <c r="F31" s="36">
        <f t="shared" si="1"/>
        <v>1.5</v>
      </c>
      <c r="G31" s="50">
        <f t="shared" si="2"/>
        <v>2930883.2436354393</v>
      </c>
      <c r="H31" s="15">
        <v>0.5</v>
      </c>
      <c r="I31" s="10">
        <v>0</v>
      </c>
      <c r="J31" s="49">
        <f t="shared" si="3"/>
        <v>0</v>
      </c>
      <c r="K31" s="2">
        <f t="shared" si="4"/>
        <v>0.5</v>
      </c>
      <c r="L31" s="51">
        <f t="shared" si="5"/>
        <v>976961.08121181314</v>
      </c>
    </row>
    <row r="32" spans="1:12" x14ac:dyDescent="0.2">
      <c r="A32" s="7" t="s">
        <v>25</v>
      </c>
      <c r="B32" s="48">
        <v>3221498.1073779315</v>
      </c>
      <c r="C32" s="10">
        <v>2.5</v>
      </c>
      <c r="D32" s="2">
        <v>1</v>
      </c>
      <c r="E32" s="49">
        <f t="shared" si="0"/>
        <v>3221498.1073779315</v>
      </c>
      <c r="F32" s="36">
        <f t="shared" si="1"/>
        <v>1.5</v>
      </c>
      <c r="G32" s="50">
        <f t="shared" si="2"/>
        <v>4832247.1610668972</v>
      </c>
      <c r="H32" s="15">
        <v>0.5</v>
      </c>
      <c r="I32" s="10">
        <v>0</v>
      </c>
      <c r="J32" s="49">
        <f t="shared" si="3"/>
        <v>0</v>
      </c>
      <c r="K32" s="2">
        <f t="shared" si="4"/>
        <v>0.5</v>
      </c>
      <c r="L32" s="51">
        <f t="shared" si="5"/>
        <v>1610749.0536889657</v>
      </c>
    </row>
    <row r="33" spans="1:12" x14ac:dyDescent="0.2">
      <c r="A33" s="7" t="s">
        <v>26</v>
      </c>
      <c r="B33" s="48">
        <v>18513754.864454325</v>
      </c>
      <c r="C33" s="10">
        <v>3</v>
      </c>
      <c r="D33" s="2">
        <v>0</v>
      </c>
      <c r="E33" s="49">
        <f t="shared" si="0"/>
        <v>0</v>
      </c>
      <c r="F33" s="36">
        <f t="shared" si="1"/>
        <v>3</v>
      </c>
      <c r="G33" s="50">
        <f t="shared" si="2"/>
        <v>55541264.593362972</v>
      </c>
      <c r="H33" s="15">
        <v>0.5</v>
      </c>
      <c r="I33" s="10">
        <v>0.5</v>
      </c>
      <c r="J33" s="49">
        <f>(B33*I33)*0.75</f>
        <v>6942658.0741703715</v>
      </c>
      <c r="K33" s="2">
        <f t="shared" si="4"/>
        <v>0</v>
      </c>
      <c r="L33" s="51">
        <f>(B33*I33)*0.25</f>
        <v>2314219.3580567907</v>
      </c>
    </row>
    <row r="34" spans="1:12" x14ac:dyDescent="0.2">
      <c r="A34" s="7" t="s">
        <v>27</v>
      </c>
      <c r="B34" s="48">
        <v>10715053.572964188</v>
      </c>
      <c r="C34" s="10">
        <v>2</v>
      </c>
      <c r="D34" s="2">
        <v>1</v>
      </c>
      <c r="E34" s="49">
        <f t="shared" si="0"/>
        <v>10715053.572964188</v>
      </c>
      <c r="F34" s="36">
        <f t="shared" si="1"/>
        <v>1</v>
      </c>
      <c r="G34" s="50">
        <f t="shared" si="2"/>
        <v>10715053.572964188</v>
      </c>
      <c r="H34" s="15">
        <v>0.5</v>
      </c>
      <c r="I34" s="10">
        <v>0</v>
      </c>
      <c r="J34" s="49">
        <f t="shared" si="3"/>
        <v>0</v>
      </c>
      <c r="K34" s="2">
        <f t="shared" si="4"/>
        <v>0.5</v>
      </c>
      <c r="L34" s="51">
        <f t="shared" si="5"/>
        <v>5357526.7864820939</v>
      </c>
    </row>
    <row r="35" spans="1:12" x14ac:dyDescent="0.2">
      <c r="A35" s="7" t="s">
        <v>28</v>
      </c>
      <c r="B35" s="48">
        <v>227287692.38455912</v>
      </c>
      <c r="C35" s="10">
        <v>3</v>
      </c>
      <c r="D35" s="2">
        <v>1</v>
      </c>
      <c r="E35" s="49">
        <f t="shared" si="0"/>
        <v>227287692.38455912</v>
      </c>
      <c r="F35" s="36">
        <f t="shared" si="1"/>
        <v>2</v>
      </c>
      <c r="G35" s="50">
        <f t="shared" si="2"/>
        <v>454575384.76911825</v>
      </c>
      <c r="H35" s="15">
        <v>0.5</v>
      </c>
      <c r="I35" s="10">
        <v>0</v>
      </c>
      <c r="J35" s="49">
        <f t="shared" si="3"/>
        <v>0</v>
      </c>
      <c r="K35" s="2">
        <f t="shared" si="4"/>
        <v>0.5</v>
      </c>
      <c r="L35" s="51">
        <f t="shared" si="5"/>
        <v>113643846.19227956</v>
      </c>
    </row>
    <row r="36" spans="1:12" x14ac:dyDescent="0.2">
      <c r="A36" s="7" t="s">
        <v>29</v>
      </c>
      <c r="B36" s="48">
        <v>1121083.8336292806</v>
      </c>
      <c r="C36" s="10">
        <v>2.5</v>
      </c>
      <c r="D36" s="2">
        <v>1</v>
      </c>
      <c r="E36" s="49">
        <f t="shared" si="0"/>
        <v>1121083.8336292806</v>
      </c>
      <c r="F36" s="36">
        <f t="shared" si="1"/>
        <v>1.5</v>
      </c>
      <c r="G36" s="50">
        <f t="shared" si="2"/>
        <v>1681625.750443921</v>
      </c>
      <c r="H36" s="15">
        <v>0.5</v>
      </c>
      <c r="I36" s="10">
        <v>0</v>
      </c>
      <c r="J36" s="49">
        <f t="shared" si="3"/>
        <v>0</v>
      </c>
      <c r="K36" s="2">
        <f t="shared" si="4"/>
        <v>0.5</v>
      </c>
      <c r="L36" s="51">
        <f t="shared" si="5"/>
        <v>560541.91681464028</v>
      </c>
    </row>
    <row r="37" spans="1:12" x14ac:dyDescent="0.2">
      <c r="A37" s="7" t="s">
        <v>30</v>
      </c>
      <c r="B37" s="48">
        <v>22527271.931637891</v>
      </c>
      <c r="C37" s="10">
        <v>2</v>
      </c>
      <c r="D37" s="2">
        <v>1</v>
      </c>
      <c r="E37" s="49">
        <f t="shared" si="0"/>
        <v>22527271.931637891</v>
      </c>
      <c r="F37" s="36">
        <f t="shared" si="1"/>
        <v>1</v>
      </c>
      <c r="G37" s="50">
        <f t="shared" si="2"/>
        <v>22527271.931637891</v>
      </c>
      <c r="H37" s="15">
        <v>0.5</v>
      </c>
      <c r="I37" s="10">
        <v>0</v>
      </c>
      <c r="J37" s="49">
        <f t="shared" si="3"/>
        <v>0</v>
      </c>
      <c r="K37" s="2">
        <f t="shared" si="4"/>
        <v>0.5</v>
      </c>
      <c r="L37" s="51">
        <f t="shared" si="5"/>
        <v>11263635.965818945</v>
      </c>
    </row>
    <row r="38" spans="1:12" x14ac:dyDescent="0.2">
      <c r="A38" s="7" t="s">
        <v>31</v>
      </c>
      <c r="B38" s="48">
        <v>4545791.4715097705</v>
      </c>
      <c r="C38" s="10">
        <v>2</v>
      </c>
      <c r="D38" s="2">
        <v>1</v>
      </c>
      <c r="E38" s="49">
        <f t="shared" si="0"/>
        <v>4545791.4715097705</v>
      </c>
      <c r="F38" s="36">
        <f t="shared" si="1"/>
        <v>1</v>
      </c>
      <c r="G38" s="50">
        <f t="shared" si="2"/>
        <v>4545791.4715097705</v>
      </c>
      <c r="H38" s="15">
        <v>0.5</v>
      </c>
      <c r="I38" s="10">
        <v>0</v>
      </c>
      <c r="J38" s="49">
        <f>(B38*K38)*0.5</f>
        <v>1136447.8678774426</v>
      </c>
      <c r="K38" s="2">
        <f t="shared" si="4"/>
        <v>0.5</v>
      </c>
      <c r="L38" s="51">
        <f>(B38*K38)*0.5</f>
        <v>1136447.8678774426</v>
      </c>
    </row>
    <row r="39" spans="1:12" x14ac:dyDescent="0.2">
      <c r="A39" s="7" t="s">
        <v>32</v>
      </c>
      <c r="B39" s="48">
        <v>963011.17454604642</v>
      </c>
      <c r="C39" s="10">
        <v>2.5</v>
      </c>
      <c r="D39" s="2">
        <v>1</v>
      </c>
      <c r="E39" s="49">
        <f t="shared" si="0"/>
        <v>963011.17454604642</v>
      </c>
      <c r="F39" s="36">
        <f t="shared" si="1"/>
        <v>1.5</v>
      </c>
      <c r="G39" s="50">
        <f t="shared" si="2"/>
        <v>1444516.7618190697</v>
      </c>
      <c r="H39" s="15">
        <v>0.5</v>
      </c>
      <c r="I39" s="10">
        <v>0</v>
      </c>
      <c r="J39" s="49">
        <f t="shared" si="3"/>
        <v>0</v>
      </c>
      <c r="K39" s="2">
        <f t="shared" si="4"/>
        <v>0.5</v>
      </c>
      <c r="L39" s="51">
        <f t="shared" si="5"/>
        <v>481505.58727302321</v>
      </c>
    </row>
    <row r="40" spans="1:12" x14ac:dyDescent="0.2">
      <c r="A40" s="7" t="s">
        <v>33</v>
      </c>
      <c r="B40" s="48">
        <v>369491.51296884526</v>
      </c>
      <c r="C40" s="10">
        <v>2.5</v>
      </c>
      <c r="D40" s="2">
        <v>1</v>
      </c>
      <c r="E40" s="49">
        <f t="shared" si="0"/>
        <v>369491.51296884526</v>
      </c>
      <c r="F40" s="36">
        <f t="shared" si="1"/>
        <v>1.5</v>
      </c>
      <c r="G40" s="50">
        <f t="shared" si="2"/>
        <v>554237.26945326792</v>
      </c>
      <c r="H40" s="15">
        <v>0.5</v>
      </c>
      <c r="I40" s="10">
        <v>0</v>
      </c>
      <c r="J40" s="49">
        <f t="shared" si="3"/>
        <v>0</v>
      </c>
      <c r="K40" s="2">
        <f t="shared" si="4"/>
        <v>0.5</v>
      </c>
      <c r="L40" s="51">
        <f t="shared" si="5"/>
        <v>184745.75648442263</v>
      </c>
    </row>
    <row r="41" spans="1:12" x14ac:dyDescent="0.2">
      <c r="A41" s="7" t="s">
        <v>34</v>
      </c>
      <c r="B41" s="48">
        <v>40832486.258790553</v>
      </c>
      <c r="C41" s="10">
        <v>2</v>
      </c>
      <c r="D41" s="2">
        <v>1</v>
      </c>
      <c r="E41" s="49">
        <f t="shared" si="0"/>
        <v>40832486.258790553</v>
      </c>
      <c r="F41" s="36">
        <f t="shared" si="1"/>
        <v>1</v>
      </c>
      <c r="G41" s="50">
        <f t="shared" si="2"/>
        <v>40832486.258790553</v>
      </c>
      <c r="H41" s="15">
        <v>0.5</v>
      </c>
      <c r="I41" s="10">
        <v>0</v>
      </c>
      <c r="J41" s="49">
        <f t="shared" si="3"/>
        <v>0</v>
      </c>
      <c r="K41" s="2">
        <f t="shared" si="4"/>
        <v>0.5</v>
      </c>
      <c r="L41" s="51">
        <f t="shared" si="5"/>
        <v>20416243.129395276</v>
      </c>
    </row>
    <row r="42" spans="1:12" x14ac:dyDescent="0.2">
      <c r="A42" s="7" t="s">
        <v>35</v>
      </c>
      <c r="B42" s="48">
        <v>113652090.5936</v>
      </c>
      <c r="C42" s="10">
        <v>3</v>
      </c>
      <c r="D42" s="2">
        <v>0</v>
      </c>
      <c r="E42" s="49">
        <f t="shared" si="0"/>
        <v>0</v>
      </c>
      <c r="F42" s="36">
        <f t="shared" si="1"/>
        <v>3</v>
      </c>
      <c r="G42" s="50">
        <f t="shared" si="2"/>
        <v>340956271.78079998</v>
      </c>
      <c r="H42" s="15">
        <v>0.5</v>
      </c>
      <c r="I42" s="10">
        <v>0</v>
      </c>
      <c r="J42" s="49">
        <f t="shared" si="3"/>
        <v>0</v>
      </c>
      <c r="K42" s="2">
        <f t="shared" si="4"/>
        <v>0.5</v>
      </c>
      <c r="L42" s="51">
        <f t="shared" si="5"/>
        <v>56826045.296800002</v>
      </c>
    </row>
    <row r="43" spans="1:12" x14ac:dyDescent="0.2">
      <c r="A43" s="7" t="s">
        <v>36</v>
      </c>
      <c r="B43" s="48">
        <v>40800744.133413091</v>
      </c>
      <c r="C43" s="10">
        <v>3.5</v>
      </c>
      <c r="D43" s="2">
        <v>1</v>
      </c>
      <c r="E43" s="49">
        <f t="shared" si="0"/>
        <v>40800744.133413091</v>
      </c>
      <c r="F43" s="36">
        <f t="shared" si="1"/>
        <v>2.5</v>
      </c>
      <c r="G43" s="50">
        <f t="shared" si="2"/>
        <v>102001860.33353272</v>
      </c>
      <c r="H43" s="15">
        <v>0.5</v>
      </c>
      <c r="I43" s="10">
        <v>0.5</v>
      </c>
      <c r="J43" s="49">
        <f t="shared" si="3"/>
        <v>20400372.066706546</v>
      </c>
      <c r="K43" s="2">
        <f t="shared" si="4"/>
        <v>0</v>
      </c>
      <c r="L43" s="51">
        <f t="shared" si="5"/>
        <v>0</v>
      </c>
    </row>
    <row r="44" spans="1:12" x14ac:dyDescent="0.2">
      <c r="A44" s="7" t="s">
        <v>37</v>
      </c>
      <c r="B44" s="48">
        <v>3434883.3564237617</v>
      </c>
      <c r="C44" s="10">
        <v>2.5</v>
      </c>
      <c r="D44" s="2">
        <v>1</v>
      </c>
      <c r="E44" s="49">
        <f t="shared" si="0"/>
        <v>3434883.3564237617</v>
      </c>
      <c r="F44" s="36">
        <f t="shared" si="1"/>
        <v>1.5</v>
      </c>
      <c r="G44" s="50">
        <f t="shared" si="2"/>
        <v>5152325.0346356425</v>
      </c>
      <c r="H44" s="15">
        <v>0.5</v>
      </c>
      <c r="I44" s="10">
        <v>0</v>
      </c>
      <c r="J44" s="49">
        <f t="shared" si="3"/>
        <v>0</v>
      </c>
      <c r="K44" s="2">
        <f t="shared" si="4"/>
        <v>0.5</v>
      </c>
      <c r="L44" s="51">
        <f t="shared" si="5"/>
        <v>1717441.6782118808</v>
      </c>
    </row>
    <row r="45" spans="1:12" x14ac:dyDescent="0.2">
      <c r="A45" s="7" t="s">
        <v>38</v>
      </c>
      <c r="B45" s="48">
        <v>350788.08818218886</v>
      </c>
      <c r="C45" s="10">
        <v>2.5</v>
      </c>
      <c r="D45" s="2">
        <v>1</v>
      </c>
      <c r="E45" s="49">
        <f t="shared" si="0"/>
        <v>350788.08818218886</v>
      </c>
      <c r="F45" s="36">
        <f t="shared" si="1"/>
        <v>1.5</v>
      </c>
      <c r="G45" s="50">
        <f t="shared" si="2"/>
        <v>526182.13227328332</v>
      </c>
      <c r="H45" s="15">
        <v>0.5</v>
      </c>
      <c r="I45" s="10">
        <v>0.5</v>
      </c>
      <c r="J45" s="49">
        <f t="shared" si="3"/>
        <v>175394.04409109443</v>
      </c>
      <c r="K45" s="2">
        <f t="shared" si="4"/>
        <v>0</v>
      </c>
      <c r="L45" s="51">
        <f t="shared" si="5"/>
        <v>0</v>
      </c>
    </row>
    <row r="46" spans="1:12" x14ac:dyDescent="0.2">
      <c r="A46" s="7" t="s">
        <v>39</v>
      </c>
      <c r="B46" s="48">
        <v>1176444.4782564736</v>
      </c>
      <c r="C46" s="10">
        <v>1.5</v>
      </c>
      <c r="D46" s="2">
        <v>1.5</v>
      </c>
      <c r="E46" s="49">
        <f t="shared" si="0"/>
        <v>1764666.7173847104</v>
      </c>
      <c r="F46" s="36">
        <f t="shared" si="1"/>
        <v>0</v>
      </c>
      <c r="G46" s="50">
        <f t="shared" si="2"/>
        <v>0</v>
      </c>
      <c r="H46" s="15">
        <v>0.5</v>
      </c>
      <c r="I46" s="10">
        <v>0</v>
      </c>
      <c r="J46" s="49">
        <f t="shared" si="3"/>
        <v>0</v>
      </c>
      <c r="K46" s="2">
        <f t="shared" si="4"/>
        <v>0.5</v>
      </c>
      <c r="L46" s="51">
        <f t="shared" si="5"/>
        <v>588222.23912823678</v>
      </c>
    </row>
    <row r="47" spans="1:12" x14ac:dyDescent="0.2">
      <c r="A47" s="7" t="s">
        <v>40</v>
      </c>
      <c r="B47" s="48">
        <v>56220401.640579894</v>
      </c>
      <c r="C47" s="10">
        <v>3</v>
      </c>
      <c r="D47" s="2">
        <v>0</v>
      </c>
      <c r="E47" s="49">
        <f t="shared" si="0"/>
        <v>0</v>
      </c>
      <c r="F47" s="36">
        <f t="shared" si="1"/>
        <v>3</v>
      </c>
      <c r="G47" s="50">
        <f t="shared" si="2"/>
        <v>168661204.9217397</v>
      </c>
      <c r="H47" s="15">
        <v>0.5</v>
      </c>
      <c r="I47" s="10">
        <v>0.5</v>
      </c>
      <c r="J47" s="49">
        <f t="shared" si="3"/>
        <v>28110200.820289947</v>
      </c>
      <c r="K47" s="2">
        <f t="shared" si="4"/>
        <v>0</v>
      </c>
      <c r="L47" s="51">
        <f t="shared" si="5"/>
        <v>0</v>
      </c>
    </row>
    <row r="48" spans="1:12" x14ac:dyDescent="0.2">
      <c r="A48" s="7" t="s">
        <v>41</v>
      </c>
      <c r="B48" s="48">
        <v>37101295.305599995</v>
      </c>
      <c r="C48" s="10">
        <v>2</v>
      </c>
      <c r="D48" s="2">
        <v>0</v>
      </c>
      <c r="E48" s="49">
        <f t="shared" si="0"/>
        <v>0</v>
      </c>
      <c r="F48" s="36">
        <f t="shared" si="1"/>
        <v>2</v>
      </c>
      <c r="G48" s="50">
        <f t="shared" si="2"/>
        <v>74202590.61119999</v>
      </c>
      <c r="H48" s="15">
        <v>0.5</v>
      </c>
      <c r="I48" s="10">
        <v>0</v>
      </c>
      <c r="J48" s="49">
        <f t="shared" si="3"/>
        <v>0</v>
      </c>
      <c r="K48" s="2">
        <f t="shared" si="4"/>
        <v>0.5</v>
      </c>
      <c r="L48" s="51">
        <f t="shared" si="5"/>
        <v>18550647.652799997</v>
      </c>
    </row>
    <row r="49" spans="1:12" x14ac:dyDescent="0.2">
      <c r="A49" s="7" t="s">
        <v>42</v>
      </c>
      <c r="B49" s="48">
        <v>25667119.5132</v>
      </c>
      <c r="C49" s="10">
        <v>2</v>
      </c>
      <c r="D49" s="2">
        <v>0</v>
      </c>
      <c r="E49" s="49">
        <f t="shared" si="0"/>
        <v>0</v>
      </c>
      <c r="F49" s="36">
        <f t="shared" si="1"/>
        <v>2</v>
      </c>
      <c r="G49" s="50">
        <f t="shared" si="2"/>
        <v>51334239.0264</v>
      </c>
      <c r="H49" s="15">
        <v>0.5</v>
      </c>
      <c r="I49" s="10">
        <v>0</v>
      </c>
      <c r="J49" s="49">
        <f t="shared" si="3"/>
        <v>0</v>
      </c>
      <c r="K49" s="2">
        <f t="shared" si="4"/>
        <v>0.5</v>
      </c>
      <c r="L49" s="51">
        <f t="shared" si="5"/>
        <v>12833559.7566</v>
      </c>
    </row>
    <row r="50" spans="1:12" x14ac:dyDescent="0.2">
      <c r="A50" s="7" t="s">
        <v>43</v>
      </c>
      <c r="B50" s="48">
        <v>499564911.380602</v>
      </c>
      <c r="C50" s="10">
        <v>2</v>
      </c>
      <c r="D50" s="2">
        <v>1</v>
      </c>
      <c r="E50" s="49">
        <f t="shared" si="0"/>
        <v>499564911.380602</v>
      </c>
      <c r="F50" s="36">
        <f t="shared" si="1"/>
        <v>1</v>
      </c>
      <c r="G50" s="50">
        <f t="shared" si="2"/>
        <v>499564911.380602</v>
      </c>
      <c r="H50" s="15">
        <v>0.5</v>
      </c>
      <c r="I50" s="10">
        <v>0</v>
      </c>
      <c r="J50" s="49">
        <f t="shared" si="3"/>
        <v>0</v>
      </c>
      <c r="K50" s="2">
        <f t="shared" si="4"/>
        <v>0.5</v>
      </c>
      <c r="L50" s="51">
        <f t="shared" si="5"/>
        <v>249782455.690301</v>
      </c>
    </row>
    <row r="51" spans="1:12" x14ac:dyDescent="0.2">
      <c r="A51" s="7" t="s">
        <v>44</v>
      </c>
      <c r="B51" s="48">
        <v>34464566.972288869</v>
      </c>
      <c r="C51" s="10">
        <v>2</v>
      </c>
      <c r="D51" s="2">
        <v>1</v>
      </c>
      <c r="E51" s="49">
        <f t="shared" si="0"/>
        <v>34464566.972288869</v>
      </c>
      <c r="F51" s="36">
        <f t="shared" si="1"/>
        <v>1</v>
      </c>
      <c r="G51" s="50">
        <f t="shared" si="2"/>
        <v>34464566.972288869</v>
      </c>
      <c r="H51" s="15">
        <v>0.5</v>
      </c>
      <c r="I51" s="10">
        <v>0.5</v>
      </c>
      <c r="J51" s="49">
        <f t="shared" si="3"/>
        <v>17232283.486144435</v>
      </c>
      <c r="K51" s="2">
        <f t="shared" si="4"/>
        <v>0</v>
      </c>
      <c r="L51" s="51">
        <f t="shared" si="5"/>
        <v>0</v>
      </c>
    </row>
    <row r="52" spans="1:12" x14ac:dyDescent="0.2">
      <c r="A52" s="7" t="s">
        <v>45</v>
      </c>
      <c r="B52" s="48">
        <v>10503225.159777168</v>
      </c>
      <c r="C52" s="10">
        <v>2</v>
      </c>
      <c r="D52" s="2">
        <v>1</v>
      </c>
      <c r="E52" s="49">
        <f t="shared" si="0"/>
        <v>10503225.159777168</v>
      </c>
      <c r="F52" s="36">
        <f t="shared" si="1"/>
        <v>1</v>
      </c>
      <c r="G52" s="50">
        <f t="shared" si="2"/>
        <v>10503225.159777168</v>
      </c>
      <c r="H52" s="15">
        <v>0.5</v>
      </c>
      <c r="I52" s="10">
        <v>0</v>
      </c>
      <c r="J52" s="49">
        <f t="shared" si="3"/>
        <v>0</v>
      </c>
      <c r="K52" s="2">
        <f t="shared" si="4"/>
        <v>0.5</v>
      </c>
      <c r="L52" s="51">
        <f t="shared" si="5"/>
        <v>5251612.5798885841</v>
      </c>
    </row>
    <row r="53" spans="1:12" x14ac:dyDescent="0.2">
      <c r="A53" s="7" t="s">
        <v>46</v>
      </c>
      <c r="B53" s="48">
        <v>32560298.649599995</v>
      </c>
      <c r="C53" s="10">
        <v>3</v>
      </c>
      <c r="D53" s="2">
        <v>0</v>
      </c>
      <c r="E53" s="49">
        <f t="shared" si="0"/>
        <v>0</v>
      </c>
      <c r="F53" s="36">
        <f t="shared" si="1"/>
        <v>3</v>
      </c>
      <c r="G53" s="50">
        <f t="shared" si="2"/>
        <v>97680895.948799983</v>
      </c>
      <c r="H53" s="15">
        <v>0.5</v>
      </c>
      <c r="I53" s="10">
        <v>0</v>
      </c>
      <c r="J53" s="49">
        <f t="shared" si="3"/>
        <v>0</v>
      </c>
      <c r="K53" s="2">
        <f t="shared" si="4"/>
        <v>0.5</v>
      </c>
      <c r="L53" s="51">
        <f t="shared" si="5"/>
        <v>16280149.324799998</v>
      </c>
    </row>
    <row r="54" spans="1:12" x14ac:dyDescent="0.2">
      <c r="A54" s="7" t="s">
        <v>47</v>
      </c>
      <c r="B54" s="48">
        <v>4566007.8275424587</v>
      </c>
      <c r="C54" s="10">
        <v>2.5</v>
      </c>
      <c r="D54" s="2">
        <v>1</v>
      </c>
      <c r="E54" s="49">
        <f t="shared" si="0"/>
        <v>4566007.8275424587</v>
      </c>
      <c r="F54" s="36">
        <f t="shared" si="1"/>
        <v>1.5</v>
      </c>
      <c r="G54" s="50">
        <f t="shared" si="2"/>
        <v>6849011.7413136885</v>
      </c>
      <c r="H54" s="15">
        <v>0.5</v>
      </c>
      <c r="I54" s="10">
        <v>0</v>
      </c>
      <c r="J54" s="49">
        <f t="shared" si="3"/>
        <v>0</v>
      </c>
      <c r="K54" s="2">
        <f t="shared" si="4"/>
        <v>0.5</v>
      </c>
      <c r="L54" s="51">
        <f t="shared" si="5"/>
        <v>2283003.9137712293</v>
      </c>
    </row>
    <row r="55" spans="1:12" x14ac:dyDescent="0.2">
      <c r="A55" s="7" t="s">
        <v>48</v>
      </c>
      <c r="B55" s="48">
        <v>435892561.45062268</v>
      </c>
      <c r="C55" s="10">
        <v>3</v>
      </c>
      <c r="D55" s="2">
        <v>0</v>
      </c>
      <c r="E55" s="49">
        <f t="shared" si="0"/>
        <v>0</v>
      </c>
      <c r="F55" s="36">
        <f t="shared" si="1"/>
        <v>3</v>
      </c>
      <c r="G55" s="50">
        <f t="shared" si="2"/>
        <v>1307677684.3518682</v>
      </c>
      <c r="H55" s="15">
        <v>0.5</v>
      </c>
      <c r="I55" s="10">
        <v>0.5</v>
      </c>
      <c r="J55" s="49">
        <f t="shared" si="3"/>
        <v>217946280.72531134</v>
      </c>
      <c r="K55" s="2">
        <f t="shared" si="4"/>
        <v>0</v>
      </c>
      <c r="L55" s="51">
        <f t="shared" si="5"/>
        <v>0</v>
      </c>
    </row>
    <row r="56" spans="1:12" x14ac:dyDescent="0.2">
      <c r="A56" s="7" t="s">
        <v>49</v>
      </c>
      <c r="B56" s="48">
        <v>49981461.31588991</v>
      </c>
      <c r="C56" s="10">
        <v>3</v>
      </c>
      <c r="D56" s="2">
        <v>1</v>
      </c>
      <c r="E56" s="49">
        <f t="shared" si="0"/>
        <v>49981461.31588991</v>
      </c>
      <c r="F56" s="36">
        <f t="shared" si="1"/>
        <v>2</v>
      </c>
      <c r="G56" s="50">
        <f t="shared" si="2"/>
        <v>99962922.63177982</v>
      </c>
      <c r="H56" s="15">
        <v>0.5</v>
      </c>
      <c r="I56" s="10">
        <v>0</v>
      </c>
      <c r="J56" s="49">
        <f t="shared" si="3"/>
        <v>0</v>
      </c>
      <c r="K56" s="2">
        <f t="shared" si="4"/>
        <v>0.5</v>
      </c>
      <c r="L56" s="51">
        <f t="shared" si="5"/>
        <v>24990730.657944955</v>
      </c>
    </row>
    <row r="57" spans="1:12" x14ac:dyDescent="0.2">
      <c r="A57" s="7" t="s">
        <v>50</v>
      </c>
      <c r="B57" s="48">
        <v>227941459.99679998</v>
      </c>
      <c r="C57" s="10">
        <v>3</v>
      </c>
      <c r="D57" s="2">
        <v>0</v>
      </c>
      <c r="E57" s="49">
        <f t="shared" si="0"/>
        <v>0</v>
      </c>
      <c r="F57" s="36">
        <f t="shared" si="1"/>
        <v>3</v>
      </c>
      <c r="G57" s="50">
        <f t="shared" si="2"/>
        <v>683824379.99039996</v>
      </c>
      <c r="H57" s="15">
        <v>0.5</v>
      </c>
      <c r="I57" s="10">
        <v>0</v>
      </c>
      <c r="J57" s="49">
        <f t="shared" si="3"/>
        <v>0</v>
      </c>
      <c r="K57" s="2">
        <f t="shared" si="4"/>
        <v>0.5</v>
      </c>
      <c r="L57" s="51">
        <f t="shared" si="5"/>
        <v>113970729.99839999</v>
      </c>
    </row>
    <row r="58" spans="1:12" x14ac:dyDescent="0.2">
      <c r="A58" s="7" t="s">
        <v>51</v>
      </c>
      <c r="B58" s="48">
        <v>53370508.965819716</v>
      </c>
      <c r="C58" s="10">
        <v>3</v>
      </c>
      <c r="D58" s="2">
        <v>1</v>
      </c>
      <c r="E58" s="49">
        <f t="shared" si="0"/>
        <v>53370508.965819716</v>
      </c>
      <c r="F58" s="36">
        <f t="shared" si="1"/>
        <v>2</v>
      </c>
      <c r="G58" s="50">
        <f t="shared" si="2"/>
        <v>106741017.93163943</v>
      </c>
      <c r="H58" s="15">
        <v>0.5</v>
      </c>
      <c r="I58" s="10">
        <v>0</v>
      </c>
      <c r="J58" s="49">
        <f t="shared" si="3"/>
        <v>0</v>
      </c>
      <c r="K58" s="2">
        <f t="shared" si="4"/>
        <v>0.5</v>
      </c>
      <c r="L58" s="51">
        <f t="shared" si="5"/>
        <v>26685254.482909858</v>
      </c>
    </row>
    <row r="59" spans="1:12" x14ac:dyDescent="0.2">
      <c r="A59" s="7" t="s">
        <v>52</v>
      </c>
      <c r="B59" s="48">
        <v>153125746.45324218</v>
      </c>
      <c r="C59" s="10">
        <v>3</v>
      </c>
      <c r="D59" s="2">
        <v>1</v>
      </c>
      <c r="E59" s="49">
        <f t="shared" si="0"/>
        <v>153125746.45324218</v>
      </c>
      <c r="F59" s="36">
        <f t="shared" si="1"/>
        <v>2</v>
      </c>
      <c r="G59" s="50">
        <f t="shared" si="2"/>
        <v>306251492.90648437</v>
      </c>
      <c r="H59" s="15">
        <v>0.5</v>
      </c>
      <c r="I59" s="10">
        <v>0</v>
      </c>
      <c r="J59" s="49">
        <f t="shared" si="3"/>
        <v>0</v>
      </c>
      <c r="K59" s="2">
        <f t="shared" si="4"/>
        <v>0.5</v>
      </c>
      <c r="L59" s="51">
        <f t="shared" si="5"/>
        <v>76562873.226621091</v>
      </c>
    </row>
    <row r="60" spans="1:12" x14ac:dyDescent="0.2">
      <c r="A60" s="7" t="s">
        <v>53</v>
      </c>
      <c r="B60" s="48">
        <v>77389865.034201711</v>
      </c>
      <c r="C60" s="10">
        <v>3</v>
      </c>
      <c r="D60" s="2">
        <v>0.5</v>
      </c>
      <c r="E60" s="49">
        <f t="shared" si="0"/>
        <v>38694932.517100856</v>
      </c>
      <c r="F60" s="36">
        <f t="shared" si="1"/>
        <v>2.5</v>
      </c>
      <c r="G60" s="50">
        <f t="shared" si="2"/>
        <v>193474662.58550429</v>
      </c>
      <c r="H60" s="15">
        <v>0.5</v>
      </c>
      <c r="I60" s="10">
        <v>0.5</v>
      </c>
      <c r="J60" s="49">
        <f t="shared" si="3"/>
        <v>38694932.517100856</v>
      </c>
      <c r="K60" s="2">
        <f t="shared" si="4"/>
        <v>0</v>
      </c>
      <c r="L60" s="51">
        <f t="shared" si="5"/>
        <v>0</v>
      </c>
    </row>
    <row r="61" spans="1:12" x14ac:dyDescent="0.2">
      <c r="A61" s="7" t="s">
        <v>54</v>
      </c>
      <c r="B61" s="48">
        <v>6215701.5895615872</v>
      </c>
      <c r="C61" s="10">
        <v>2</v>
      </c>
      <c r="D61" s="2">
        <v>1</v>
      </c>
      <c r="E61" s="49">
        <f t="shared" si="0"/>
        <v>6215701.5895615872</v>
      </c>
      <c r="F61" s="36">
        <f t="shared" si="1"/>
        <v>1</v>
      </c>
      <c r="G61" s="50">
        <f t="shared" si="2"/>
        <v>6215701.5895615872</v>
      </c>
      <c r="H61" s="15">
        <v>0.5</v>
      </c>
      <c r="I61" s="10">
        <v>0</v>
      </c>
      <c r="J61" s="49">
        <f t="shared" si="3"/>
        <v>0</v>
      </c>
      <c r="K61" s="2">
        <f t="shared" si="4"/>
        <v>0.5</v>
      </c>
      <c r="L61" s="51">
        <f t="shared" si="5"/>
        <v>3107850.7947807936</v>
      </c>
    </row>
    <row r="62" spans="1:12" x14ac:dyDescent="0.2">
      <c r="A62" s="7" t="s">
        <v>84</v>
      </c>
      <c r="B62" s="48">
        <v>27948206.175999999</v>
      </c>
      <c r="C62" s="10">
        <v>2</v>
      </c>
      <c r="D62" s="2">
        <v>0</v>
      </c>
      <c r="E62" s="49">
        <f t="shared" si="0"/>
        <v>0</v>
      </c>
      <c r="F62" s="36">
        <f t="shared" si="1"/>
        <v>2</v>
      </c>
      <c r="G62" s="50">
        <f t="shared" si="2"/>
        <v>55896412.351999998</v>
      </c>
      <c r="H62" s="15">
        <v>0.5</v>
      </c>
      <c r="I62" s="10">
        <v>0.5</v>
      </c>
      <c r="J62" s="49">
        <f>(B62*I62)*0.75</f>
        <v>10480577.316</v>
      </c>
      <c r="K62" s="2">
        <f t="shared" si="4"/>
        <v>0</v>
      </c>
      <c r="L62" s="51">
        <f>(B62*I62)*0.25</f>
        <v>3493525.7719999999</v>
      </c>
    </row>
    <row r="63" spans="1:12" x14ac:dyDescent="0.2">
      <c r="A63" s="7" t="s">
        <v>85</v>
      </c>
      <c r="B63" s="48">
        <v>31152151.810410224</v>
      </c>
      <c r="C63" s="10">
        <v>2</v>
      </c>
      <c r="D63" s="2">
        <v>0</v>
      </c>
      <c r="E63" s="49">
        <f t="shared" si="0"/>
        <v>0</v>
      </c>
      <c r="F63" s="36">
        <f t="shared" si="1"/>
        <v>2</v>
      </c>
      <c r="G63" s="50">
        <f t="shared" si="2"/>
        <v>62304303.620820448</v>
      </c>
      <c r="H63" s="15">
        <v>0.5</v>
      </c>
      <c r="I63" s="10">
        <v>0.5</v>
      </c>
      <c r="J63" s="49">
        <f t="shared" si="3"/>
        <v>15576075.905205112</v>
      </c>
      <c r="K63" s="2">
        <f t="shared" si="4"/>
        <v>0</v>
      </c>
      <c r="L63" s="51">
        <f t="shared" si="5"/>
        <v>0</v>
      </c>
    </row>
    <row r="64" spans="1:12" x14ac:dyDescent="0.2">
      <c r="A64" s="7" t="s">
        <v>55</v>
      </c>
      <c r="B64" s="48">
        <v>15697476.876349637</v>
      </c>
      <c r="C64" s="10">
        <v>3</v>
      </c>
      <c r="D64" s="2">
        <v>0</v>
      </c>
      <c r="E64" s="49">
        <f t="shared" si="0"/>
        <v>0</v>
      </c>
      <c r="F64" s="36">
        <f t="shared" si="1"/>
        <v>3</v>
      </c>
      <c r="G64" s="50">
        <f t="shared" si="2"/>
        <v>47092430.629048914</v>
      </c>
      <c r="H64" s="15">
        <v>0.5</v>
      </c>
      <c r="I64" s="10">
        <v>0.5</v>
      </c>
      <c r="J64" s="49">
        <f t="shared" si="3"/>
        <v>7848738.4381748186</v>
      </c>
      <c r="K64" s="2">
        <f t="shared" si="4"/>
        <v>0</v>
      </c>
      <c r="L64" s="51">
        <f t="shared" si="5"/>
        <v>0</v>
      </c>
    </row>
    <row r="65" spans="1:12" x14ac:dyDescent="0.2">
      <c r="A65" s="7" t="s">
        <v>56</v>
      </c>
      <c r="B65" s="48">
        <v>70596736.020903692</v>
      </c>
      <c r="C65" s="10">
        <v>3</v>
      </c>
      <c r="D65" s="2">
        <v>1</v>
      </c>
      <c r="E65" s="49">
        <f t="shared" si="0"/>
        <v>70596736.020903692</v>
      </c>
      <c r="F65" s="36">
        <f t="shared" si="1"/>
        <v>2</v>
      </c>
      <c r="G65" s="50">
        <f t="shared" si="2"/>
        <v>141193472.04180738</v>
      </c>
      <c r="H65" s="15">
        <v>0.5</v>
      </c>
      <c r="I65" s="10">
        <v>0</v>
      </c>
      <c r="J65" s="49">
        <f t="shared" si="3"/>
        <v>0</v>
      </c>
      <c r="K65" s="2">
        <f t="shared" si="4"/>
        <v>0.5</v>
      </c>
      <c r="L65" s="51">
        <f t="shared" si="5"/>
        <v>35298368.010451846</v>
      </c>
    </row>
    <row r="66" spans="1:12" x14ac:dyDescent="0.2">
      <c r="A66" s="7" t="s">
        <v>57</v>
      </c>
      <c r="B66" s="48">
        <v>63795853.103999995</v>
      </c>
      <c r="C66" s="10">
        <v>3</v>
      </c>
      <c r="D66" s="2">
        <v>1</v>
      </c>
      <c r="E66" s="49">
        <f t="shared" si="0"/>
        <v>63795853.103999995</v>
      </c>
      <c r="F66" s="36">
        <f t="shared" si="1"/>
        <v>2</v>
      </c>
      <c r="G66" s="50">
        <f t="shared" si="2"/>
        <v>127591706.20799999</v>
      </c>
      <c r="H66" s="15">
        <v>0.5</v>
      </c>
      <c r="I66" s="10">
        <v>0</v>
      </c>
      <c r="J66" s="49">
        <f t="shared" si="3"/>
        <v>0</v>
      </c>
      <c r="K66" s="2">
        <f t="shared" si="4"/>
        <v>0.5</v>
      </c>
      <c r="L66" s="51">
        <f t="shared" si="5"/>
        <v>31897926.551999997</v>
      </c>
    </row>
    <row r="67" spans="1:12" x14ac:dyDescent="0.2">
      <c r="A67" s="7" t="s">
        <v>58</v>
      </c>
      <c r="B67" s="48">
        <v>12496885.007161763</v>
      </c>
      <c r="C67" s="10">
        <v>2</v>
      </c>
      <c r="D67" s="2">
        <v>1</v>
      </c>
      <c r="E67" s="49">
        <f t="shared" si="0"/>
        <v>12496885.007161763</v>
      </c>
      <c r="F67" s="36">
        <f t="shared" si="1"/>
        <v>1</v>
      </c>
      <c r="G67" s="50">
        <f t="shared" si="2"/>
        <v>12496885.007161763</v>
      </c>
      <c r="H67" s="15">
        <v>0.5</v>
      </c>
      <c r="I67" s="10">
        <v>0</v>
      </c>
      <c r="J67" s="49">
        <f t="shared" si="3"/>
        <v>0</v>
      </c>
      <c r="K67" s="2">
        <f t="shared" si="4"/>
        <v>0.5</v>
      </c>
      <c r="L67" s="51">
        <f t="shared" si="5"/>
        <v>6248442.5035808813</v>
      </c>
    </row>
    <row r="68" spans="1:12" x14ac:dyDescent="0.2">
      <c r="A68" s="7" t="s">
        <v>59</v>
      </c>
      <c r="B68" s="48">
        <v>3981211.7147304593</v>
      </c>
      <c r="C68" s="10">
        <v>2.5</v>
      </c>
      <c r="D68" s="2">
        <v>1</v>
      </c>
      <c r="E68" s="49">
        <f t="shared" si="0"/>
        <v>3981211.7147304593</v>
      </c>
      <c r="F68" s="36">
        <f t="shared" si="1"/>
        <v>1.5</v>
      </c>
      <c r="G68" s="50">
        <f t="shared" si="2"/>
        <v>5971817.5720956884</v>
      </c>
      <c r="H68" s="15">
        <v>0.5</v>
      </c>
      <c r="I68" s="10">
        <v>0</v>
      </c>
      <c r="J68" s="49">
        <f t="shared" si="3"/>
        <v>0</v>
      </c>
      <c r="K68" s="2">
        <f t="shared" si="4"/>
        <v>0.5</v>
      </c>
      <c r="L68" s="51">
        <f t="shared" si="5"/>
        <v>1990605.8573652296</v>
      </c>
    </row>
    <row r="69" spans="1:12" x14ac:dyDescent="0.2">
      <c r="A69" s="7" t="s">
        <v>60</v>
      </c>
      <c r="B69" s="48">
        <v>2356914.2624875321</v>
      </c>
      <c r="C69" s="10">
        <v>2.5</v>
      </c>
      <c r="D69" s="2">
        <v>1</v>
      </c>
      <c r="E69" s="49">
        <f t="shared" si="0"/>
        <v>2356914.2624875321</v>
      </c>
      <c r="F69" s="36">
        <f t="shared" si="1"/>
        <v>1.5</v>
      </c>
      <c r="G69" s="50">
        <f t="shared" si="2"/>
        <v>3535371.3937312979</v>
      </c>
      <c r="H69" s="15">
        <v>0.5</v>
      </c>
      <c r="I69" s="10">
        <v>0</v>
      </c>
      <c r="J69" s="49">
        <f t="shared" si="3"/>
        <v>0</v>
      </c>
      <c r="K69" s="2">
        <f t="shared" si="4"/>
        <v>0.5</v>
      </c>
      <c r="L69" s="51">
        <f t="shared" si="5"/>
        <v>1178457.1312437661</v>
      </c>
    </row>
    <row r="70" spans="1:12" x14ac:dyDescent="0.2">
      <c r="A70" s="7" t="s">
        <v>61</v>
      </c>
      <c r="B70" s="48">
        <v>618139.97426100494</v>
      </c>
      <c r="C70" s="10">
        <v>2.5</v>
      </c>
      <c r="D70" s="2">
        <v>1</v>
      </c>
      <c r="E70" s="49">
        <f t="shared" si="0"/>
        <v>618139.97426100494</v>
      </c>
      <c r="F70" s="36">
        <f t="shared" si="1"/>
        <v>1.5</v>
      </c>
      <c r="G70" s="50">
        <f t="shared" si="2"/>
        <v>927209.96139150742</v>
      </c>
      <c r="H70" s="15">
        <v>0.5</v>
      </c>
      <c r="I70" s="10">
        <v>0</v>
      </c>
      <c r="J70" s="49">
        <f t="shared" si="3"/>
        <v>0</v>
      </c>
      <c r="K70" s="2">
        <f t="shared" si="4"/>
        <v>0.5</v>
      </c>
      <c r="L70" s="51">
        <f t="shared" si="5"/>
        <v>309069.98713050247</v>
      </c>
    </row>
    <row r="71" spans="1:12" x14ac:dyDescent="0.2">
      <c r="A71" s="7" t="s">
        <v>62</v>
      </c>
      <c r="B71" s="48">
        <v>75326629.593496025</v>
      </c>
      <c r="C71" s="10">
        <v>3</v>
      </c>
      <c r="D71" s="2">
        <v>0</v>
      </c>
      <c r="E71" s="49">
        <f t="shared" si="0"/>
        <v>0</v>
      </c>
      <c r="F71" s="36">
        <f t="shared" si="1"/>
        <v>3</v>
      </c>
      <c r="G71" s="50">
        <f t="shared" si="2"/>
        <v>225979888.78048807</v>
      </c>
      <c r="H71" s="15">
        <v>0.5</v>
      </c>
      <c r="I71" s="10">
        <v>0.5</v>
      </c>
      <c r="J71" s="49">
        <f t="shared" si="3"/>
        <v>37663314.796748012</v>
      </c>
      <c r="K71" s="2">
        <f t="shared" si="4"/>
        <v>0</v>
      </c>
      <c r="L71" s="51">
        <f t="shared" si="5"/>
        <v>0</v>
      </c>
    </row>
    <row r="72" spans="1:12" x14ac:dyDescent="0.2">
      <c r="A72" s="7" t="s">
        <v>63</v>
      </c>
      <c r="B72" s="48">
        <v>2182730.535641945</v>
      </c>
      <c r="C72" s="10">
        <v>3.5</v>
      </c>
      <c r="D72" s="2">
        <v>1</v>
      </c>
      <c r="E72" s="49">
        <f t="shared" si="0"/>
        <v>2182730.535641945</v>
      </c>
      <c r="F72" s="36">
        <f t="shared" si="1"/>
        <v>2.5</v>
      </c>
      <c r="G72" s="50">
        <f t="shared" si="2"/>
        <v>5456826.3391048629</v>
      </c>
      <c r="H72" s="15">
        <v>0.5</v>
      </c>
      <c r="I72" s="10">
        <v>0</v>
      </c>
      <c r="J72" s="49">
        <f t="shared" si="3"/>
        <v>0</v>
      </c>
      <c r="K72" s="2">
        <f t="shared" si="4"/>
        <v>0.5</v>
      </c>
      <c r="L72" s="51">
        <f t="shared" si="5"/>
        <v>1091365.2678209725</v>
      </c>
    </row>
    <row r="73" spans="1:12" x14ac:dyDescent="0.2">
      <c r="A73" s="7" t="s">
        <v>64</v>
      </c>
      <c r="B73" s="48">
        <v>18329941.087712377</v>
      </c>
      <c r="C73" s="10">
        <v>3</v>
      </c>
      <c r="D73" s="2">
        <v>1</v>
      </c>
      <c r="E73" s="49">
        <f>((B73*1.5)*0.25)+((B73*1)*0.75)</f>
        <v>20621183.723676424</v>
      </c>
      <c r="F73" s="36">
        <f t="shared" si="1"/>
        <v>2</v>
      </c>
      <c r="G73" s="50">
        <f>((B73*1.5)*0.25)+((B73*2)*0.75)</f>
        <v>34368639.539460704</v>
      </c>
      <c r="H73" s="15">
        <v>0.5</v>
      </c>
      <c r="I73" s="10">
        <v>0</v>
      </c>
      <c r="J73" s="49">
        <f t="shared" si="3"/>
        <v>0</v>
      </c>
      <c r="K73" s="2">
        <f t="shared" si="4"/>
        <v>0.5</v>
      </c>
      <c r="L73" s="51">
        <f t="shared" si="5"/>
        <v>9164970.5438561887</v>
      </c>
    </row>
    <row r="74" spans="1:12" x14ac:dyDescent="0.2">
      <c r="A74" s="7" t="s">
        <v>65</v>
      </c>
      <c r="B74" s="48">
        <v>1826233.2576065047</v>
      </c>
      <c r="C74" s="10">
        <v>2.5</v>
      </c>
      <c r="D74" s="2">
        <v>1</v>
      </c>
      <c r="E74" s="49">
        <f>(B74*D74)</f>
        <v>1826233.2576065047</v>
      </c>
      <c r="F74" s="36">
        <f>(C74-D74)</f>
        <v>1.5</v>
      </c>
      <c r="G74" s="50">
        <f>(B74*F74)</f>
        <v>2739349.8864097572</v>
      </c>
      <c r="H74" s="15">
        <v>0.5</v>
      </c>
      <c r="I74" s="10">
        <v>0</v>
      </c>
      <c r="J74" s="49">
        <f>(B74*I74)</f>
        <v>0</v>
      </c>
      <c r="K74" s="2">
        <f>(H74-I74)</f>
        <v>0.5</v>
      </c>
      <c r="L74" s="51">
        <f>(B74*K74)</f>
        <v>913116.62880325236</v>
      </c>
    </row>
    <row r="75" spans="1:12" x14ac:dyDescent="0.2">
      <c r="A75" s="7" t="s">
        <v>82</v>
      </c>
      <c r="B75" s="11">
        <f>SUM(B8:B74)</f>
        <v>3340760736.8095722</v>
      </c>
      <c r="C75" s="12"/>
      <c r="D75" s="1"/>
      <c r="E75" s="40">
        <f>SUM(E8:E74)</f>
        <v>1678913190.784106</v>
      </c>
      <c r="F75" s="1"/>
      <c r="G75" s="40">
        <f>SUM(G8:G74)</f>
        <v>7520366581.7774487</v>
      </c>
      <c r="H75" s="13"/>
      <c r="I75" s="1"/>
      <c r="J75" s="40">
        <f>SUM(J8:J74)</f>
        <v>485696823.43042254</v>
      </c>
      <c r="K75" s="1"/>
      <c r="L75" s="43">
        <f>SUM(L8:L74)</f>
        <v>1184683544.9743638</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190</v>
      </c>
      <c r="B78" s="127"/>
      <c r="C78" s="127"/>
      <c r="D78" s="127"/>
      <c r="E78" s="127"/>
      <c r="F78" s="127"/>
      <c r="G78" s="127"/>
      <c r="H78" s="127"/>
      <c r="I78" s="127"/>
      <c r="J78" s="127"/>
      <c r="K78" s="127"/>
      <c r="L78" s="128"/>
    </row>
    <row r="79" spans="1:12" ht="12.75" customHeight="1" x14ac:dyDescent="0.2">
      <c r="A79" s="126" t="s">
        <v>191</v>
      </c>
      <c r="B79" s="127"/>
      <c r="C79" s="127"/>
      <c r="D79" s="127"/>
      <c r="E79" s="127"/>
      <c r="F79" s="127"/>
      <c r="G79" s="127"/>
      <c r="H79" s="127"/>
      <c r="I79" s="127"/>
      <c r="J79" s="127"/>
      <c r="K79" s="127"/>
      <c r="L79" s="128"/>
    </row>
    <row r="80" spans="1:12" ht="38.25" customHeight="1" x14ac:dyDescent="0.2">
      <c r="A80" s="126" t="s">
        <v>194</v>
      </c>
      <c r="B80" s="127"/>
      <c r="C80" s="127"/>
      <c r="D80" s="127"/>
      <c r="E80" s="127"/>
      <c r="F80" s="127"/>
      <c r="G80" s="127"/>
      <c r="H80" s="127"/>
      <c r="I80" s="127"/>
      <c r="J80" s="127"/>
      <c r="K80" s="127"/>
      <c r="L80" s="128"/>
    </row>
    <row r="81" spans="1:12" ht="12.75" customHeight="1" x14ac:dyDescent="0.2">
      <c r="A81" s="45"/>
      <c r="B81" s="46"/>
      <c r="C81" s="46"/>
      <c r="D81" s="46"/>
      <c r="E81" s="46"/>
      <c r="F81" s="46"/>
      <c r="G81" s="46"/>
      <c r="H81" s="46"/>
      <c r="I81" s="46"/>
      <c r="J81" s="46"/>
      <c r="K81" s="46"/>
      <c r="L81" s="47"/>
    </row>
    <row r="82" spans="1:12" ht="12.75" customHeight="1" x14ac:dyDescent="0.2">
      <c r="A82" s="4" t="s">
        <v>74</v>
      </c>
      <c r="B82" s="5"/>
      <c r="C82" s="5"/>
      <c r="D82" s="5"/>
      <c r="E82" s="5"/>
      <c r="F82" s="5"/>
      <c r="G82" s="5"/>
      <c r="H82" s="5"/>
      <c r="I82" s="5"/>
      <c r="J82" s="5"/>
      <c r="K82" s="5"/>
      <c r="L82" s="6"/>
    </row>
    <row r="83" spans="1:12" ht="12.75" customHeight="1" x14ac:dyDescent="0.2">
      <c r="A83" s="126" t="s">
        <v>192</v>
      </c>
      <c r="B83" s="129"/>
      <c r="C83" s="129"/>
      <c r="D83" s="129"/>
      <c r="E83" s="129"/>
      <c r="F83" s="129"/>
      <c r="G83" s="129"/>
      <c r="H83" s="129"/>
      <c r="I83" s="129"/>
      <c r="J83" s="129"/>
      <c r="K83" s="129"/>
      <c r="L83" s="128"/>
    </row>
    <row r="84" spans="1:12" ht="25.5" customHeight="1" thickBot="1" x14ac:dyDescent="0.25">
      <c r="A84" s="130" t="s">
        <v>193</v>
      </c>
      <c r="B84" s="131"/>
      <c r="C84" s="131"/>
      <c r="D84" s="131"/>
      <c r="E84" s="131"/>
      <c r="F84" s="131"/>
      <c r="G84" s="131"/>
      <c r="H84" s="131"/>
      <c r="I84" s="131"/>
      <c r="J84" s="131"/>
      <c r="K84" s="131"/>
      <c r="L84" s="132"/>
    </row>
  </sheetData>
  <mergeCells count="10">
    <mergeCell ref="A1:L1"/>
    <mergeCell ref="A2:L2"/>
    <mergeCell ref="A3:L3"/>
    <mergeCell ref="C4:G4"/>
    <mergeCell ref="H4:L4"/>
    <mergeCell ref="A83:L83"/>
    <mergeCell ref="A84:L84"/>
    <mergeCell ref="A78:L78"/>
    <mergeCell ref="A79:L79"/>
    <mergeCell ref="A80:L80"/>
  </mergeCells>
  <printOptions horizontalCentered="1"/>
  <pageMargins left="0.5" right="0.5" top="0.5" bottom="0.5" header="0.3" footer="0.3"/>
  <pageSetup scale="78" fitToHeight="0" orientation="landscape" r:id="rId1"/>
  <headerFooter>
    <oddHeader>&amp;COffice of Economic and Demographic Research</oddHeader>
    <oddFooter>&amp;LDecember 2015&amp;RPage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83"/>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184</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2015</v>
      </c>
      <c r="E6" s="19" t="s">
        <v>70</v>
      </c>
      <c r="F6" s="34" t="s">
        <v>72</v>
      </c>
      <c r="G6" s="25" t="s">
        <v>66</v>
      </c>
      <c r="H6" s="26" t="s">
        <v>76</v>
      </c>
      <c r="I6" s="19">
        <v>2015</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29895995</v>
      </c>
      <c r="C8" s="9">
        <v>3.5</v>
      </c>
      <c r="D8" s="3">
        <v>0</v>
      </c>
      <c r="E8" s="49">
        <f>(B8*D8)</f>
        <v>0</v>
      </c>
      <c r="F8" s="52">
        <f>(C8-D8)</f>
        <v>3.5</v>
      </c>
      <c r="G8" s="41">
        <f>(B8*F8)</f>
        <v>104635982.5</v>
      </c>
      <c r="H8" s="14">
        <v>0.5</v>
      </c>
      <c r="I8" s="33">
        <v>0</v>
      </c>
      <c r="J8" s="39">
        <f>(B8*I8)</f>
        <v>0</v>
      </c>
      <c r="K8" s="3">
        <f>(H8-I8)</f>
        <v>0.5</v>
      </c>
      <c r="L8" s="42">
        <f>(B8*K8)</f>
        <v>14947997.5</v>
      </c>
    </row>
    <row r="9" spans="1:12" x14ac:dyDescent="0.2">
      <c r="A9" s="7" t="s">
        <v>3</v>
      </c>
      <c r="B9" s="48">
        <v>2115647</v>
      </c>
      <c r="C9" s="10">
        <v>2.5</v>
      </c>
      <c r="D9" s="2">
        <v>1</v>
      </c>
      <c r="E9" s="49">
        <f>(B9*D9)</f>
        <v>2115647</v>
      </c>
      <c r="F9" s="36">
        <f>(C9-D9)</f>
        <v>1.5</v>
      </c>
      <c r="G9" s="50">
        <f>(B9*F9)</f>
        <v>3173470.5</v>
      </c>
      <c r="H9" s="15">
        <v>0.5</v>
      </c>
      <c r="I9" s="10">
        <v>0</v>
      </c>
      <c r="J9" s="49">
        <f>(B9*I9)</f>
        <v>0</v>
      </c>
      <c r="K9" s="2">
        <f>(H9-I9)</f>
        <v>0.5</v>
      </c>
      <c r="L9" s="51">
        <f>(B9*K9)</f>
        <v>1057823.5</v>
      </c>
    </row>
    <row r="10" spans="1:12" x14ac:dyDescent="0.2">
      <c r="A10" s="7" t="s">
        <v>4</v>
      </c>
      <c r="B10" s="48">
        <v>42758250</v>
      </c>
      <c r="C10" s="10">
        <v>3</v>
      </c>
      <c r="D10" s="2">
        <v>0</v>
      </c>
      <c r="E10" s="49">
        <f t="shared" ref="E10:E73" si="0">(B10*D10)</f>
        <v>0</v>
      </c>
      <c r="F10" s="36">
        <f t="shared" ref="F10:F73" si="1">(C10-D10)</f>
        <v>3</v>
      </c>
      <c r="G10" s="50">
        <f t="shared" ref="G10:G73" si="2">(B10*F10)</f>
        <v>128274750</v>
      </c>
      <c r="H10" s="15">
        <v>0.5</v>
      </c>
      <c r="I10" s="10">
        <v>0.5</v>
      </c>
      <c r="J10" s="49">
        <f t="shared" ref="J10:J73" si="3">(B10*I10)</f>
        <v>21379125</v>
      </c>
      <c r="K10" s="2">
        <f t="shared" ref="K10:K73" si="4">(H10-I10)</f>
        <v>0</v>
      </c>
      <c r="L10" s="51">
        <f t="shared" ref="L10:L73" si="5">(B10*K10)</f>
        <v>0</v>
      </c>
    </row>
    <row r="11" spans="1:12" x14ac:dyDescent="0.2">
      <c r="A11" s="7" t="s">
        <v>5</v>
      </c>
      <c r="B11" s="48">
        <v>2764056</v>
      </c>
      <c r="C11" s="10">
        <v>2.5</v>
      </c>
      <c r="D11" s="2">
        <v>1</v>
      </c>
      <c r="E11" s="49">
        <f t="shared" si="0"/>
        <v>2764056</v>
      </c>
      <c r="F11" s="36">
        <f t="shared" si="1"/>
        <v>1.5</v>
      </c>
      <c r="G11" s="50">
        <f t="shared" si="2"/>
        <v>4146084</v>
      </c>
      <c r="H11" s="15">
        <v>0.5</v>
      </c>
      <c r="I11" s="10">
        <v>0</v>
      </c>
      <c r="J11" s="49">
        <f t="shared" si="3"/>
        <v>0</v>
      </c>
      <c r="K11" s="2">
        <f t="shared" si="4"/>
        <v>0.5</v>
      </c>
      <c r="L11" s="51">
        <f t="shared" si="5"/>
        <v>1382028</v>
      </c>
    </row>
    <row r="12" spans="1:12" x14ac:dyDescent="0.2">
      <c r="A12" s="7" t="s">
        <v>6</v>
      </c>
      <c r="B12" s="48">
        <v>62463798</v>
      </c>
      <c r="C12" s="10">
        <v>3</v>
      </c>
      <c r="D12" s="2">
        <v>0</v>
      </c>
      <c r="E12" s="49">
        <f t="shared" si="0"/>
        <v>0</v>
      </c>
      <c r="F12" s="36">
        <f t="shared" si="1"/>
        <v>3</v>
      </c>
      <c r="G12" s="50">
        <f t="shared" si="2"/>
        <v>187391394</v>
      </c>
      <c r="H12" s="15">
        <v>0.5</v>
      </c>
      <c r="I12" s="10">
        <v>0.5</v>
      </c>
      <c r="J12" s="49">
        <f>(B12*I12)*0.75</f>
        <v>23423924.25</v>
      </c>
      <c r="K12" s="2">
        <f t="shared" si="4"/>
        <v>0</v>
      </c>
      <c r="L12" s="51">
        <f t="shared" si="5"/>
        <v>0</v>
      </c>
    </row>
    <row r="13" spans="1:12" x14ac:dyDescent="0.2">
      <c r="A13" s="7" t="s">
        <v>7</v>
      </c>
      <c r="B13" s="48">
        <v>296436527</v>
      </c>
      <c r="C13" s="10">
        <v>3</v>
      </c>
      <c r="D13" s="2">
        <v>0</v>
      </c>
      <c r="E13" s="49">
        <f t="shared" si="0"/>
        <v>0</v>
      </c>
      <c r="F13" s="36">
        <f t="shared" si="1"/>
        <v>3</v>
      </c>
      <c r="G13" s="50">
        <f t="shared" si="2"/>
        <v>889309581</v>
      </c>
      <c r="H13" s="15">
        <v>0.5</v>
      </c>
      <c r="I13" s="10">
        <v>0</v>
      </c>
      <c r="J13" s="49">
        <f t="shared" si="3"/>
        <v>0</v>
      </c>
      <c r="K13" s="2">
        <f t="shared" si="4"/>
        <v>0.5</v>
      </c>
      <c r="L13" s="51">
        <f t="shared" si="5"/>
        <v>148218263.5</v>
      </c>
    </row>
    <row r="14" spans="1:12" x14ac:dyDescent="0.2">
      <c r="A14" s="7" t="s">
        <v>8</v>
      </c>
      <c r="B14" s="48">
        <v>883865</v>
      </c>
      <c r="C14" s="10">
        <v>2.5</v>
      </c>
      <c r="D14" s="2">
        <v>1</v>
      </c>
      <c r="E14" s="49">
        <f t="shared" si="0"/>
        <v>883865</v>
      </c>
      <c r="F14" s="36">
        <f t="shared" si="1"/>
        <v>1.5</v>
      </c>
      <c r="G14" s="50">
        <f t="shared" si="2"/>
        <v>1325797.5</v>
      </c>
      <c r="H14" s="15">
        <v>0.5</v>
      </c>
      <c r="I14" s="10">
        <v>0.5</v>
      </c>
      <c r="J14" s="49">
        <f t="shared" si="3"/>
        <v>441932.5</v>
      </c>
      <c r="K14" s="2">
        <f t="shared" si="4"/>
        <v>0</v>
      </c>
      <c r="L14" s="51">
        <f t="shared" si="5"/>
        <v>0</v>
      </c>
    </row>
    <row r="15" spans="1:12" x14ac:dyDescent="0.2">
      <c r="A15" s="7" t="s">
        <v>9</v>
      </c>
      <c r="B15" s="48">
        <v>25842819</v>
      </c>
      <c r="C15" s="10">
        <v>3</v>
      </c>
      <c r="D15" s="2">
        <v>1</v>
      </c>
      <c r="E15" s="49">
        <f t="shared" si="0"/>
        <v>25842819</v>
      </c>
      <c r="F15" s="36">
        <f t="shared" si="1"/>
        <v>2</v>
      </c>
      <c r="G15" s="50">
        <f t="shared" si="2"/>
        <v>51685638</v>
      </c>
      <c r="H15" s="15">
        <v>0.5</v>
      </c>
      <c r="I15" s="10">
        <v>0</v>
      </c>
      <c r="J15" s="49">
        <f t="shared" si="3"/>
        <v>0</v>
      </c>
      <c r="K15" s="2">
        <f t="shared" si="4"/>
        <v>0.5</v>
      </c>
      <c r="L15" s="51">
        <f t="shared" si="5"/>
        <v>12921409.5</v>
      </c>
    </row>
    <row r="16" spans="1:12" x14ac:dyDescent="0.2">
      <c r="A16" s="7" t="s">
        <v>10</v>
      </c>
      <c r="B16" s="48">
        <v>11475068</v>
      </c>
      <c r="C16" s="10">
        <v>3</v>
      </c>
      <c r="D16" s="2">
        <v>0</v>
      </c>
      <c r="E16" s="49">
        <f t="shared" si="0"/>
        <v>0</v>
      </c>
      <c r="F16" s="36">
        <f t="shared" si="1"/>
        <v>3</v>
      </c>
      <c r="G16" s="50">
        <f t="shared" si="2"/>
        <v>34425204</v>
      </c>
      <c r="H16" s="15">
        <v>0.5</v>
      </c>
      <c r="I16" s="10">
        <v>0</v>
      </c>
      <c r="J16" s="49">
        <f t="shared" si="3"/>
        <v>0</v>
      </c>
      <c r="K16" s="2">
        <f t="shared" si="4"/>
        <v>0.5</v>
      </c>
      <c r="L16" s="51">
        <f t="shared" si="5"/>
        <v>5737534</v>
      </c>
    </row>
    <row r="17" spans="1:12" x14ac:dyDescent="0.2">
      <c r="A17" s="7" t="s">
        <v>11</v>
      </c>
      <c r="B17" s="48">
        <v>19813022</v>
      </c>
      <c r="C17" s="10">
        <v>3</v>
      </c>
      <c r="D17" s="2">
        <v>1</v>
      </c>
      <c r="E17" s="49">
        <f t="shared" si="0"/>
        <v>19813022</v>
      </c>
      <c r="F17" s="36">
        <f t="shared" si="1"/>
        <v>2</v>
      </c>
      <c r="G17" s="50">
        <f t="shared" si="2"/>
        <v>39626044</v>
      </c>
      <c r="H17" s="15">
        <v>0.5</v>
      </c>
      <c r="I17" s="10">
        <v>0</v>
      </c>
      <c r="J17" s="49">
        <f t="shared" si="3"/>
        <v>0</v>
      </c>
      <c r="K17" s="2">
        <f t="shared" si="4"/>
        <v>0.5</v>
      </c>
      <c r="L17" s="51">
        <f t="shared" si="5"/>
        <v>9906511</v>
      </c>
    </row>
    <row r="18" spans="1:12" x14ac:dyDescent="0.2">
      <c r="A18" s="7" t="s">
        <v>12</v>
      </c>
      <c r="B18" s="53">
        <v>64607584</v>
      </c>
      <c r="C18" s="54">
        <v>2</v>
      </c>
      <c r="D18" s="2">
        <v>0</v>
      </c>
      <c r="E18" s="49">
        <f t="shared" si="0"/>
        <v>0</v>
      </c>
      <c r="F18" s="36">
        <f t="shared" si="1"/>
        <v>2</v>
      </c>
      <c r="G18" s="50">
        <f t="shared" si="2"/>
        <v>129215168</v>
      </c>
      <c r="H18" s="15">
        <v>0.5</v>
      </c>
      <c r="I18" s="10">
        <v>0</v>
      </c>
      <c r="J18" s="49">
        <f t="shared" si="3"/>
        <v>0</v>
      </c>
      <c r="K18" s="2">
        <f t="shared" si="4"/>
        <v>0.5</v>
      </c>
      <c r="L18" s="51">
        <f t="shared" si="5"/>
        <v>32303792</v>
      </c>
    </row>
    <row r="19" spans="1:12" x14ac:dyDescent="0.2">
      <c r="A19" s="7" t="s">
        <v>13</v>
      </c>
      <c r="B19" s="48">
        <v>7758635</v>
      </c>
      <c r="C19" s="10">
        <v>3</v>
      </c>
      <c r="D19" s="2">
        <v>1</v>
      </c>
      <c r="E19" s="49">
        <f t="shared" si="0"/>
        <v>7758635</v>
      </c>
      <c r="F19" s="36">
        <f t="shared" si="1"/>
        <v>2</v>
      </c>
      <c r="G19" s="50">
        <f t="shared" si="2"/>
        <v>15517270</v>
      </c>
      <c r="H19" s="15">
        <v>0.5</v>
      </c>
      <c r="I19" s="10">
        <v>0</v>
      </c>
      <c r="J19" s="49">
        <f t="shared" si="3"/>
        <v>0</v>
      </c>
      <c r="K19" s="2">
        <f t="shared" si="4"/>
        <v>0.5</v>
      </c>
      <c r="L19" s="51">
        <f t="shared" si="5"/>
        <v>3879317.5</v>
      </c>
    </row>
    <row r="20" spans="1:12" x14ac:dyDescent="0.2">
      <c r="A20" s="7" t="s">
        <v>86</v>
      </c>
      <c r="B20" s="48">
        <v>2348582</v>
      </c>
      <c r="C20" s="10">
        <v>2.5</v>
      </c>
      <c r="D20" s="2">
        <v>1.5</v>
      </c>
      <c r="E20" s="49">
        <f>(B20*1)+(B20*0.5*0.75)</f>
        <v>3229300.25</v>
      </c>
      <c r="F20" s="36">
        <f t="shared" si="1"/>
        <v>1</v>
      </c>
      <c r="G20" s="50">
        <f t="shared" si="2"/>
        <v>2348582</v>
      </c>
      <c r="H20" s="15">
        <v>0.5</v>
      </c>
      <c r="I20" s="10">
        <v>0</v>
      </c>
      <c r="J20" s="49">
        <f t="shared" si="3"/>
        <v>0</v>
      </c>
      <c r="K20" s="2">
        <f t="shared" si="4"/>
        <v>0.5</v>
      </c>
      <c r="L20" s="51">
        <f t="shared" si="5"/>
        <v>1174291</v>
      </c>
    </row>
    <row r="21" spans="1:12" x14ac:dyDescent="0.2">
      <c r="A21" s="7" t="s">
        <v>14</v>
      </c>
      <c r="B21" s="48">
        <v>865590</v>
      </c>
      <c r="C21" s="10">
        <v>2.5</v>
      </c>
      <c r="D21" s="2">
        <v>1</v>
      </c>
      <c r="E21" s="49">
        <f t="shared" si="0"/>
        <v>865590</v>
      </c>
      <c r="F21" s="36">
        <f t="shared" si="1"/>
        <v>1.5</v>
      </c>
      <c r="G21" s="50">
        <f t="shared" si="2"/>
        <v>1298385</v>
      </c>
      <c r="H21" s="15">
        <v>0.5</v>
      </c>
      <c r="I21" s="10">
        <v>0</v>
      </c>
      <c r="J21" s="49">
        <f t="shared" si="3"/>
        <v>0</v>
      </c>
      <c r="K21" s="2">
        <f t="shared" si="4"/>
        <v>0.5</v>
      </c>
      <c r="L21" s="51">
        <f t="shared" si="5"/>
        <v>432795</v>
      </c>
    </row>
    <row r="22" spans="1:12" x14ac:dyDescent="0.2">
      <c r="A22" s="7" t="s">
        <v>15</v>
      </c>
      <c r="B22" s="48">
        <v>152408479</v>
      </c>
      <c r="C22" s="10">
        <v>3</v>
      </c>
      <c r="D22" s="2">
        <v>1</v>
      </c>
      <c r="E22" s="49">
        <f t="shared" si="0"/>
        <v>152408479</v>
      </c>
      <c r="F22" s="36">
        <f t="shared" si="1"/>
        <v>2</v>
      </c>
      <c r="G22" s="50">
        <f t="shared" si="2"/>
        <v>304816958</v>
      </c>
      <c r="H22" s="15">
        <v>0.5</v>
      </c>
      <c r="I22" s="10">
        <v>0</v>
      </c>
      <c r="J22" s="49">
        <f t="shared" si="3"/>
        <v>0</v>
      </c>
      <c r="K22" s="2">
        <f t="shared" si="4"/>
        <v>0.5</v>
      </c>
      <c r="L22" s="51">
        <f t="shared" si="5"/>
        <v>76204239.5</v>
      </c>
    </row>
    <row r="23" spans="1:12" x14ac:dyDescent="0.2">
      <c r="A23" s="7" t="s">
        <v>16</v>
      </c>
      <c r="B23" s="48">
        <v>45441480</v>
      </c>
      <c r="C23" s="10">
        <v>3</v>
      </c>
      <c r="D23" s="2">
        <v>1</v>
      </c>
      <c r="E23" s="49">
        <f t="shared" si="0"/>
        <v>45441480</v>
      </c>
      <c r="F23" s="36">
        <f t="shared" si="1"/>
        <v>2</v>
      </c>
      <c r="G23" s="50">
        <f t="shared" si="2"/>
        <v>90882960</v>
      </c>
      <c r="H23" s="15">
        <v>0.5</v>
      </c>
      <c r="I23" s="10">
        <v>0.5</v>
      </c>
      <c r="J23" s="49">
        <f t="shared" si="3"/>
        <v>22720740</v>
      </c>
      <c r="K23" s="2">
        <f t="shared" si="4"/>
        <v>0</v>
      </c>
      <c r="L23" s="51">
        <f t="shared" si="5"/>
        <v>0</v>
      </c>
    </row>
    <row r="24" spans="1:12" x14ac:dyDescent="0.2">
      <c r="A24" s="7" t="s">
        <v>17</v>
      </c>
      <c r="B24" s="48">
        <v>9614522</v>
      </c>
      <c r="C24" s="10">
        <v>2</v>
      </c>
      <c r="D24" s="2">
        <v>0.5</v>
      </c>
      <c r="E24" s="49">
        <f t="shared" si="0"/>
        <v>4807261</v>
      </c>
      <c r="F24" s="36">
        <f t="shared" si="1"/>
        <v>1.5</v>
      </c>
      <c r="G24" s="50">
        <f t="shared" si="2"/>
        <v>14421783</v>
      </c>
      <c r="H24" s="15">
        <v>0.5</v>
      </c>
      <c r="I24" s="10">
        <v>0.5</v>
      </c>
      <c r="J24" s="49">
        <f t="shared" si="3"/>
        <v>4807261</v>
      </c>
      <c r="K24" s="2">
        <f t="shared" si="4"/>
        <v>0</v>
      </c>
      <c r="L24" s="51">
        <f t="shared" si="5"/>
        <v>0</v>
      </c>
    </row>
    <row r="25" spans="1:12" x14ac:dyDescent="0.2">
      <c r="A25" s="7" t="s">
        <v>18</v>
      </c>
      <c r="B25" s="48">
        <v>1695733</v>
      </c>
      <c r="C25" s="10">
        <v>3.5</v>
      </c>
      <c r="D25" s="2">
        <v>1</v>
      </c>
      <c r="E25" s="49">
        <f t="shared" si="0"/>
        <v>1695733</v>
      </c>
      <c r="F25" s="36">
        <f t="shared" si="1"/>
        <v>2.5</v>
      </c>
      <c r="G25" s="50">
        <f t="shared" si="2"/>
        <v>4239332.5</v>
      </c>
      <c r="H25" s="15">
        <v>0.5</v>
      </c>
      <c r="I25" s="10">
        <v>0</v>
      </c>
      <c r="J25" s="49">
        <f t="shared" si="3"/>
        <v>0</v>
      </c>
      <c r="K25" s="2">
        <f t="shared" si="4"/>
        <v>0.5</v>
      </c>
      <c r="L25" s="51">
        <f t="shared" si="5"/>
        <v>847866.5</v>
      </c>
    </row>
    <row r="26" spans="1:12" x14ac:dyDescent="0.2">
      <c r="A26" s="7" t="s">
        <v>19</v>
      </c>
      <c r="B26" s="48">
        <v>3148686</v>
      </c>
      <c r="C26" s="10">
        <v>2.5</v>
      </c>
      <c r="D26" s="2">
        <v>1.5</v>
      </c>
      <c r="E26" s="49">
        <f t="shared" si="0"/>
        <v>4723029</v>
      </c>
      <c r="F26" s="36">
        <f t="shared" si="1"/>
        <v>1</v>
      </c>
      <c r="G26" s="50">
        <f t="shared" si="2"/>
        <v>3148686</v>
      </c>
      <c r="H26" s="15">
        <v>0.5</v>
      </c>
      <c r="I26" s="10">
        <v>0</v>
      </c>
      <c r="J26" s="49">
        <f t="shared" si="3"/>
        <v>0</v>
      </c>
      <c r="K26" s="2">
        <f t="shared" si="4"/>
        <v>0.5</v>
      </c>
      <c r="L26" s="51">
        <f t="shared" si="5"/>
        <v>1574343</v>
      </c>
    </row>
    <row r="27" spans="1:12" x14ac:dyDescent="0.2">
      <c r="A27" s="7" t="s">
        <v>20</v>
      </c>
      <c r="B27" s="48">
        <v>819029</v>
      </c>
      <c r="C27" s="10">
        <v>2.5</v>
      </c>
      <c r="D27" s="2">
        <v>1</v>
      </c>
      <c r="E27" s="49">
        <f t="shared" si="0"/>
        <v>819029</v>
      </c>
      <c r="F27" s="36">
        <f t="shared" si="1"/>
        <v>1.5</v>
      </c>
      <c r="G27" s="50">
        <f t="shared" si="2"/>
        <v>1228543.5</v>
      </c>
      <c r="H27" s="15">
        <v>0.5</v>
      </c>
      <c r="I27" s="10">
        <v>0</v>
      </c>
      <c r="J27" s="49">
        <f t="shared" si="3"/>
        <v>0</v>
      </c>
      <c r="K27" s="2">
        <f t="shared" si="4"/>
        <v>0.5</v>
      </c>
      <c r="L27" s="51">
        <f t="shared" si="5"/>
        <v>409514.5</v>
      </c>
    </row>
    <row r="28" spans="1:12" x14ac:dyDescent="0.2">
      <c r="A28" s="7" t="s">
        <v>21</v>
      </c>
      <c r="B28" s="48">
        <v>513020</v>
      </c>
      <c r="C28" s="10">
        <v>2.5</v>
      </c>
      <c r="D28" s="2">
        <v>1</v>
      </c>
      <c r="E28" s="49">
        <f t="shared" si="0"/>
        <v>513020</v>
      </c>
      <c r="F28" s="36">
        <f t="shared" si="1"/>
        <v>1.5</v>
      </c>
      <c r="G28" s="50">
        <f t="shared" si="2"/>
        <v>769530</v>
      </c>
      <c r="H28" s="15">
        <v>0.5</v>
      </c>
      <c r="I28" s="10">
        <v>0</v>
      </c>
      <c r="J28" s="49">
        <f t="shared" si="3"/>
        <v>0</v>
      </c>
      <c r="K28" s="2">
        <f t="shared" si="4"/>
        <v>0.5</v>
      </c>
      <c r="L28" s="51">
        <f t="shared" si="5"/>
        <v>256510</v>
      </c>
    </row>
    <row r="29" spans="1:12" x14ac:dyDescent="0.2">
      <c r="A29" s="7" t="s">
        <v>22</v>
      </c>
      <c r="B29" s="48">
        <v>1460097</v>
      </c>
      <c r="C29" s="10">
        <v>3.5</v>
      </c>
      <c r="D29" s="2">
        <v>1</v>
      </c>
      <c r="E29" s="49">
        <f t="shared" si="0"/>
        <v>1460097</v>
      </c>
      <c r="F29" s="36">
        <f t="shared" si="1"/>
        <v>2.5</v>
      </c>
      <c r="G29" s="50">
        <f t="shared" si="2"/>
        <v>3650242.5</v>
      </c>
      <c r="H29" s="15">
        <v>0.5</v>
      </c>
      <c r="I29" s="10">
        <v>0</v>
      </c>
      <c r="J29" s="49">
        <f t="shared" si="3"/>
        <v>0</v>
      </c>
      <c r="K29" s="2">
        <f t="shared" si="4"/>
        <v>0.5</v>
      </c>
      <c r="L29" s="51">
        <f t="shared" si="5"/>
        <v>730048.5</v>
      </c>
    </row>
    <row r="30" spans="1:12" x14ac:dyDescent="0.2">
      <c r="A30" s="7" t="s">
        <v>23</v>
      </c>
      <c r="B30" s="48">
        <v>763941</v>
      </c>
      <c r="C30" s="10">
        <v>2.5</v>
      </c>
      <c r="D30" s="2">
        <v>1</v>
      </c>
      <c r="E30" s="49">
        <f t="shared" si="0"/>
        <v>763941</v>
      </c>
      <c r="F30" s="36">
        <f t="shared" si="1"/>
        <v>1.5</v>
      </c>
      <c r="G30" s="50">
        <f t="shared" si="2"/>
        <v>1145911.5</v>
      </c>
      <c r="H30" s="15">
        <v>0.5</v>
      </c>
      <c r="I30" s="10">
        <v>0</v>
      </c>
      <c r="J30" s="49">
        <f t="shared" si="3"/>
        <v>0</v>
      </c>
      <c r="K30" s="2">
        <f t="shared" si="4"/>
        <v>0.5</v>
      </c>
      <c r="L30" s="51">
        <f t="shared" si="5"/>
        <v>381970.5</v>
      </c>
    </row>
    <row r="31" spans="1:12" x14ac:dyDescent="0.2">
      <c r="A31" s="7" t="s">
        <v>24</v>
      </c>
      <c r="B31" s="48">
        <v>1876268</v>
      </c>
      <c r="C31" s="10">
        <v>2.5</v>
      </c>
      <c r="D31" s="2">
        <v>1</v>
      </c>
      <c r="E31" s="49">
        <f t="shared" si="0"/>
        <v>1876268</v>
      </c>
      <c r="F31" s="36">
        <f t="shared" si="1"/>
        <v>1.5</v>
      </c>
      <c r="G31" s="50">
        <f t="shared" si="2"/>
        <v>2814402</v>
      </c>
      <c r="H31" s="15">
        <v>0.5</v>
      </c>
      <c r="I31" s="10">
        <v>0</v>
      </c>
      <c r="J31" s="49">
        <f t="shared" si="3"/>
        <v>0</v>
      </c>
      <c r="K31" s="2">
        <f t="shared" si="4"/>
        <v>0.5</v>
      </c>
      <c r="L31" s="51">
        <f t="shared" si="5"/>
        <v>938134</v>
      </c>
    </row>
    <row r="32" spans="1:12" x14ac:dyDescent="0.2">
      <c r="A32" s="7" t="s">
        <v>25</v>
      </c>
      <c r="B32" s="48">
        <v>3096877</v>
      </c>
      <c r="C32" s="10">
        <v>2.5</v>
      </c>
      <c r="D32" s="2">
        <v>1</v>
      </c>
      <c r="E32" s="49">
        <f t="shared" si="0"/>
        <v>3096877</v>
      </c>
      <c r="F32" s="36">
        <f t="shared" si="1"/>
        <v>1.5</v>
      </c>
      <c r="G32" s="50">
        <f t="shared" si="2"/>
        <v>4645315.5</v>
      </c>
      <c r="H32" s="15">
        <v>0.5</v>
      </c>
      <c r="I32" s="10">
        <v>0</v>
      </c>
      <c r="J32" s="49">
        <f t="shared" si="3"/>
        <v>0</v>
      </c>
      <c r="K32" s="2">
        <f t="shared" si="4"/>
        <v>0.5</v>
      </c>
      <c r="L32" s="51">
        <f t="shared" si="5"/>
        <v>1548438.5</v>
      </c>
    </row>
    <row r="33" spans="1:12" x14ac:dyDescent="0.2">
      <c r="A33" s="7" t="s">
        <v>26</v>
      </c>
      <c r="B33" s="48">
        <v>17897056</v>
      </c>
      <c r="C33" s="10">
        <v>3</v>
      </c>
      <c r="D33" s="2">
        <v>0</v>
      </c>
      <c r="E33" s="49">
        <f t="shared" si="0"/>
        <v>0</v>
      </c>
      <c r="F33" s="36">
        <f t="shared" si="1"/>
        <v>3</v>
      </c>
      <c r="G33" s="50">
        <f t="shared" si="2"/>
        <v>53691168</v>
      </c>
      <c r="H33" s="15">
        <v>0.5</v>
      </c>
      <c r="I33" s="10">
        <v>0</v>
      </c>
      <c r="J33" s="49">
        <f t="shared" si="3"/>
        <v>0</v>
      </c>
      <c r="K33" s="2">
        <f t="shared" si="4"/>
        <v>0.5</v>
      </c>
      <c r="L33" s="51">
        <f t="shared" si="5"/>
        <v>8948528</v>
      </c>
    </row>
    <row r="34" spans="1:12" x14ac:dyDescent="0.2">
      <c r="A34" s="7" t="s">
        <v>27</v>
      </c>
      <c r="B34" s="48">
        <v>10059392</v>
      </c>
      <c r="C34" s="10">
        <v>2</v>
      </c>
      <c r="D34" s="2">
        <v>1</v>
      </c>
      <c r="E34" s="49">
        <f t="shared" si="0"/>
        <v>10059392</v>
      </c>
      <c r="F34" s="36">
        <f t="shared" si="1"/>
        <v>1</v>
      </c>
      <c r="G34" s="50">
        <f t="shared" si="2"/>
        <v>10059392</v>
      </c>
      <c r="H34" s="15">
        <v>0.5</v>
      </c>
      <c r="I34" s="10">
        <v>0</v>
      </c>
      <c r="J34" s="49">
        <f t="shared" si="3"/>
        <v>0</v>
      </c>
      <c r="K34" s="2">
        <f t="shared" si="4"/>
        <v>0.5</v>
      </c>
      <c r="L34" s="51">
        <f t="shared" si="5"/>
        <v>5029696</v>
      </c>
    </row>
    <row r="35" spans="1:12" x14ac:dyDescent="0.2">
      <c r="A35" s="7" t="s">
        <v>28</v>
      </c>
      <c r="B35" s="48">
        <v>215497317</v>
      </c>
      <c r="C35" s="10">
        <v>3</v>
      </c>
      <c r="D35" s="2">
        <v>1</v>
      </c>
      <c r="E35" s="49">
        <f t="shared" si="0"/>
        <v>215497317</v>
      </c>
      <c r="F35" s="36">
        <f t="shared" si="1"/>
        <v>2</v>
      </c>
      <c r="G35" s="50">
        <f t="shared" si="2"/>
        <v>430994634</v>
      </c>
      <c r="H35" s="15">
        <v>0.5</v>
      </c>
      <c r="I35" s="10">
        <v>0</v>
      </c>
      <c r="J35" s="49">
        <f t="shared" si="3"/>
        <v>0</v>
      </c>
      <c r="K35" s="2">
        <f t="shared" si="4"/>
        <v>0.5</v>
      </c>
      <c r="L35" s="51">
        <f t="shared" si="5"/>
        <v>107748658.5</v>
      </c>
    </row>
    <row r="36" spans="1:12" x14ac:dyDescent="0.2">
      <c r="A36" s="7" t="s">
        <v>29</v>
      </c>
      <c r="B36" s="48">
        <v>1073152</v>
      </c>
      <c r="C36" s="10">
        <v>2.5</v>
      </c>
      <c r="D36" s="2">
        <v>1</v>
      </c>
      <c r="E36" s="49">
        <f t="shared" si="0"/>
        <v>1073152</v>
      </c>
      <c r="F36" s="36">
        <f t="shared" si="1"/>
        <v>1.5</v>
      </c>
      <c r="G36" s="50">
        <f t="shared" si="2"/>
        <v>1609728</v>
      </c>
      <c r="H36" s="15">
        <v>0.5</v>
      </c>
      <c r="I36" s="10">
        <v>0</v>
      </c>
      <c r="J36" s="49">
        <f t="shared" si="3"/>
        <v>0</v>
      </c>
      <c r="K36" s="2">
        <f t="shared" si="4"/>
        <v>0.5</v>
      </c>
      <c r="L36" s="51">
        <f t="shared" si="5"/>
        <v>536576</v>
      </c>
    </row>
    <row r="37" spans="1:12" x14ac:dyDescent="0.2">
      <c r="A37" s="7" t="s">
        <v>30</v>
      </c>
      <c r="B37" s="48">
        <v>21255781</v>
      </c>
      <c r="C37" s="10">
        <v>2</v>
      </c>
      <c r="D37" s="2">
        <v>1</v>
      </c>
      <c r="E37" s="49">
        <f t="shared" si="0"/>
        <v>21255781</v>
      </c>
      <c r="F37" s="36">
        <f t="shared" si="1"/>
        <v>1</v>
      </c>
      <c r="G37" s="50">
        <f t="shared" si="2"/>
        <v>21255781</v>
      </c>
      <c r="H37" s="15">
        <v>0.5</v>
      </c>
      <c r="I37" s="10">
        <v>0</v>
      </c>
      <c r="J37" s="49">
        <f t="shared" si="3"/>
        <v>0</v>
      </c>
      <c r="K37" s="2">
        <f t="shared" si="4"/>
        <v>0.5</v>
      </c>
      <c r="L37" s="51">
        <f t="shared" si="5"/>
        <v>10627890.5</v>
      </c>
    </row>
    <row r="38" spans="1:12" x14ac:dyDescent="0.2">
      <c r="A38" s="7" t="s">
        <v>31</v>
      </c>
      <c r="B38" s="48">
        <v>4475634</v>
      </c>
      <c r="C38" s="10">
        <v>2</v>
      </c>
      <c r="D38" s="2">
        <v>1</v>
      </c>
      <c r="E38" s="49">
        <f t="shared" si="0"/>
        <v>4475634</v>
      </c>
      <c r="F38" s="36">
        <f t="shared" si="1"/>
        <v>1</v>
      </c>
      <c r="G38" s="50">
        <f t="shared" si="2"/>
        <v>4475634</v>
      </c>
      <c r="H38" s="15">
        <v>0.5</v>
      </c>
      <c r="I38" s="10">
        <v>0.5</v>
      </c>
      <c r="J38" s="49">
        <f t="shared" si="3"/>
        <v>2237817</v>
      </c>
      <c r="K38" s="2">
        <f t="shared" si="4"/>
        <v>0</v>
      </c>
      <c r="L38" s="51">
        <f t="shared" si="5"/>
        <v>0</v>
      </c>
    </row>
    <row r="39" spans="1:12" x14ac:dyDescent="0.2">
      <c r="A39" s="7" t="s">
        <v>32</v>
      </c>
      <c r="B39" s="48">
        <v>928575</v>
      </c>
      <c r="C39" s="10">
        <v>2.5</v>
      </c>
      <c r="D39" s="2">
        <v>1</v>
      </c>
      <c r="E39" s="49">
        <f t="shared" si="0"/>
        <v>928575</v>
      </c>
      <c r="F39" s="36">
        <f t="shared" si="1"/>
        <v>1.5</v>
      </c>
      <c r="G39" s="50">
        <f t="shared" si="2"/>
        <v>1392862.5</v>
      </c>
      <c r="H39" s="15">
        <v>0.5</v>
      </c>
      <c r="I39" s="10">
        <v>0</v>
      </c>
      <c r="J39" s="49">
        <f t="shared" si="3"/>
        <v>0</v>
      </c>
      <c r="K39" s="2">
        <f t="shared" si="4"/>
        <v>0.5</v>
      </c>
      <c r="L39" s="51">
        <f t="shared" si="5"/>
        <v>464287.5</v>
      </c>
    </row>
    <row r="40" spans="1:12" x14ac:dyDescent="0.2">
      <c r="A40" s="7" t="s">
        <v>33</v>
      </c>
      <c r="B40" s="48">
        <v>351404</v>
      </c>
      <c r="C40" s="10">
        <v>2.5</v>
      </c>
      <c r="D40" s="2">
        <v>1</v>
      </c>
      <c r="E40" s="49">
        <f t="shared" si="0"/>
        <v>351404</v>
      </c>
      <c r="F40" s="36">
        <f t="shared" si="1"/>
        <v>1.5</v>
      </c>
      <c r="G40" s="50">
        <f t="shared" si="2"/>
        <v>527106</v>
      </c>
      <c r="H40" s="15">
        <v>0.5</v>
      </c>
      <c r="I40" s="10">
        <v>0</v>
      </c>
      <c r="J40" s="49">
        <f t="shared" si="3"/>
        <v>0</v>
      </c>
      <c r="K40" s="2">
        <f t="shared" si="4"/>
        <v>0.5</v>
      </c>
      <c r="L40" s="51">
        <f t="shared" si="5"/>
        <v>175702</v>
      </c>
    </row>
    <row r="41" spans="1:12" x14ac:dyDescent="0.2">
      <c r="A41" s="7" t="s">
        <v>34</v>
      </c>
      <c r="B41" s="48">
        <v>38094393</v>
      </c>
      <c r="C41" s="10">
        <v>2</v>
      </c>
      <c r="D41" s="2">
        <v>1</v>
      </c>
      <c r="E41" s="49">
        <f t="shared" si="0"/>
        <v>38094393</v>
      </c>
      <c r="F41" s="36">
        <f t="shared" si="1"/>
        <v>1</v>
      </c>
      <c r="G41" s="50">
        <f t="shared" si="2"/>
        <v>38094393</v>
      </c>
      <c r="H41" s="15">
        <v>0.5</v>
      </c>
      <c r="I41" s="10">
        <v>0</v>
      </c>
      <c r="J41" s="49">
        <f t="shared" si="3"/>
        <v>0</v>
      </c>
      <c r="K41" s="2">
        <f t="shared" si="4"/>
        <v>0.5</v>
      </c>
      <c r="L41" s="51">
        <f t="shared" si="5"/>
        <v>19047196.5</v>
      </c>
    </row>
    <row r="42" spans="1:12" x14ac:dyDescent="0.2">
      <c r="A42" s="7" t="s">
        <v>35</v>
      </c>
      <c r="B42" s="48">
        <v>103440297</v>
      </c>
      <c r="C42" s="10">
        <v>3</v>
      </c>
      <c r="D42" s="2">
        <v>0</v>
      </c>
      <c r="E42" s="49">
        <f t="shared" si="0"/>
        <v>0</v>
      </c>
      <c r="F42" s="36">
        <f t="shared" si="1"/>
        <v>3</v>
      </c>
      <c r="G42" s="50">
        <f t="shared" si="2"/>
        <v>310320891</v>
      </c>
      <c r="H42" s="15">
        <v>0.5</v>
      </c>
      <c r="I42" s="10">
        <v>0</v>
      </c>
      <c r="J42" s="49">
        <f t="shared" si="3"/>
        <v>0</v>
      </c>
      <c r="K42" s="2">
        <f t="shared" si="4"/>
        <v>0.5</v>
      </c>
      <c r="L42" s="51">
        <f t="shared" si="5"/>
        <v>51720148.5</v>
      </c>
    </row>
    <row r="43" spans="1:12" x14ac:dyDescent="0.2">
      <c r="A43" s="7" t="s">
        <v>36</v>
      </c>
      <c r="B43" s="48">
        <v>39463871</v>
      </c>
      <c r="C43" s="10">
        <v>3.5</v>
      </c>
      <c r="D43" s="2">
        <v>1</v>
      </c>
      <c r="E43" s="49">
        <f t="shared" si="0"/>
        <v>39463871</v>
      </c>
      <c r="F43" s="36">
        <f t="shared" si="1"/>
        <v>2.5</v>
      </c>
      <c r="G43" s="50">
        <f t="shared" si="2"/>
        <v>98659677.5</v>
      </c>
      <c r="H43" s="15">
        <v>0.5</v>
      </c>
      <c r="I43" s="10">
        <v>0.5</v>
      </c>
      <c r="J43" s="49">
        <f t="shared" si="3"/>
        <v>19731935.5</v>
      </c>
      <c r="K43" s="2">
        <f t="shared" si="4"/>
        <v>0</v>
      </c>
      <c r="L43" s="51">
        <f t="shared" si="5"/>
        <v>0</v>
      </c>
    </row>
    <row r="44" spans="1:12" x14ac:dyDescent="0.2">
      <c r="A44" s="7" t="s">
        <v>37</v>
      </c>
      <c r="B44" s="48">
        <v>3324508</v>
      </c>
      <c r="C44" s="10">
        <v>2.5</v>
      </c>
      <c r="D44" s="2">
        <v>1</v>
      </c>
      <c r="E44" s="49">
        <f t="shared" si="0"/>
        <v>3324508</v>
      </c>
      <c r="F44" s="36">
        <f t="shared" si="1"/>
        <v>1.5</v>
      </c>
      <c r="G44" s="50">
        <f t="shared" si="2"/>
        <v>4986762</v>
      </c>
      <c r="H44" s="15">
        <v>0.5</v>
      </c>
      <c r="I44" s="10">
        <v>0</v>
      </c>
      <c r="J44" s="49">
        <f t="shared" si="3"/>
        <v>0</v>
      </c>
      <c r="K44" s="2">
        <f t="shared" si="4"/>
        <v>0.5</v>
      </c>
      <c r="L44" s="51">
        <f t="shared" si="5"/>
        <v>1662254</v>
      </c>
    </row>
    <row r="45" spans="1:12" x14ac:dyDescent="0.2">
      <c r="A45" s="7" t="s">
        <v>38</v>
      </c>
      <c r="B45" s="48">
        <v>339670</v>
      </c>
      <c r="C45" s="10">
        <v>2.5</v>
      </c>
      <c r="D45" s="2">
        <v>1</v>
      </c>
      <c r="E45" s="49">
        <f t="shared" si="0"/>
        <v>339670</v>
      </c>
      <c r="F45" s="36">
        <f t="shared" si="1"/>
        <v>1.5</v>
      </c>
      <c r="G45" s="50">
        <f t="shared" si="2"/>
        <v>509505</v>
      </c>
      <c r="H45" s="15">
        <v>0.5</v>
      </c>
      <c r="I45" s="10">
        <v>0.5</v>
      </c>
      <c r="J45" s="49">
        <f t="shared" si="3"/>
        <v>169835</v>
      </c>
      <c r="K45" s="2">
        <f t="shared" si="4"/>
        <v>0</v>
      </c>
      <c r="L45" s="51">
        <f t="shared" si="5"/>
        <v>0</v>
      </c>
    </row>
    <row r="46" spans="1:12" x14ac:dyDescent="0.2">
      <c r="A46" s="7" t="s">
        <v>39</v>
      </c>
      <c r="B46" s="48">
        <v>1162828</v>
      </c>
      <c r="C46" s="10">
        <v>1.5</v>
      </c>
      <c r="D46" s="2">
        <v>1.5</v>
      </c>
      <c r="E46" s="49">
        <f t="shared" si="0"/>
        <v>1744242</v>
      </c>
      <c r="F46" s="36">
        <f t="shared" si="1"/>
        <v>0</v>
      </c>
      <c r="G46" s="50">
        <f t="shared" si="2"/>
        <v>0</v>
      </c>
      <c r="H46" s="15">
        <v>0.5</v>
      </c>
      <c r="I46" s="10">
        <v>0</v>
      </c>
      <c r="J46" s="49">
        <f t="shared" si="3"/>
        <v>0</v>
      </c>
      <c r="K46" s="2">
        <f t="shared" si="4"/>
        <v>0.5</v>
      </c>
      <c r="L46" s="51">
        <f t="shared" si="5"/>
        <v>581414</v>
      </c>
    </row>
    <row r="47" spans="1:12" x14ac:dyDescent="0.2">
      <c r="A47" s="7" t="s">
        <v>40</v>
      </c>
      <c r="B47" s="48">
        <v>54691187</v>
      </c>
      <c r="C47" s="10">
        <v>3</v>
      </c>
      <c r="D47" s="2">
        <v>0</v>
      </c>
      <c r="E47" s="49">
        <f t="shared" si="0"/>
        <v>0</v>
      </c>
      <c r="F47" s="36">
        <f t="shared" si="1"/>
        <v>3</v>
      </c>
      <c r="G47" s="50">
        <f t="shared" si="2"/>
        <v>164073561</v>
      </c>
      <c r="H47" s="15">
        <v>0.5</v>
      </c>
      <c r="I47" s="10">
        <v>0.5</v>
      </c>
      <c r="J47" s="49">
        <f t="shared" si="3"/>
        <v>27345593.5</v>
      </c>
      <c r="K47" s="2">
        <f t="shared" si="4"/>
        <v>0</v>
      </c>
      <c r="L47" s="51">
        <f t="shared" si="5"/>
        <v>0</v>
      </c>
    </row>
    <row r="48" spans="1:12" x14ac:dyDescent="0.2">
      <c r="A48" s="7" t="s">
        <v>41</v>
      </c>
      <c r="B48" s="48">
        <v>35554009</v>
      </c>
      <c r="C48" s="10">
        <v>2</v>
      </c>
      <c r="D48" s="2">
        <v>0</v>
      </c>
      <c r="E48" s="49">
        <f t="shared" si="0"/>
        <v>0</v>
      </c>
      <c r="F48" s="36">
        <f t="shared" si="1"/>
        <v>2</v>
      </c>
      <c r="G48" s="50">
        <f t="shared" si="2"/>
        <v>71108018</v>
      </c>
      <c r="H48" s="15">
        <v>0.5</v>
      </c>
      <c r="I48" s="10">
        <v>0</v>
      </c>
      <c r="J48" s="49">
        <f t="shared" si="3"/>
        <v>0</v>
      </c>
      <c r="K48" s="2">
        <f t="shared" si="4"/>
        <v>0.5</v>
      </c>
      <c r="L48" s="51">
        <f t="shared" si="5"/>
        <v>17777004.5</v>
      </c>
    </row>
    <row r="49" spans="1:12" x14ac:dyDescent="0.2">
      <c r="A49" s="7" t="s">
        <v>42</v>
      </c>
      <c r="B49" s="48">
        <v>24343265</v>
      </c>
      <c r="C49" s="10">
        <v>2</v>
      </c>
      <c r="D49" s="2">
        <v>0</v>
      </c>
      <c r="E49" s="49">
        <f t="shared" si="0"/>
        <v>0</v>
      </c>
      <c r="F49" s="36">
        <f t="shared" si="1"/>
        <v>2</v>
      </c>
      <c r="G49" s="50">
        <f t="shared" si="2"/>
        <v>48686530</v>
      </c>
      <c r="H49" s="15">
        <v>0.5</v>
      </c>
      <c r="I49" s="10">
        <v>0</v>
      </c>
      <c r="J49" s="49">
        <f t="shared" si="3"/>
        <v>0</v>
      </c>
      <c r="K49" s="2">
        <f t="shared" si="4"/>
        <v>0.5</v>
      </c>
      <c r="L49" s="51">
        <f t="shared" si="5"/>
        <v>12171632.5</v>
      </c>
    </row>
    <row r="50" spans="1:12" x14ac:dyDescent="0.2">
      <c r="A50" s="7" t="s">
        <v>43</v>
      </c>
      <c r="B50" s="48">
        <v>469058207</v>
      </c>
      <c r="C50" s="10">
        <v>2</v>
      </c>
      <c r="D50" s="2">
        <v>1</v>
      </c>
      <c r="E50" s="49">
        <f t="shared" si="0"/>
        <v>469058207</v>
      </c>
      <c r="F50" s="36">
        <f t="shared" si="1"/>
        <v>1</v>
      </c>
      <c r="G50" s="50">
        <f t="shared" si="2"/>
        <v>469058207</v>
      </c>
      <c r="H50" s="15">
        <v>0.5</v>
      </c>
      <c r="I50" s="10">
        <v>0</v>
      </c>
      <c r="J50" s="49">
        <f t="shared" si="3"/>
        <v>0</v>
      </c>
      <c r="K50" s="2">
        <f t="shared" si="4"/>
        <v>0.5</v>
      </c>
      <c r="L50" s="51">
        <f t="shared" si="5"/>
        <v>234529103.5</v>
      </c>
    </row>
    <row r="51" spans="1:12" x14ac:dyDescent="0.2">
      <c r="A51" s="7" t="s">
        <v>44</v>
      </c>
      <c r="B51" s="48">
        <v>31984658</v>
      </c>
      <c r="C51" s="10">
        <v>2</v>
      </c>
      <c r="D51" s="2">
        <v>1</v>
      </c>
      <c r="E51" s="49">
        <f t="shared" si="0"/>
        <v>31984658</v>
      </c>
      <c r="F51" s="36">
        <f t="shared" si="1"/>
        <v>1</v>
      </c>
      <c r="G51" s="50">
        <f t="shared" si="2"/>
        <v>31984658</v>
      </c>
      <c r="H51" s="15">
        <v>0.5</v>
      </c>
      <c r="I51" s="10">
        <v>0.5</v>
      </c>
      <c r="J51" s="49">
        <f t="shared" si="3"/>
        <v>15992329</v>
      </c>
      <c r="K51" s="2">
        <f t="shared" si="4"/>
        <v>0</v>
      </c>
      <c r="L51" s="51">
        <f t="shared" si="5"/>
        <v>0</v>
      </c>
    </row>
    <row r="52" spans="1:12" x14ac:dyDescent="0.2">
      <c r="A52" s="7" t="s">
        <v>45</v>
      </c>
      <c r="B52" s="48">
        <v>9868050</v>
      </c>
      <c r="C52" s="10">
        <v>2</v>
      </c>
      <c r="D52" s="2">
        <v>1</v>
      </c>
      <c r="E52" s="49">
        <f t="shared" si="0"/>
        <v>9868050</v>
      </c>
      <c r="F52" s="36">
        <f t="shared" si="1"/>
        <v>1</v>
      </c>
      <c r="G52" s="50">
        <f t="shared" si="2"/>
        <v>9868050</v>
      </c>
      <c r="H52" s="15">
        <v>0.5</v>
      </c>
      <c r="I52" s="10">
        <v>0</v>
      </c>
      <c r="J52" s="49">
        <f t="shared" si="3"/>
        <v>0</v>
      </c>
      <c r="K52" s="2">
        <f t="shared" si="4"/>
        <v>0.5</v>
      </c>
      <c r="L52" s="51">
        <f t="shared" si="5"/>
        <v>4934025</v>
      </c>
    </row>
    <row r="53" spans="1:12" x14ac:dyDescent="0.2">
      <c r="A53" s="7" t="s">
        <v>46</v>
      </c>
      <c r="B53" s="48">
        <v>31286772</v>
      </c>
      <c r="C53" s="10">
        <v>3</v>
      </c>
      <c r="D53" s="2">
        <v>0</v>
      </c>
      <c r="E53" s="49">
        <f t="shared" si="0"/>
        <v>0</v>
      </c>
      <c r="F53" s="36">
        <f t="shared" si="1"/>
        <v>3</v>
      </c>
      <c r="G53" s="50">
        <f t="shared" si="2"/>
        <v>93860316</v>
      </c>
      <c r="H53" s="15">
        <v>0.5</v>
      </c>
      <c r="I53" s="10">
        <v>0</v>
      </c>
      <c r="J53" s="49">
        <f t="shared" si="3"/>
        <v>0</v>
      </c>
      <c r="K53" s="2">
        <f t="shared" si="4"/>
        <v>0.5</v>
      </c>
      <c r="L53" s="51">
        <f t="shared" si="5"/>
        <v>15643386</v>
      </c>
    </row>
    <row r="54" spans="1:12" x14ac:dyDescent="0.2">
      <c r="A54" s="7" t="s">
        <v>47</v>
      </c>
      <c r="B54" s="48">
        <v>4545966</v>
      </c>
      <c r="C54" s="10">
        <v>2.5</v>
      </c>
      <c r="D54" s="2">
        <v>1</v>
      </c>
      <c r="E54" s="49">
        <f t="shared" si="0"/>
        <v>4545966</v>
      </c>
      <c r="F54" s="36">
        <f t="shared" si="1"/>
        <v>1.5</v>
      </c>
      <c r="G54" s="50">
        <f t="shared" si="2"/>
        <v>6818949</v>
      </c>
      <c r="H54" s="15">
        <v>0.5</v>
      </c>
      <c r="I54" s="10">
        <v>0</v>
      </c>
      <c r="J54" s="49">
        <f t="shared" si="3"/>
        <v>0</v>
      </c>
      <c r="K54" s="2">
        <f t="shared" si="4"/>
        <v>0.5</v>
      </c>
      <c r="L54" s="51">
        <f t="shared" si="5"/>
        <v>2272983</v>
      </c>
    </row>
    <row r="55" spans="1:12" x14ac:dyDescent="0.2">
      <c r="A55" s="7" t="s">
        <v>48</v>
      </c>
      <c r="B55" s="48">
        <v>408947096</v>
      </c>
      <c r="C55" s="10">
        <v>3</v>
      </c>
      <c r="D55" s="2">
        <v>0</v>
      </c>
      <c r="E55" s="49">
        <f t="shared" si="0"/>
        <v>0</v>
      </c>
      <c r="F55" s="36">
        <f t="shared" si="1"/>
        <v>3</v>
      </c>
      <c r="G55" s="50">
        <f t="shared" si="2"/>
        <v>1226841288</v>
      </c>
      <c r="H55" s="15">
        <v>0.5</v>
      </c>
      <c r="I55" s="10">
        <v>0.5</v>
      </c>
      <c r="J55" s="49">
        <f t="shared" si="3"/>
        <v>204473548</v>
      </c>
      <c r="K55" s="2">
        <f t="shared" si="4"/>
        <v>0</v>
      </c>
      <c r="L55" s="51">
        <f t="shared" si="5"/>
        <v>0</v>
      </c>
    </row>
    <row r="56" spans="1:12" x14ac:dyDescent="0.2">
      <c r="A56" s="7" t="s">
        <v>49</v>
      </c>
      <c r="B56" s="48">
        <v>47396118</v>
      </c>
      <c r="C56" s="10">
        <v>3</v>
      </c>
      <c r="D56" s="2">
        <v>1</v>
      </c>
      <c r="E56" s="49">
        <f t="shared" si="0"/>
        <v>47396118</v>
      </c>
      <c r="F56" s="36">
        <f t="shared" si="1"/>
        <v>2</v>
      </c>
      <c r="G56" s="50">
        <f t="shared" si="2"/>
        <v>94792236</v>
      </c>
      <c r="H56" s="15">
        <v>0.5</v>
      </c>
      <c r="I56" s="10">
        <v>0</v>
      </c>
      <c r="J56" s="49">
        <f t="shared" si="3"/>
        <v>0</v>
      </c>
      <c r="K56" s="2">
        <f t="shared" si="4"/>
        <v>0.5</v>
      </c>
      <c r="L56" s="51">
        <f t="shared" si="5"/>
        <v>23698059</v>
      </c>
    </row>
    <row r="57" spans="1:12" x14ac:dyDescent="0.2">
      <c r="A57" s="7" t="s">
        <v>50</v>
      </c>
      <c r="B57" s="48">
        <v>220259975</v>
      </c>
      <c r="C57" s="10">
        <v>3</v>
      </c>
      <c r="D57" s="2">
        <v>0</v>
      </c>
      <c r="E57" s="49">
        <f t="shared" si="0"/>
        <v>0</v>
      </c>
      <c r="F57" s="36">
        <f t="shared" si="1"/>
        <v>3</v>
      </c>
      <c r="G57" s="50">
        <f t="shared" si="2"/>
        <v>660779925</v>
      </c>
      <c r="H57" s="15">
        <v>0.5</v>
      </c>
      <c r="I57" s="10">
        <v>0</v>
      </c>
      <c r="J57" s="49">
        <f t="shared" si="3"/>
        <v>0</v>
      </c>
      <c r="K57" s="2">
        <f t="shared" si="4"/>
        <v>0.5</v>
      </c>
      <c r="L57" s="51">
        <f t="shared" si="5"/>
        <v>110129987.5</v>
      </c>
    </row>
    <row r="58" spans="1:12" x14ac:dyDescent="0.2">
      <c r="A58" s="7" t="s">
        <v>51</v>
      </c>
      <c r="B58" s="48">
        <v>50608840</v>
      </c>
      <c r="C58" s="10">
        <v>3</v>
      </c>
      <c r="D58" s="2">
        <v>1</v>
      </c>
      <c r="E58" s="49">
        <f t="shared" si="0"/>
        <v>50608840</v>
      </c>
      <c r="F58" s="36">
        <f t="shared" si="1"/>
        <v>2</v>
      </c>
      <c r="G58" s="50">
        <f t="shared" si="2"/>
        <v>101217680</v>
      </c>
      <c r="H58" s="15">
        <v>0.5</v>
      </c>
      <c r="I58" s="10">
        <v>0</v>
      </c>
      <c r="J58" s="49">
        <f t="shared" si="3"/>
        <v>0</v>
      </c>
      <c r="K58" s="2">
        <f t="shared" si="4"/>
        <v>0.5</v>
      </c>
      <c r="L58" s="51">
        <f t="shared" si="5"/>
        <v>25304420</v>
      </c>
    </row>
    <row r="59" spans="1:12" x14ac:dyDescent="0.2">
      <c r="A59" s="7" t="s">
        <v>52</v>
      </c>
      <c r="B59" s="48">
        <v>142750073</v>
      </c>
      <c r="C59" s="10">
        <v>3</v>
      </c>
      <c r="D59" s="2">
        <v>1</v>
      </c>
      <c r="E59" s="49">
        <f t="shared" si="0"/>
        <v>142750073</v>
      </c>
      <c r="F59" s="36">
        <f t="shared" si="1"/>
        <v>2</v>
      </c>
      <c r="G59" s="50">
        <f t="shared" si="2"/>
        <v>285500146</v>
      </c>
      <c r="H59" s="15">
        <v>0.5</v>
      </c>
      <c r="I59" s="10">
        <v>0</v>
      </c>
      <c r="J59" s="49">
        <f t="shared" si="3"/>
        <v>0</v>
      </c>
      <c r="K59" s="2">
        <f t="shared" si="4"/>
        <v>0.5</v>
      </c>
      <c r="L59" s="51">
        <f t="shared" si="5"/>
        <v>71375036.5</v>
      </c>
    </row>
    <row r="60" spans="1:12" x14ac:dyDescent="0.2">
      <c r="A60" s="7" t="s">
        <v>53</v>
      </c>
      <c r="B60" s="48">
        <v>73841423</v>
      </c>
      <c r="C60" s="10">
        <v>3</v>
      </c>
      <c r="D60" s="2">
        <v>0.5</v>
      </c>
      <c r="E60" s="49">
        <f t="shared" si="0"/>
        <v>36920711.5</v>
      </c>
      <c r="F60" s="36">
        <f t="shared" si="1"/>
        <v>2.5</v>
      </c>
      <c r="G60" s="50">
        <f t="shared" si="2"/>
        <v>184603557.5</v>
      </c>
      <c r="H60" s="15">
        <v>0.5</v>
      </c>
      <c r="I60" s="10">
        <v>0.5</v>
      </c>
      <c r="J60" s="49">
        <f t="shared" si="3"/>
        <v>36920711.5</v>
      </c>
      <c r="K60" s="2">
        <f t="shared" si="4"/>
        <v>0</v>
      </c>
      <c r="L60" s="51">
        <f t="shared" si="5"/>
        <v>0</v>
      </c>
    </row>
    <row r="61" spans="1:12" x14ac:dyDescent="0.2">
      <c r="A61" s="7" t="s">
        <v>54</v>
      </c>
      <c r="B61" s="48">
        <v>6036245</v>
      </c>
      <c r="C61" s="10">
        <v>2</v>
      </c>
      <c r="D61" s="2">
        <v>1</v>
      </c>
      <c r="E61" s="49">
        <f t="shared" si="0"/>
        <v>6036245</v>
      </c>
      <c r="F61" s="36">
        <f t="shared" si="1"/>
        <v>1</v>
      </c>
      <c r="G61" s="50">
        <f t="shared" si="2"/>
        <v>6036245</v>
      </c>
      <c r="H61" s="15">
        <v>0.5</v>
      </c>
      <c r="I61" s="10">
        <v>0</v>
      </c>
      <c r="J61" s="49">
        <f t="shared" si="3"/>
        <v>0</v>
      </c>
      <c r="K61" s="2">
        <f t="shared" si="4"/>
        <v>0.5</v>
      </c>
      <c r="L61" s="51">
        <f t="shared" si="5"/>
        <v>3018122.5</v>
      </c>
    </row>
    <row r="62" spans="1:12" x14ac:dyDescent="0.2">
      <c r="A62" s="7" t="s">
        <v>84</v>
      </c>
      <c r="B62" s="48">
        <v>26100099</v>
      </c>
      <c r="C62" s="10">
        <v>2</v>
      </c>
      <c r="D62" s="2">
        <v>0</v>
      </c>
      <c r="E62" s="49">
        <f t="shared" si="0"/>
        <v>0</v>
      </c>
      <c r="F62" s="36">
        <f t="shared" si="1"/>
        <v>2</v>
      </c>
      <c r="G62" s="50">
        <f t="shared" si="2"/>
        <v>52200198</v>
      </c>
      <c r="H62" s="15">
        <v>0.5</v>
      </c>
      <c r="I62" s="10">
        <v>0</v>
      </c>
      <c r="J62" s="49">
        <f t="shared" si="3"/>
        <v>0</v>
      </c>
      <c r="K62" s="2">
        <f t="shared" si="4"/>
        <v>0.5</v>
      </c>
      <c r="L62" s="51">
        <f t="shared" si="5"/>
        <v>13050049.5</v>
      </c>
    </row>
    <row r="63" spans="1:12" x14ac:dyDescent="0.2">
      <c r="A63" s="7" t="s">
        <v>85</v>
      </c>
      <c r="B63" s="48">
        <v>29135183</v>
      </c>
      <c r="C63" s="10">
        <v>2</v>
      </c>
      <c r="D63" s="2">
        <v>0</v>
      </c>
      <c r="E63" s="49">
        <f t="shared" si="0"/>
        <v>0</v>
      </c>
      <c r="F63" s="36">
        <f t="shared" si="1"/>
        <v>2</v>
      </c>
      <c r="G63" s="50">
        <f t="shared" si="2"/>
        <v>58270366</v>
      </c>
      <c r="H63" s="15">
        <v>0.5</v>
      </c>
      <c r="I63" s="10">
        <v>0.5</v>
      </c>
      <c r="J63" s="49">
        <f t="shared" si="3"/>
        <v>14567591.5</v>
      </c>
      <c r="K63" s="2">
        <f t="shared" si="4"/>
        <v>0</v>
      </c>
      <c r="L63" s="51">
        <f t="shared" si="5"/>
        <v>0</v>
      </c>
    </row>
    <row r="64" spans="1:12" x14ac:dyDescent="0.2">
      <c r="A64" s="7" t="s">
        <v>55</v>
      </c>
      <c r="B64" s="48">
        <v>15108181</v>
      </c>
      <c r="C64" s="10">
        <v>3</v>
      </c>
      <c r="D64" s="2">
        <v>0</v>
      </c>
      <c r="E64" s="49">
        <f t="shared" si="0"/>
        <v>0</v>
      </c>
      <c r="F64" s="36">
        <f t="shared" si="1"/>
        <v>3</v>
      </c>
      <c r="G64" s="50">
        <f t="shared" si="2"/>
        <v>45324543</v>
      </c>
      <c r="H64" s="15">
        <v>0.5</v>
      </c>
      <c r="I64" s="10">
        <v>0.5</v>
      </c>
      <c r="J64" s="49">
        <f t="shared" si="3"/>
        <v>7554090.5</v>
      </c>
      <c r="K64" s="2">
        <f t="shared" si="4"/>
        <v>0</v>
      </c>
      <c r="L64" s="51">
        <f t="shared" si="5"/>
        <v>0</v>
      </c>
    </row>
    <row r="65" spans="1:12" x14ac:dyDescent="0.2">
      <c r="A65" s="7" t="s">
        <v>56</v>
      </c>
      <c r="B65" s="48">
        <v>66550792</v>
      </c>
      <c r="C65" s="10">
        <v>3</v>
      </c>
      <c r="D65" s="2">
        <v>1</v>
      </c>
      <c r="E65" s="49">
        <f t="shared" si="0"/>
        <v>66550792</v>
      </c>
      <c r="F65" s="36">
        <f t="shared" si="1"/>
        <v>2</v>
      </c>
      <c r="G65" s="50">
        <f t="shared" si="2"/>
        <v>133101584</v>
      </c>
      <c r="H65" s="15">
        <v>0.5</v>
      </c>
      <c r="I65" s="10">
        <v>0</v>
      </c>
      <c r="J65" s="49">
        <f t="shared" si="3"/>
        <v>0</v>
      </c>
      <c r="K65" s="2">
        <f t="shared" si="4"/>
        <v>0.5</v>
      </c>
      <c r="L65" s="51">
        <f t="shared" si="5"/>
        <v>33275396</v>
      </c>
    </row>
    <row r="66" spans="1:12" x14ac:dyDescent="0.2">
      <c r="A66" s="7" t="s">
        <v>57</v>
      </c>
      <c r="B66" s="48">
        <v>60366058</v>
      </c>
      <c r="C66" s="10">
        <v>3</v>
      </c>
      <c r="D66" s="2">
        <v>1</v>
      </c>
      <c r="E66" s="49">
        <f>(B66*D66)*0.75</f>
        <v>45274543.5</v>
      </c>
      <c r="F66" s="36">
        <f t="shared" si="1"/>
        <v>2</v>
      </c>
      <c r="G66" s="50">
        <f t="shared" si="2"/>
        <v>120732116</v>
      </c>
      <c r="H66" s="15">
        <v>0.5</v>
      </c>
      <c r="I66" s="10">
        <v>0</v>
      </c>
      <c r="J66" s="49">
        <f t="shared" si="3"/>
        <v>0</v>
      </c>
      <c r="K66" s="2">
        <f t="shared" si="4"/>
        <v>0.5</v>
      </c>
      <c r="L66" s="51">
        <f t="shared" si="5"/>
        <v>30183029</v>
      </c>
    </row>
    <row r="67" spans="1:12" x14ac:dyDescent="0.2">
      <c r="A67" s="7" t="s">
        <v>58</v>
      </c>
      <c r="B67" s="48">
        <v>11873078</v>
      </c>
      <c r="C67" s="10">
        <v>2</v>
      </c>
      <c r="D67" s="2">
        <v>1</v>
      </c>
      <c r="E67" s="49">
        <f t="shared" si="0"/>
        <v>11873078</v>
      </c>
      <c r="F67" s="36">
        <f t="shared" si="1"/>
        <v>1</v>
      </c>
      <c r="G67" s="50">
        <f t="shared" si="2"/>
        <v>11873078</v>
      </c>
      <c r="H67" s="15">
        <v>0.5</v>
      </c>
      <c r="I67" s="10">
        <v>0</v>
      </c>
      <c r="J67" s="49">
        <f t="shared" si="3"/>
        <v>0</v>
      </c>
      <c r="K67" s="2">
        <f t="shared" si="4"/>
        <v>0.5</v>
      </c>
      <c r="L67" s="51">
        <f t="shared" si="5"/>
        <v>5936539</v>
      </c>
    </row>
    <row r="68" spans="1:12" x14ac:dyDescent="0.2">
      <c r="A68" s="7" t="s">
        <v>59</v>
      </c>
      <c r="B68" s="48">
        <v>3667869</v>
      </c>
      <c r="C68" s="10">
        <v>2.5</v>
      </c>
      <c r="D68" s="2">
        <v>1</v>
      </c>
      <c r="E68" s="49">
        <f t="shared" si="0"/>
        <v>3667869</v>
      </c>
      <c r="F68" s="36">
        <f t="shared" si="1"/>
        <v>1.5</v>
      </c>
      <c r="G68" s="50">
        <f t="shared" si="2"/>
        <v>5501803.5</v>
      </c>
      <c r="H68" s="15">
        <v>0.5</v>
      </c>
      <c r="I68" s="10">
        <v>0</v>
      </c>
      <c r="J68" s="49">
        <f t="shared" si="3"/>
        <v>0</v>
      </c>
      <c r="K68" s="2">
        <f t="shared" si="4"/>
        <v>0.5</v>
      </c>
      <c r="L68" s="51">
        <f t="shared" si="5"/>
        <v>1833934.5</v>
      </c>
    </row>
    <row r="69" spans="1:12" x14ac:dyDescent="0.2">
      <c r="A69" s="7" t="s">
        <v>60</v>
      </c>
      <c r="B69" s="48">
        <v>2355845</v>
      </c>
      <c r="C69" s="10">
        <v>2.5</v>
      </c>
      <c r="D69" s="2">
        <v>1</v>
      </c>
      <c r="E69" s="49">
        <f t="shared" si="0"/>
        <v>2355845</v>
      </c>
      <c r="F69" s="36">
        <f t="shared" si="1"/>
        <v>1.5</v>
      </c>
      <c r="G69" s="50">
        <f t="shared" si="2"/>
        <v>3533767.5</v>
      </c>
      <c r="H69" s="15">
        <v>0.5</v>
      </c>
      <c r="I69" s="10">
        <v>0</v>
      </c>
      <c r="J69" s="49">
        <f t="shared" si="3"/>
        <v>0</v>
      </c>
      <c r="K69" s="2">
        <f t="shared" si="4"/>
        <v>0.5</v>
      </c>
      <c r="L69" s="51">
        <f t="shared" si="5"/>
        <v>1177922.5</v>
      </c>
    </row>
    <row r="70" spans="1:12" x14ac:dyDescent="0.2">
      <c r="A70" s="7" t="s">
        <v>61</v>
      </c>
      <c r="B70" s="48">
        <v>607669</v>
      </c>
      <c r="C70" s="10">
        <v>2.5</v>
      </c>
      <c r="D70" s="2">
        <v>1</v>
      </c>
      <c r="E70" s="49">
        <f t="shared" si="0"/>
        <v>607669</v>
      </c>
      <c r="F70" s="36">
        <f t="shared" si="1"/>
        <v>1.5</v>
      </c>
      <c r="G70" s="50">
        <f t="shared" si="2"/>
        <v>911503.5</v>
      </c>
      <c r="H70" s="15">
        <v>0.5</v>
      </c>
      <c r="I70" s="10">
        <v>0</v>
      </c>
      <c r="J70" s="49">
        <f t="shared" si="3"/>
        <v>0</v>
      </c>
      <c r="K70" s="2">
        <f t="shared" si="4"/>
        <v>0.5</v>
      </c>
      <c r="L70" s="51">
        <f t="shared" si="5"/>
        <v>303834.5</v>
      </c>
    </row>
    <row r="71" spans="1:12" x14ac:dyDescent="0.2">
      <c r="A71" s="7" t="s">
        <v>62</v>
      </c>
      <c r="B71" s="48">
        <v>74942398</v>
      </c>
      <c r="C71" s="10">
        <v>3</v>
      </c>
      <c r="D71" s="2">
        <v>0</v>
      </c>
      <c r="E71" s="49">
        <f t="shared" si="0"/>
        <v>0</v>
      </c>
      <c r="F71" s="36">
        <f t="shared" si="1"/>
        <v>3</v>
      </c>
      <c r="G71" s="50">
        <f t="shared" si="2"/>
        <v>224827194</v>
      </c>
      <c r="H71" s="15">
        <v>0.5</v>
      </c>
      <c r="I71" s="10">
        <v>0.5</v>
      </c>
      <c r="J71" s="49">
        <f t="shared" si="3"/>
        <v>37471199</v>
      </c>
      <c r="K71" s="2">
        <f t="shared" si="4"/>
        <v>0</v>
      </c>
      <c r="L71" s="51">
        <f t="shared" si="5"/>
        <v>0</v>
      </c>
    </row>
    <row r="72" spans="1:12" x14ac:dyDescent="0.2">
      <c r="A72" s="7" t="s">
        <v>63</v>
      </c>
      <c r="B72" s="48">
        <v>2079908</v>
      </c>
      <c r="C72" s="10">
        <v>3.5</v>
      </c>
      <c r="D72" s="2">
        <v>1</v>
      </c>
      <c r="E72" s="49">
        <f t="shared" si="0"/>
        <v>2079908</v>
      </c>
      <c r="F72" s="36">
        <f t="shared" si="1"/>
        <v>2.5</v>
      </c>
      <c r="G72" s="50">
        <f t="shared" si="2"/>
        <v>5199770</v>
      </c>
      <c r="H72" s="15">
        <v>0.5</v>
      </c>
      <c r="I72" s="10">
        <v>0</v>
      </c>
      <c r="J72" s="49">
        <f t="shared" si="3"/>
        <v>0</v>
      </c>
      <c r="K72" s="2">
        <f t="shared" si="4"/>
        <v>0.5</v>
      </c>
      <c r="L72" s="51">
        <f t="shared" si="5"/>
        <v>1039954</v>
      </c>
    </row>
    <row r="73" spans="1:12" x14ac:dyDescent="0.2">
      <c r="A73" s="7" t="s">
        <v>64</v>
      </c>
      <c r="B73" s="48">
        <v>17718351</v>
      </c>
      <c r="C73" s="10">
        <v>3</v>
      </c>
      <c r="D73" s="2">
        <v>1.5</v>
      </c>
      <c r="E73" s="49">
        <f t="shared" si="0"/>
        <v>26577526.5</v>
      </c>
      <c r="F73" s="36">
        <f t="shared" si="1"/>
        <v>1.5</v>
      </c>
      <c r="G73" s="50">
        <f t="shared" si="2"/>
        <v>26577526.5</v>
      </c>
      <c r="H73" s="15">
        <v>0.5</v>
      </c>
      <c r="I73" s="10">
        <v>0</v>
      </c>
      <c r="J73" s="49">
        <f t="shared" si="3"/>
        <v>0</v>
      </c>
      <c r="K73" s="2">
        <f t="shared" si="4"/>
        <v>0.5</v>
      </c>
      <c r="L73" s="51">
        <f t="shared" si="5"/>
        <v>8859175.5</v>
      </c>
    </row>
    <row r="74" spans="1:12" x14ac:dyDescent="0.2">
      <c r="A74" s="7" t="s">
        <v>65</v>
      </c>
      <c r="B74" s="48">
        <v>1758295</v>
      </c>
      <c r="C74" s="10">
        <v>2.5</v>
      </c>
      <c r="D74" s="2">
        <v>1</v>
      </c>
      <c r="E74" s="49">
        <f>(B74*D74)</f>
        <v>1758295</v>
      </c>
      <c r="F74" s="36">
        <f>(C74-D74)</f>
        <v>1.5</v>
      </c>
      <c r="G74" s="50">
        <f>(B74*F74)</f>
        <v>2637442.5</v>
      </c>
      <c r="H74" s="15">
        <v>0.5</v>
      </c>
      <c r="I74" s="10">
        <v>0</v>
      </c>
      <c r="J74" s="49">
        <f>(B74*I74)</f>
        <v>0</v>
      </c>
      <c r="K74" s="2">
        <f>(H74-I74)</f>
        <v>0.5</v>
      </c>
      <c r="L74" s="51">
        <f>(B74*K74)</f>
        <v>879147.5</v>
      </c>
    </row>
    <row r="75" spans="1:12" x14ac:dyDescent="0.2">
      <c r="A75" s="7" t="s">
        <v>82</v>
      </c>
      <c r="B75" s="11">
        <f>SUM(B8:B74)</f>
        <v>3171667058</v>
      </c>
      <c r="C75" s="12"/>
      <c r="D75" s="1"/>
      <c r="E75" s="40">
        <f>SUM(E8:E74)</f>
        <v>1577400481.75</v>
      </c>
      <c r="F75" s="1"/>
      <c r="G75" s="40">
        <f>SUM(G8:G74)</f>
        <v>7146634808</v>
      </c>
      <c r="H75" s="13"/>
      <c r="I75" s="1"/>
      <c r="J75" s="40">
        <f>SUM(J8:J74)</f>
        <v>439237633.25</v>
      </c>
      <c r="K75" s="1"/>
      <c r="L75" s="43">
        <f>SUM(L8:L74)</f>
        <v>1138787921</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185</v>
      </c>
      <c r="B78" s="127"/>
      <c r="C78" s="127"/>
      <c r="D78" s="127"/>
      <c r="E78" s="127"/>
      <c r="F78" s="127"/>
      <c r="G78" s="127"/>
      <c r="H78" s="127"/>
      <c r="I78" s="127"/>
      <c r="J78" s="127"/>
      <c r="K78" s="127"/>
      <c r="L78" s="128"/>
    </row>
    <row r="79" spans="1:12" ht="12.75" customHeight="1" x14ac:dyDescent="0.2">
      <c r="A79" s="126" t="s">
        <v>186</v>
      </c>
      <c r="B79" s="127"/>
      <c r="C79" s="127"/>
      <c r="D79" s="127"/>
      <c r="E79" s="127"/>
      <c r="F79" s="127"/>
      <c r="G79" s="127"/>
      <c r="H79" s="127"/>
      <c r="I79" s="127"/>
      <c r="J79" s="127"/>
      <c r="K79" s="127"/>
      <c r="L79" s="128"/>
    </row>
    <row r="80" spans="1:12" ht="12.75" customHeight="1" x14ac:dyDescent="0.2">
      <c r="A80" s="45"/>
      <c r="B80" s="46"/>
      <c r="C80" s="46"/>
      <c r="D80" s="46"/>
      <c r="E80" s="46"/>
      <c r="F80" s="46"/>
      <c r="G80" s="46"/>
      <c r="H80" s="46"/>
      <c r="I80" s="46"/>
      <c r="J80" s="46"/>
      <c r="K80" s="46"/>
      <c r="L80" s="47"/>
    </row>
    <row r="81" spans="1:12" ht="12.75" customHeight="1" x14ac:dyDescent="0.2">
      <c r="A81" s="4" t="s">
        <v>74</v>
      </c>
      <c r="B81" s="5"/>
      <c r="C81" s="5"/>
      <c r="D81" s="5"/>
      <c r="E81" s="5"/>
      <c r="F81" s="5"/>
      <c r="G81" s="5"/>
      <c r="H81" s="5"/>
      <c r="I81" s="5"/>
      <c r="J81" s="5"/>
      <c r="K81" s="5"/>
      <c r="L81" s="6"/>
    </row>
    <row r="82" spans="1:12" ht="12.75" customHeight="1" x14ac:dyDescent="0.2">
      <c r="A82" s="126" t="s">
        <v>187</v>
      </c>
      <c r="B82" s="129"/>
      <c r="C82" s="129"/>
      <c r="D82" s="129"/>
      <c r="E82" s="129"/>
      <c r="F82" s="129"/>
      <c r="G82" s="129"/>
      <c r="H82" s="129"/>
      <c r="I82" s="129"/>
      <c r="J82" s="129"/>
      <c r="K82" s="129"/>
      <c r="L82" s="128"/>
    </row>
    <row r="83" spans="1:12" ht="25.5" customHeight="1" thickBot="1" x14ac:dyDescent="0.25">
      <c r="A83" s="130" t="s">
        <v>188</v>
      </c>
      <c r="B83" s="131"/>
      <c r="C83" s="131"/>
      <c r="D83" s="131"/>
      <c r="E83" s="131"/>
      <c r="F83" s="131"/>
      <c r="G83" s="131"/>
      <c r="H83" s="131"/>
      <c r="I83" s="131"/>
      <c r="J83" s="131"/>
      <c r="K83" s="131"/>
      <c r="L83" s="132"/>
    </row>
  </sheetData>
  <mergeCells count="9">
    <mergeCell ref="A83:L83"/>
    <mergeCell ref="A78:L78"/>
    <mergeCell ref="A79:L79"/>
    <mergeCell ref="A82:L82"/>
    <mergeCell ref="A1:L1"/>
    <mergeCell ref="A2:L2"/>
    <mergeCell ref="A3:L3"/>
    <mergeCell ref="C4:G4"/>
    <mergeCell ref="H4:L4"/>
  </mergeCells>
  <printOptions horizontalCentered="1"/>
  <pageMargins left="0.5" right="0.5" top="0.5" bottom="0.5" header="0.3" footer="0.3"/>
  <pageSetup scale="78" fitToHeight="0" orientation="landscape" r:id="rId1"/>
  <headerFooter>
    <oddHeader>&amp;COffice of Economic and Demographic Research</oddHeader>
    <oddFooter>&amp;LDecember 2014&amp;RPage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83"/>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179</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2013</v>
      </c>
      <c r="E6" s="19" t="s">
        <v>70</v>
      </c>
      <c r="F6" s="34" t="s">
        <v>72</v>
      </c>
      <c r="G6" s="25" t="s">
        <v>66</v>
      </c>
      <c r="H6" s="26" t="s">
        <v>76</v>
      </c>
      <c r="I6" s="19">
        <v>2013</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31696897.543287136</v>
      </c>
      <c r="C8" s="9">
        <v>3.5</v>
      </c>
      <c r="D8" s="3">
        <v>0</v>
      </c>
      <c r="E8" s="49">
        <f>(B8*D8)</f>
        <v>0</v>
      </c>
      <c r="F8" s="52">
        <f>(C8-D8)</f>
        <v>3.5</v>
      </c>
      <c r="G8" s="41">
        <f>(B8*F8)</f>
        <v>110939141.40150498</v>
      </c>
      <c r="H8" s="14">
        <v>0.5</v>
      </c>
      <c r="I8" s="33">
        <v>0</v>
      </c>
      <c r="J8" s="39">
        <f>(B8*I8)</f>
        <v>0</v>
      </c>
      <c r="K8" s="3">
        <f>(H8-I8)</f>
        <v>0.5</v>
      </c>
      <c r="L8" s="42">
        <f>(B8*K8)</f>
        <v>15848448.771643568</v>
      </c>
    </row>
    <row r="9" spans="1:12" x14ac:dyDescent="0.2">
      <c r="A9" s="7" t="s">
        <v>3</v>
      </c>
      <c r="B9" s="48">
        <v>1817097.8699564151</v>
      </c>
      <c r="C9" s="10">
        <v>2.5</v>
      </c>
      <c r="D9" s="2">
        <v>1</v>
      </c>
      <c r="E9" s="49">
        <f>(B9*D9)</f>
        <v>1817097.8699564151</v>
      </c>
      <c r="F9" s="36">
        <f>(C9-D9)</f>
        <v>1.5</v>
      </c>
      <c r="G9" s="50">
        <f>(B9*F9)</f>
        <v>2725646.8049346227</v>
      </c>
      <c r="H9" s="15">
        <v>0.5</v>
      </c>
      <c r="I9" s="10">
        <v>0</v>
      </c>
      <c r="J9" s="49">
        <f>(B9*I9)</f>
        <v>0</v>
      </c>
      <c r="K9" s="2">
        <f>(H9-I9)</f>
        <v>0.5</v>
      </c>
      <c r="L9" s="51">
        <f>(B9*K9)</f>
        <v>908548.93497820757</v>
      </c>
    </row>
    <row r="10" spans="1:12" x14ac:dyDescent="0.2">
      <c r="A10" s="7" t="s">
        <v>4</v>
      </c>
      <c r="B10" s="48">
        <v>34111313.642323144</v>
      </c>
      <c r="C10" s="10">
        <v>3</v>
      </c>
      <c r="D10" s="2">
        <v>0</v>
      </c>
      <c r="E10" s="49">
        <f t="shared" ref="E10:E73" si="0">(B10*D10)</f>
        <v>0</v>
      </c>
      <c r="F10" s="36">
        <f t="shared" ref="F10:F73" si="1">(C10-D10)</f>
        <v>3</v>
      </c>
      <c r="G10" s="50">
        <f t="shared" ref="G10:G73" si="2">(B10*F10)</f>
        <v>102333940.92696944</v>
      </c>
      <c r="H10" s="15">
        <v>0.5</v>
      </c>
      <c r="I10" s="10">
        <v>0.5</v>
      </c>
      <c r="J10" s="49">
        <f t="shared" ref="J10:J73" si="3">(B10*I10)</f>
        <v>17055656.821161572</v>
      </c>
      <c r="K10" s="2">
        <f t="shared" ref="K10:K73" si="4">(H10-I10)</f>
        <v>0</v>
      </c>
      <c r="L10" s="51">
        <f t="shared" ref="L10:L73" si="5">(B10*K10)</f>
        <v>0</v>
      </c>
    </row>
    <row r="11" spans="1:12" x14ac:dyDescent="0.2">
      <c r="A11" s="7" t="s">
        <v>5</v>
      </c>
      <c r="B11" s="48">
        <v>2307565.4993329821</v>
      </c>
      <c r="C11" s="10">
        <v>2.5</v>
      </c>
      <c r="D11" s="2">
        <v>1</v>
      </c>
      <c r="E11" s="49">
        <f t="shared" si="0"/>
        <v>2307565.4993329821</v>
      </c>
      <c r="F11" s="36">
        <f t="shared" si="1"/>
        <v>1.5</v>
      </c>
      <c r="G11" s="50">
        <f t="shared" si="2"/>
        <v>3461348.2489994732</v>
      </c>
      <c r="H11" s="15">
        <v>0.5</v>
      </c>
      <c r="I11" s="10">
        <v>0</v>
      </c>
      <c r="J11" s="49">
        <f t="shared" si="3"/>
        <v>0</v>
      </c>
      <c r="K11" s="2">
        <f t="shared" si="4"/>
        <v>0.5</v>
      </c>
      <c r="L11" s="51">
        <f t="shared" si="5"/>
        <v>1153782.7496664911</v>
      </c>
    </row>
    <row r="12" spans="1:12" x14ac:dyDescent="0.2">
      <c r="A12" s="7" t="s">
        <v>6</v>
      </c>
      <c r="B12" s="48">
        <v>65769178.646227874</v>
      </c>
      <c r="C12" s="10">
        <v>3</v>
      </c>
      <c r="D12" s="2">
        <v>0</v>
      </c>
      <c r="E12" s="49">
        <f t="shared" si="0"/>
        <v>0</v>
      </c>
      <c r="F12" s="36">
        <f t="shared" si="1"/>
        <v>3</v>
      </c>
      <c r="G12" s="50">
        <f t="shared" si="2"/>
        <v>197307535.93868363</v>
      </c>
      <c r="H12" s="15">
        <v>0.5</v>
      </c>
      <c r="I12" s="10">
        <v>0</v>
      </c>
      <c r="J12" s="49">
        <f t="shared" si="3"/>
        <v>0</v>
      </c>
      <c r="K12" s="2">
        <f t="shared" si="4"/>
        <v>0.5</v>
      </c>
      <c r="L12" s="51">
        <f t="shared" si="5"/>
        <v>32884589.323113937</v>
      </c>
    </row>
    <row r="13" spans="1:12" x14ac:dyDescent="0.2">
      <c r="A13" s="7" t="s">
        <v>7</v>
      </c>
      <c r="B13" s="48">
        <v>304823291.24071276</v>
      </c>
      <c r="C13" s="10">
        <v>3</v>
      </c>
      <c r="D13" s="2">
        <v>0</v>
      </c>
      <c r="E13" s="49">
        <f t="shared" si="0"/>
        <v>0</v>
      </c>
      <c r="F13" s="36">
        <f t="shared" si="1"/>
        <v>3</v>
      </c>
      <c r="G13" s="50">
        <f t="shared" si="2"/>
        <v>914469873.72213829</v>
      </c>
      <c r="H13" s="15">
        <v>0.5</v>
      </c>
      <c r="I13" s="10">
        <v>0</v>
      </c>
      <c r="J13" s="49">
        <f t="shared" si="3"/>
        <v>0</v>
      </c>
      <c r="K13" s="2">
        <f t="shared" si="4"/>
        <v>0.5</v>
      </c>
      <c r="L13" s="51">
        <f t="shared" si="5"/>
        <v>152411645.62035638</v>
      </c>
    </row>
    <row r="14" spans="1:12" x14ac:dyDescent="0.2">
      <c r="A14" s="7" t="s">
        <v>8</v>
      </c>
      <c r="B14" s="48">
        <v>758962.56845068128</v>
      </c>
      <c r="C14" s="10">
        <v>2.5</v>
      </c>
      <c r="D14" s="2">
        <v>1</v>
      </c>
      <c r="E14" s="49">
        <f t="shared" si="0"/>
        <v>758962.56845068128</v>
      </c>
      <c r="F14" s="36">
        <f t="shared" si="1"/>
        <v>1.5</v>
      </c>
      <c r="G14" s="50">
        <f t="shared" si="2"/>
        <v>1138443.8526760219</v>
      </c>
      <c r="H14" s="15">
        <v>0.5</v>
      </c>
      <c r="I14" s="10">
        <v>0.5</v>
      </c>
      <c r="J14" s="49">
        <f t="shared" si="3"/>
        <v>379481.28422534064</v>
      </c>
      <c r="K14" s="2">
        <f t="shared" si="4"/>
        <v>0</v>
      </c>
      <c r="L14" s="51">
        <f t="shared" si="5"/>
        <v>0</v>
      </c>
    </row>
    <row r="15" spans="1:12" x14ac:dyDescent="0.2">
      <c r="A15" s="7" t="s">
        <v>9</v>
      </c>
      <c r="B15" s="48">
        <v>21167766.950357161</v>
      </c>
      <c r="C15" s="10">
        <v>3</v>
      </c>
      <c r="D15" s="2">
        <v>1</v>
      </c>
      <c r="E15" s="49">
        <f t="shared" si="0"/>
        <v>21167766.950357161</v>
      </c>
      <c r="F15" s="36">
        <f t="shared" si="1"/>
        <v>2</v>
      </c>
      <c r="G15" s="50">
        <f t="shared" si="2"/>
        <v>42335533.900714323</v>
      </c>
      <c r="H15" s="15">
        <v>0.5</v>
      </c>
      <c r="I15" s="10">
        <v>0</v>
      </c>
      <c r="J15" s="49">
        <f t="shared" si="3"/>
        <v>0</v>
      </c>
      <c r="K15" s="2">
        <f t="shared" si="4"/>
        <v>0.5</v>
      </c>
      <c r="L15" s="51">
        <f t="shared" si="5"/>
        <v>10583883.475178581</v>
      </c>
    </row>
    <row r="16" spans="1:12" x14ac:dyDescent="0.2">
      <c r="A16" s="7" t="s">
        <v>10</v>
      </c>
      <c r="B16" s="48">
        <v>11624432.338250525</v>
      </c>
      <c r="C16" s="10">
        <v>3</v>
      </c>
      <c r="D16" s="2">
        <v>0</v>
      </c>
      <c r="E16" s="49">
        <f t="shared" si="0"/>
        <v>0</v>
      </c>
      <c r="F16" s="36">
        <f t="shared" si="1"/>
        <v>3</v>
      </c>
      <c r="G16" s="50">
        <f t="shared" si="2"/>
        <v>34873297.014751576</v>
      </c>
      <c r="H16" s="15">
        <v>0.5</v>
      </c>
      <c r="I16" s="10">
        <v>0</v>
      </c>
      <c r="J16" s="49">
        <f t="shared" si="3"/>
        <v>0</v>
      </c>
      <c r="K16" s="2">
        <f t="shared" si="4"/>
        <v>0.5</v>
      </c>
      <c r="L16" s="51">
        <f t="shared" si="5"/>
        <v>5812216.1691252626</v>
      </c>
    </row>
    <row r="17" spans="1:12" x14ac:dyDescent="0.2">
      <c r="A17" s="7" t="s">
        <v>11</v>
      </c>
      <c r="B17" s="48">
        <v>18857418.717384771</v>
      </c>
      <c r="C17" s="10">
        <v>3</v>
      </c>
      <c r="D17" s="2">
        <v>1</v>
      </c>
      <c r="E17" s="49">
        <f t="shared" si="0"/>
        <v>18857418.717384771</v>
      </c>
      <c r="F17" s="36">
        <f t="shared" si="1"/>
        <v>2</v>
      </c>
      <c r="G17" s="50">
        <f t="shared" si="2"/>
        <v>37714837.434769541</v>
      </c>
      <c r="H17" s="15">
        <v>0.5</v>
      </c>
      <c r="I17" s="10">
        <v>0</v>
      </c>
      <c r="J17" s="49">
        <f t="shared" si="3"/>
        <v>0</v>
      </c>
      <c r="K17" s="2">
        <f t="shared" si="4"/>
        <v>0.5</v>
      </c>
      <c r="L17" s="51">
        <f t="shared" si="5"/>
        <v>9428709.3586923853</v>
      </c>
    </row>
    <row r="18" spans="1:12" x14ac:dyDescent="0.2">
      <c r="A18" s="7" t="s">
        <v>12</v>
      </c>
      <c r="B18" s="53">
        <v>63972656.112752706</v>
      </c>
      <c r="C18" s="54">
        <v>2</v>
      </c>
      <c r="D18" s="2">
        <v>0</v>
      </c>
      <c r="E18" s="49">
        <f t="shared" si="0"/>
        <v>0</v>
      </c>
      <c r="F18" s="36">
        <f t="shared" si="1"/>
        <v>2</v>
      </c>
      <c r="G18" s="50">
        <f t="shared" si="2"/>
        <v>127945312.22550541</v>
      </c>
      <c r="H18" s="15">
        <v>0.5</v>
      </c>
      <c r="I18" s="10">
        <v>0</v>
      </c>
      <c r="J18" s="49">
        <f t="shared" si="3"/>
        <v>0</v>
      </c>
      <c r="K18" s="2">
        <f t="shared" si="4"/>
        <v>0.5</v>
      </c>
      <c r="L18" s="51">
        <f t="shared" si="5"/>
        <v>31986328.056376353</v>
      </c>
    </row>
    <row r="19" spans="1:12" x14ac:dyDescent="0.2">
      <c r="A19" s="7" t="s">
        <v>13</v>
      </c>
      <c r="B19" s="48">
        <v>7112746.0838158093</v>
      </c>
      <c r="C19" s="10">
        <v>3</v>
      </c>
      <c r="D19" s="2">
        <v>1</v>
      </c>
      <c r="E19" s="49">
        <f t="shared" si="0"/>
        <v>7112746.0838158093</v>
      </c>
      <c r="F19" s="36">
        <f t="shared" si="1"/>
        <v>2</v>
      </c>
      <c r="G19" s="50">
        <f t="shared" si="2"/>
        <v>14225492.167631619</v>
      </c>
      <c r="H19" s="15">
        <v>0.5</v>
      </c>
      <c r="I19" s="10">
        <v>0</v>
      </c>
      <c r="J19" s="49">
        <f t="shared" si="3"/>
        <v>0</v>
      </c>
      <c r="K19" s="2">
        <f t="shared" si="4"/>
        <v>0.5</v>
      </c>
      <c r="L19" s="51">
        <f t="shared" si="5"/>
        <v>3556373.0419079047</v>
      </c>
    </row>
    <row r="20" spans="1:12" x14ac:dyDescent="0.2">
      <c r="A20" s="7" t="s">
        <v>86</v>
      </c>
      <c r="B20" s="48">
        <v>2261078.5165821607</v>
      </c>
      <c r="C20" s="10">
        <v>2.5</v>
      </c>
      <c r="D20" s="2">
        <v>1</v>
      </c>
      <c r="E20" s="49">
        <f t="shared" si="0"/>
        <v>2261078.5165821607</v>
      </c>
      <c r="F20" s="36">
        <f t="shared" si="1"/>
        <v>1.5</v>
      </c>
      <c r="G20" s="50">
        <f t="shared" si="2"/>
        <v>3391617.7748732409</v>
      </c>
      <c r="H20" s="15">
        <v>0.5</v>
      </c>
      <c r="I20" s="10">
        <v>0</v>
      </c>
      <c r="J20" s="49">
        <f t="shared" si="3"/>
        <v>0</v>
      </c>
      <c r="K20" s="2">
        <f t="shared" si="4"/>
        <v>0.5</v>
      </c>
      <c r="L20" s="51">
        <f t="shared" si="5"/>
        <v>1130539.2582910804</v>
      </c>
    </row>
    <row r="21" spans="1:12" x14ac:dyDescent="0.2">
      <c r="A21" s="7" t="s">
        <v>14</v>
      </c>
      <c r="B21" s="48">
        <v>787946.92899757973</v>
      </c>
      <c r="C21" s="10">
        <v>2.5</v>
      </c>
      <c r="D21" s="2">
        <v>1</v>
      </c>
      <c r="E21" s="49">
        <f t="shared" si="0"/>
        <v>787946.92899757973</v>
      </c>
      <c r="F21" s="36">
        <f t="shared" si="1"/>
        <v>1.5</v>
      </c>
      <c r="G21" s="50">
        <f t="shared" si="2"/>
        <v>1181920.3934963695</v>
      </c>
      <c r="H21" s="15">
        <v>0.5</v>
      </c>
      <c r="I21" s="10">
        <v>0</v>
      </c>
      <c r="J21" s="49">
        <f t="shared" si="3"/>
        <v>0</v>
      </c>
      <c r="K21" s="2">
        <f t="shared" si="4"/>
        <v>0.5</v>
      </c>
      <c r="L21" s="51">
        <f t="shared" si="5"/>
        <v>393973.46449878986</v>
      </c>
    </row>
    <row r="22" spans="1:12" x14ac:dyDescent="0.2">
      <c r="A22" s="7" t="s">
        <v>15</v>
      </c>
      <c r="B22" s="48">
        <v>142921730.05868241</v>
      </c>
      <c r="C22" s="10">
        <v>3</v>
      </c>
      <c r="D22" s="2">
        <v>1</v>
      </c>
      <c r="E22" s="49">
        <f t="shared" si="0"/>
        <v>142921730.05868241</v>
      </c>
      <c r="F22" s="36">
        <f t="shared" si="1"/>
        <v>2</v>
      </c>
      <c r="G22" s="50">
        <f t="shared" si="2"/>
        <v>285843460.11736482</v>
      </c>
      <c r="H22" s="15">
        <v>0.5</v>
      </c>
      <c r="I22" s="10">
        <v>0</v>
      </c>
      <c r="J22" s="49">
        <f t="shared" si="3"/>
        <v>0</v>
      </c>
      <c r="K22" s="2">
        <f t="shared" si="4"/>
        <v>0.5</v>
      </c>
      <c r="L22" s="51">
        <f t="shared" si="5"/>
        <v>71460865.029341206</v>
      </c>
    </row>
    <row r="23" spans="1:12" x14ac:dyDescent="0.2">
      <c r="A23" s="7" t="s">
        <v>16</v>
      </c>
      <c r="B23" s="48">
        <v>43309275.249806255</v>
      </c>
      <c r="C23" s="10">
        <v>3</v>
      </c>
      <c r="D23" s="2">
        <v>1</v>
      </c>
      <c r="E23" s="49">
        <f t="shared" si="0"/>
        <v>43309275.249806255</v>
      </c>
      <c r="F23" s="36">
        <f t="shared" si="1"/>
        <v>2</v>
      </c>
      <c r="G23" s="50">
        <f t="shared" si="2"/>
        <v>86618550.49961251</v>
      </c>
      <c r="H23" s="15">
        <v>0.5</v>
      </c>
      <c r="I23" s="10">
        <v>0.5</v>
      </c>
      <c r="J23" s="49">
        <f t="shared" si="3"/>
        <v>21654637.624903128</v>
      </c>
      <c r="K23" s="2">
        <f t="shared" si="4"/>
        <v>0</v>
      </c>
      <c r="L23" s="51">
        <f t="shared" si="5"/>
        <v>0</v>
      </c>
    </row>
    <row r="24" spans="1:12" x14ac:dyDescent="0.2">
      <c r="A24" s="7" t="s">
        <v>17</v>
      </c>
      <c r="B24" s="48">
        <v>9035172.3201906588</v>
      </c>
      <c r="C24" s="10">
        <v>2</v>
      </c>
      <c r="D24" s="2">
        <v>0.5</v>
      </c>
      <c r="E24" s="49">
        <f t="shared" si="0"/>
        <v>4517586.1600953294</v>
      </c>
      <c r="F24" s="36">
        <f t="shared" si="1"/>
        <v>1.5</v>
      </c>
      <c r="G24" s="50">
        <f t="shared" si="2"/>
        <v>13552758.480285987</v>
      </c>
      <c r="H24" s="15">
        <v>0.5</v>
      </c>
      <c r="I24" s="10">
        <v>0.5</v>
      </c>
      <c r="J24" s="49">
        <f t="shared" si="3"/>
        <v>4517586.1600953294</v>
      </c>
      <c r="K24" s="2">
        <f t="shared" si="4"/>
        <v>0</v>
      </c>
      <c r="L24" s="51">
        <f t="shared" si="5"/>
        <v>0</v>
      </c>
    </row>
    <row r="25" spans="1:12" x14ac:dyDescent="0.2">
      <c r="A25" s="7" t="s">
        <v>18</v>
      </c>
      <c r="B25" s="48">
        <v>1631760.817814616</v>
      </c>
      <c r="C25" s="10">
        <v>3.5</v>
      </c>
      <c r="D25" s="2">
        <v>1</v>
      </c>
      <c r="E25" s="49">
        <f t="shared" si="0"/>
        <v>1631760.817814616</v>
      </c>
      <c r="F25" s="36">
        <f t="shared" si="1"/>
        <v>2.5</v>
      </c>
      <c r="G25" s="50">
        <f t="shared" si="2"/>
        <v>4079402.0445365403</v>
      </c>
      <c r="H25" s="15">
        <v>0.5</v>
      </c>
      <c r="I25" s="10">
        <v>0</v>
      </c>
      <c r="J25" s="49">
        <f t="shared" si="3"/>
        <v>0</v>
      </c>
      <c r="K25" s="2">
        <f t="shared" si="4"/>
        <v>0.5</v>
      </c>
      <c r="L25" s="51">
        <f t="shared" si="5"/>
        <v>815880.40890730801</v>
      </c>
    </row>
    <row r="26" spans="1:12" x14ac:dyDescent="0.2">
      <c r="A26" s="7" t="s">
        <v>19</v>
      </c>
      <c r="B26" s="48">
        <v>2946690.367463429</v>
      </c>
      <c r="C26" s="10">
        <v>2.5</v>
      </c>
      <c r="D26" s="2">
        <v>1.5</v>
      </c>
      <c r="E26" s="49">
        <f t="shared" si="0"/>
        <v>4420035.5511951437</v>
      </c>
      <c r="F26" s="36">
        <f t="shared" si="1"/>
        <v>1</v>
      </c>
      <c r="G26" s="50">
        <f t="shared" si="2"/>
        <v>2946690.367463429</v>
      </c>
      <c r="H26" s="15">
        <v>0.5</v>
      </c>
      <c r="I26" s="10">
        <v>0</v>
      </c>
      <c r="J26" s="49">
        <f t="shared" si="3"/>
        <v>0</v>
      </c>
      <c r="K26" s="2">
        <f t="shared" si="4"/>
        <v>0.5</v>
      </c>
      <c r="L26" s="51">
        <f t="shared" si="5"/>
        <v>1473345.1837317145</v>
      </c>
    </row>
    <row r="27" spans="1:12" x14ac:dyDescent="0.2">
      <c r="A27" s="7" t="s">
        <v>20</v>
      </c>
      <c r="B27" s="48">
        <v>744139.76654014317</v>
      </c>
      <c r="C27" s="10">
        <v>2.5</v>
      </c>
      <c r="D27" s="2">
        <v>1</v>
      </c>
      <c r="E27" s="49">
        <f t="shared" si="0"/>
        <v>744139.76654014317</v>
      </c>
      <c r="F27" s="36">
        <f t="shared" si="1"/>
        <v>1.5</v>
      </c>
      <c r="G27" s="50">
        <f t="shared" si="2"/>
        <v>1116209.6498102148</v>
      </c>
      <c r="H27" s="15">
        <v>0.5</v>
      </c>
      <c r="I27" s="10">
        <v>0</v>
      </c>
      <c r="J27" s="49">
        <f t="shared" si="3"/>
        <v>0</v>
      </c>
      <c r="K27" s="2">
        <f t="shared" si="4"/>
        <v>0.5</v>
      </c>
      <c r="L27" s="51">
        <f t="shared" si="5"/>
        <v>372069.88327007159</v>
      </c>
    </row>
    <row r="28" spans="1:12" x14ac:dyDescent="0.2">
      <c r="A28" s="7" t="s">
        <v>21</v>
      </c>
      <c r="B28" s="48">
        <v>427776.43321429781</v>
      </c>
      <c r="C28" s="10">
        <v>2.5</v>
      </c>
      <c r="D28" s="2">
        <v>1</v>
      </c>
      <c r="E28" s="49">
        <f t="shared" si="0"/>
        <v>427776.43321429781</v>
      </c>
      <c r="F28" s="36">
        <f t="shared" si="1"/>
        <v>1.5</v>
      </c>
      <c r="G28" s="50">
        <f t="shared" si="2"/>
        <v>641664.64982144674</v>
      </c>
      <c r="H28" s="15">
        <v>0.5</v>
      </c>
      <c r="I28" s="10">
        <v>0</v>
      </c>
      <c r="J28" s="49">
        <f t="shared" si="3"/>
        <v>0</v>
      </c>
      <c r="K28" s="2">
        <f t="shared" si="4"/>
        <v>0.5</v>
      </c>
      <c r="L28" s="51">
        <f t="shared" si="5"/>
        <v>213888.2166071489</v>
      </c>
    </row>
    <row r="29" spans="1:12" x14ac:dyDescent="0.2">
      <c r="A29" s="7" t="s">
        <v>22</v>
      </c>
      <c r="B29" s="48">
        <v>1343151.224275016</v>
      </c>
      <c r="C29" s="10">
        <v>3.5</v>
      </c>
      <c r="D29" s="2">
        <v>1</v>
      </c>
      <c r="E29" s="49">
        <f t="shared" si="0"/>
        <v>1343151.224275016</v>
      </c>
      <c r="F29" s="36">
        <f t="shared" si="1"/>
        <v>2.5</v>
      </c>
      <c r="G29" s="50">
        <f t="shared" si="2"/>
        <v>3357878.0606875401</v>
      </c>
      <c r="H29" s="15">
        <v>0.5</v>
      </c>
      <c r="I29" s="10">
        <v>0</v>
      </c>
      <c r="J29" s="49">
        <f t="shared" si="3"/>
        <v>0</v>
      </c>
      <c r="K29" s="2">
        <f t="shared" si="4"/>
        <v>0.5</v>
      </c>
      <c r="L29" s="51">
        <f t="shared" si="5"/>
        <v>671575.612137508</v>
      </c>
    </row>
    <row r="30" spans="1:12" x14ac:dyDescent="0.2">
      <c r="A30" s="7" t="s">
        <v>23</v>
      </c>
      <c r="B30" s="48">
        <v>858420.91070133471</v>
      </c>
      <c r="C30" s="10">
        <v>2.5</v>
      </c>
      <c r="D30" s="2">
        <v>1</v>
      </c>
      <c r="E30" s="49">
        <f t="shared" si="0"/>
        <v>858420.91070133471</v>
      </c>
      <c r="F30" s="36">
        <f t="shared" si="1"/>
        <v>1.5</v>
      </c>
      <c r="G30" s="50">
        <f t="shared" si="2"/>
        <v>1287631.3660520022</v>
      </c>
      <c r="H30" s="15">
        <v>0.5</v>
      </c>
      <c r="I30" s="10">
        <v>0</v>
      </c>
      <c r="J30" s="49">
        <f t="shared" si="3"/>
        <v>0</v>
      </c>
      <c r="K30" s="2">
        <f t="shared" si="4"/>
        <v>0.5</v>
      </c>
      <c r="L30" s="51">
        <f t="shared" si="5"/>
        <v>429210.45535066735</v>
      </c>
    </row>
    <row r="31" spans="1:12" x14ac:dyDescent="0.2">
      <c r="A31" s="7" t="s">
        <v>24</v>
      </c>
      <c r="B31" s="48">
        <v>1736407.1531970312</v>
      </c>
      <c r="C31" s="10">
        <v>2.5</v>
      </c>
      <c r="D31" s="2">
        <v>1</v>
      </c>
      <c r="E31" s="49">
        <f t="shared" si="0"/>
        <v>1736407.1531970312</v>
      </c>
      <c r="F31" s="36">
        <f t="shared" si="1"/>
        <v>1.5</v>
      </c>
      <c r="G31" s="50">
        <f t="shared" si="2"/>
        <v>2604610.7297955467</v>
      </c>
      <c r="H31" s="15">
        <v>0.5</v>
      </c>
      <c r="I31" s="10">
        <v>0</v>
      </c>
      <c r="J31" s="49">
        <f t="shared" si="3"/>
        <v>0</v>
      </c>
      <c r="K31" s="2">
        <f t="shared" si="4"/>
        <v>0.5</v>
      </c>
      <c r="L31" s="51">
        <f t="shared" si="5"/>
        <v>868203.57659851562</v>
      </c>
    </row>
    <row r="32" spans="1:12" x14ac:dyDescent="0.2">
      <c r="A32" s="7" t="s">
        <v>25</v>
      </c>
      <c r="B32" s="48">
        <v>2864957.4134555492</v>
      </c>
      <c r="C32" s="10">
        <v>2.5</v>
      </c>
      <c r="D32" s="2">
        <v>1</v>
      </c>
      <c r="E32" s="49">
        <f t="shared" si="0"/>
        <v>2864957.4134555492</v>
      </c>
      <c r="F32" s="36">
        <f t="shared" si="1"/>
        <v>1.5</v>
      </c>
      <c r="G32" s="50">
        <f t="shared" si="2"/>
        <v>4297436.1201833235</v>
      </c>
      <c r="H32" s="15">
        <v>0.5</v>
      </c>
      <c r="I32" s="10">
        <v>0</v>
      </c>
      <c r="J32" s="49">
        <f t="shared" si="3"/>
        <v>0</v>
      </c>
      <c r="K32" s="2">
        <f t="shared" si="4"/>
        <v>0.5</v>
      </c>
      <c r="L32" s="51">
        <f t="shared" si="5"/>
        <v>1432478.7067277746</v>
      </c>
    </row>
    <row r="33" spans="1:12" x14ac:dyDescent="0.2">
      <c r="A33" s="7" t="s">
        <v>26</v>
      </c>
      <c r="B33" s="48">
        <v>16769110.970971037</v>
      </c>
      <c r="C33" s="10">
        <v>3</v>
      </c>
      <c r="D33" s="2">
        <v>0</v>
      </c>
      <c r="E33" s="49">
        <f t="shared" si="0"/>
        <v>0</v>
      </c>
      <c r="F33" s="36">
        <f t="shared" si="1"/>
        <v>3</v>
      </c>
      <c r="G33" s="50">
        <f t="shared" si="2"/>
        <v>50307332.912913114</v>
      </c>
      <c r="H33" s="15">
        <v>0.5</v>
      </c>
      <c r="I33" s="10">
        <v>0.5</v>
      </c>
      <c r="J33" s="49">
        <f t="shared" si="3"/>
        <v>8384555.4854855184</v>
      </c>
      <c r="K33" s="2">
        <f t="shared" si="4"/>
        <v>0</v>
      </c>
      <c r="L33" s="51">
        <f t="shared" si="5"/>
        <v>0</v>
      </c>
    </row>
    <row r="34" spans="1:12" x14ac:dyDescent="0.2">
      <c r="A34" s="7" t="s">
        <v>27</v>
      </c>
      <c r="B34" s="48">
        <v>9556323.6739054844</v>
      </c>
      <c r="C34" s="10">
        <v>2</v>
      </c>
      <c r="D34" s="2">
        <v>1</v>
      </c>
      <c r="E34" s="49">
        <f t="shared" si="0"/>
        <v>9556323.6739054844</v>
      </c>
      <c r="F34" s="36">
        <f t="shared" si="1"/>
        <v>1</v>
      </c>
      <c r="G34" s="50">
        <f t="shared" si="2"/>
        <v>9556323.6739054844</v>
      </c>
      <c r="H34" s="15">
        <v>0.5</v>
      </c>
      <c r="I34" s="10">
        <v>0</v>
      </c>
      <c r="J34" s="49">
        <f t="shared" si="3"/>
        <v>0</v>
      </c>
      <c r="K34" s="2">
        <f t="shared" si="4"/>
        <v>0.5</v>
      </c>
      <c r="L34" s="51">
        <f t="shared" si="5"/>
        <v>4778161.8369527422</v>
      </c>
    </row>
    <row r="35" spans="1:12" x14ac:dyDescent="0.2">
      <c r="A35" s="7" t="s">
        <v>28</v>
      </c>
      <c r="B35" s="48">
        <v>204147077.659569</v>
      </c>
      <c r="C35" s="10">
        <v>3</v>
      </c>
      <c r="D35" s="2">
        <v>1</v>
      </c>
      <c r="E35" s="49">
        <f t="shared" si="0"/>
        <v>204147077.659569</v>
      </c>
      <c r="F35" s="36">
        <f t="shared" si="1"/>
        <v>2</v>
      </c>
      <c r="G35" s="50">
        <f t="shared" si="2"/>
        <v>408294155.31913799</v>
      </c>
      <c r="H35" s="15">
        <v>0.5</v>
      </c>
      <c r="I35" s="10">
        <v>0</v>
      </c>
      <c r="J35" s="49">
        <f t="shared" si="3"/>
        <v>0</v>
      </c>
      <c r="K35" s="2">
        <f t="shared" si="4"/>
        <v>0.5</v>
      </c>
      <c r="L35" s="51">
        <f t="shared" si="5"/>
        <v>102073538.8297845</v>
      </c>
    </row>
    <row r="36" spans="1:12" x14ac:dyDescent="0.2">
      <c r="A36" s="7" t="s">
        <v>29</v>
      </c>
      <c r="B36" s="48">
        <v>977629.755029344</v>
      </c>
      <c r="C36" s="10">
        <v>2.5</v>
      </c>
      <c r="D36" s="2">
        <v>1</v>
      </c>
      <c r="E36" s="49">
        <f t="shared" si="0"/>
        <v>977629.755029344</v>
      </c>
      <c r="F36" s="36">
        <f t="shared" si="1"/>
        <v>1.5</v>
      </c>
      <c r="G36" s="50">
        <f t="shared" si="2"/>
        <v>1466444.632544016</v>
      </c>
      <c r="H36" s="15">
        <v>0.5</v>
      </c>
      <c r="I36" s="10">
        <v>0</v>
      </c>
      <c r="J36" s="49">
        <f t="shared" si="3"/>
        <v>0</v>
      </c>
      <c r="K36" s="2">
        <f t="shared" si="4"/>
        <v>0.5</v>
      </c>
      <c r="L36" s="51">
        <f t="shared" si="5"/>
        <v>488814.877514672</v>
      </c>
    </row>
    <row r="37" spans="1:12" x14ac:dyDescent="0.2">
      <c r="A37" s="7" t="s">
        <v>30</v>
      </c>
      <c r="B37" s="48">
        <v>20211461.705763008</v>
      </c>
      <c r="C37" s="10">
        <v>2</v>
      </c>
      <c r="D37" s="2">
        <v>1</v>
      </c>
      <c r="E37" s="49">
        <f t="shared" si="0"/>
        <v>20211461.705763008</v>
      </c>
      <c r="F37" s="36">
        <f t="shared" si="1"/>
        <v>1</v>
      </c>
      <c r="G37" s="50">
        <f t="shared" si="2"/>
        <v>20211461.705763008</v>
      </c>
      <c r="H37" s="15">
        <v>0.5</v>
      </c>
      <c r="I37" s="10">
        <v>0</v>
      </c>
      <c r="J37" s="49">
        <f t="shared" si="3"/>
        <v>0</v>
      </c>
      <c r="K37" s="2">
        <f t="shared" si="4"/>
        <v>0.5</v>
      </c>
      <c r="L37" s="51">
        <f t="shared" si="5"/>
        <v>10105730.852881504</v>
      </c>
    </row>
    <row r="38" spans="1:12" x14ac:dyDescent="0.2">
      <c r="A38" s="7" t="s">
        <v>31</v>
      </c>
      <c r="B38" s="48">
        <v>4329416.5002687443</v>
      </c>
      <c r="C38" s="10">
        <v>2</v>
      </c>
      <c r="D38" s="2">
        <v>1</v>
      </c>
      <c r="E38" s="49">
        <f t="shared" si="0"/>
        <v>4329416.5002687443</v>
      </c>
      <c r="F38" s="36">
        <f t="shared" si="1"/>
        <v>1</v>
      </c>
      <c r="G38" s="50">
        <f t="shared" si="2"/>
        <v>4329416.5002687443</v>
      </c>
      <c r="H38" s="15">
        <v>0.5</v>
      </c>
      <c r="I38" s="10">
        <v>0.5</v>
      </c>
      <c r="J38" s="49">
        <f t="shared" si="3"/>
        <v>2164708.2501343722</v>
      </c>
      <c r="K38" s="2">
        <f t="shared" si="4"/>
        <v>0</v>
      </c>
      <c r="L38" s="51">
        <f t="shared" si="5"/>
        <v>0</v>
      </c>
    </row>
    <row r="39" spans="1:12" x14ac:dyDescent="0.2">
      <c r="A39" s="7" t="s">
        <v>32</v>
      </c>
      <c r="B39" s="48">
        <v>877570.74253070378</v>
      </c>
      <c r="C39" s="10">
        <v>2.5</v>
      </c>
      <c r="D39" s="2">
        <v>1</v>
      </c>
      <c r="E39" s="49">
        <f t="shared" si="0"/>
        <v>877570.74253070378</v>
      </c>
      <c r="F39" s="36">
        <f t="shared" si="1"/>
        <v>1.5</v>
      </c>
      <c r="G39" s="50">
        <f t="shared" si="2"/>
        <v>1316356.1137960558</v>
      </c>
      <c r="H39" s="15">
        <v>0.5</v>
      </c>
      <c r="I39" s="10">
        <v>0</v>
      </c>
      <c r="J39" s="49">
        <f t="shared" si="3"/>
        <v>0</v>
      </c>
      <c r="K39" s="2">
        <f t="shared" si="4"/>
        <v>0.5</v>
      </c>
      <c r="L39" s="51">
        <f t="shared" si="5"/>
        <v>438785.37126535189</v>
      </c>
    </row>
    <row r="40" spans="1:12" x14ac:dyDescent="0.2">
      <c r="A40" s="7" t="s">
        <v>33</v>
      </c>
      <c r="B40" s="48">
        <v>327921.92787792208</v>
      </c>
      <c r="C40" s="10">
        <v>2.5</v>
      </c>
      <c r="D40" s="2">
        <v>1</v>
      </c>
      <c r="E40" s="49">
        <f t="shared" si="0"/>
        <v>327921.92787792208</v>
      </c>
      <c r="F40" s="36">
        <f t="shared" si="1"/>
        <v>1.5</v>
      </c>
      <c r="G40" s="50">
        <f t="shared" si="2"/>
        <v>491882.89181688312</v>
      </c>
      <c r="H40" s="15">
        <v>0.5</v>
      </c>
      <c r="I40" s="10">
        <v>0</v>
      </c>
      <c r="J40" s="49">
        <f t="shared" si="3"/>
        <v>0</v>
      </c>
      <c r="K40" s="2">
        <f t="shared" si="4"/>
        <v>0.5</v>
      </c>
      <c r="L40" s="51">
        <f t="shared" si="5"/>
        <v>163960.96393896104</v>
      </c>
    </row>
    <row r="41" spans="1:12" x14ac:dyDescent="0.2">
      <c r="A41" s="7" t="s">
        <v>34</v>
      </c>
      <c r="B41" s="48">
        <v>35295112.812242746</v>
      </c>
      <c r="C41" s="10">
        <v>2</v>
      </c>
      <c r="D41" s="2">
        <v>1</v>
      </c>
      <c r="E41" s="49">
        <f t="shared" si="0"/>
        <v>35295112.812242746</v>
      </c>
      <c r="F41" s="36">
        <f t="shared" si="1"/>
        <v>1</v>
      </c>
      <c r="G41" s="50">
        <f t="shared" si="2"/>
        <v>35295112.812242746</v>
      </c>
      <c r="H41" s="15">
        <v>0.5</v>
      </c>
      <c r="I41" s="10">
        <v>0</v>
      </c>
      <c r="J41" s="49">
        <f t="shared" si="3"/>
        <v>0</v>
      </c>
      <c r="K41" s="2">
        <f t="shared" si="4"/>
        <v>0.5</v>
      </c>
      <c r="L41" s="51">
        <f t="shared" si="5"/>
        <v>17647556.406121373</v>
      </c>
    </row>
    <row r="42" spans="1:12" x14ac:dyDescent="0.2">
      <c r="A42" s="7" t="s">
        <v>35</v>
      </c>
      <c r="B42" s="48">
        <v>102679788.11152139</v>
      </c>
      <c r="C42" s="10">
        <v>3</v>
      </c>
      <c r="D42" s="2">
        <v>0</v>
      </c>
      <c r="E42" s="49">
        <f t="shared" si="0"/>
        <v>0</v>
      </c>
      <c r="F42" s="36">
        <f t="shared" si="1"/>
        <v>3</v>
      </c>
      <c r="G42" s="50">
        <f t="shared" si="2"/>
        <v>308039364.33456421</v>
      </c>
      <c r="H42" s="15">
        <v>0.5</v>
      </c>
      <c r="I42" s="10">
        <v>0</v>
      </c>
      <c r="J42" s="49">
        <f t="shared" si="3"/>
        <v>0</v>
      </c>
      <c r="K42" s="2">
        <f t="shared" si="4"/>
        <v>0.5</v>
      </c>
      <c r="L42" s="51">
        <f t="shared" si="5"/>
        <v>51339894.055760697</v>
      </c>
    </row>
    <row r="43" spans="1:12" x14ac:dyDescent="0.2">
      <c r="A43" s="7" t="s">
        <v>36</v>
      </c>
      <c r="B43" s="48">
        <v>37019164.039764687</v>
      </c>
      <c r="C43" s="10">
        <v>3.5</v>
      </c>
      <c r="D43" s="2">
        <v>1</v>
      </c>
      <c r="E43" s="49">
        <f t="shared" si="0"/>
        <v>37019164.039764687</v>
      </c>
      <c r="F43" s="36">
        <f t="shared" si="1"/>
        <v>2.5</v>
      </c>
      <c r="G43" s="50">
        <f t="shared" si="2"/>
        <v>92547910.099411726</v>
      </c>
      <c r="H43" s="15">
        <v>0.5</v>
      </c>
      <c r="I43" s="10">
        <v>0.5</v>
      </c>
      <c r="J43" s="49">
        <f t="shared" si="3"/>
        <v>18509582.019882344</v>
      </c>
      <c r="K43" s="2">
        <f t="shared" si="4"/>
        <v>0</v>
      </c>
      <c r="L43" s="51">
        <f t="shared" si="5"/>
        <v>0</v>
      </c>
    </row>
    <row r="44" spans="1:12" x14ac:dyDescent="0.2">
      <c r="A44" s="7" t="s">
        <v>37</v>
      </c>
      <c r="B44" s="48">
        <v>3177198.0704199485</v>
      </c>
      <c r="C44" s="10">
        <v>2.5</v>
      </c>
      <c r="D44" s="2">
        <v>1</v>
      </c>
      <c r="E44" s="49">
        <f t="shared" si="0"/>
        <v>3177198.0704199485</v>
      </c>
      <c r="F44" s="36">
        <f t="shared" si="1"/>
        <v>1.5</v>
      </c>
      <c r="G44" s="50">
        <f t="shared" si="2"/>
        <v>4765797.1056299228</v>
      </c>
      <c r="H44" s="15">
        <v>0.5</v>
      </c>
      <c r="I44" s="10">
        <v>0</v>
      </c>
      <c r="J44" s="49">
        <f t="shared" si="3"/>
        <v>0</v>
      </c>
      <c r="K44" s="2">
        <f t="shared" si="4"/>
        <v>0.5</v>
      </c>
      <c r="L44" s="51">
        <f t="shared" si="5"/>
        <v>1588599.0352099743</v>
      </c>
    </row>
    <row r="45" spans="1:12" x14ac:dyDescent="0.2">
      <c r="A45" s="7" t="s">
        <v>38</v>
      </c>
      <c r="B45" s="48">
        <v>358011.30308442161</v>
      </c>
      <c r="C45" s="10">
        <v>2.5</v>
      </c>
      <c r="D45" s="2">
        <v>1</v>
      </c>
      <c r="E45" s="49">
        <f t="shared" si="0"/>
        <v>358011.30308442161</v>
      </c>
      <c r="F45" s="36">
        <f t="shared" si="1"/>
        <v>1.5</v>
      </c>
      <c r="G45" s="50">
        <f t="shared" si="2"/>
        <v>537016.95462663239</v>
      </c>
      <c r="H45" s="15">
        <v>0.5</v>
      </c>
      <c r="I45" s="10">
        <v>0.5</v>
      </c>
      <c r="J45" s="49">
        <f t="shared" si="3"/>
        <v>179005.65154221081</v>
      </c>
      <c r="K45" s="2">
        <f t="shared" si="4"/>
        <v>0</v>
      </c>
      <c r="L45" s="51">
        <f t="shared" si="5"/>
        <v>0</v>
      </c>
    </row>
    <row r="46" spans="1:12" x14ac:dyDescent="0.2">
      <c r="A46" s="7" t="s">
        <v>39</v>
      </c>
      <c r="B46" s="48">
        <v>1037168.6091757393</v>
      </c>
      <c r="C46" s="10">
        <v>1.5</v>
      </c>
      <c r="D46" s="2">
        <v>1.5</v>
      </c>
      <c r="E46" s="49">
        <f t="shared" si="0"/>
        <v>1555752.913763609</v>
      </c>
      <c r="F46" s="36">
        <f t="shared" si="1"/>
        <v>0</v>
      </c>
      <c r="G46" s="50">
        <f t="shared" si="2"/>
        <v>0</v>
      </c>
      <c r="H46" s="15">
        <v>0.5</v>
      </c>
      <c r="I46" s="10">
        <v>0</v>
      </c>
      <c r="J46" s="49">
        <f t="shared" si="3"/>
        <v>0</v>
      </c>
      <c r="K46" s="2">
        <f t="shared" si="4"/>
        <v>0.5</v>
      </c>
      <c r="L46" s="51">
        <f t="shared" si="5"/>
        <v>518584.30458786967</v>
      </c>
    </row>
    <row r="47" spans="1:12" x14ac:dyDescent="0.2">
      <c r="A47" s="7" t="s">
        <v>40</v>
      </c>
      <c r="B47" s="48">
        <v>49667998.259913877</v>
      </c>
      <c r="C47" s="10">
        <v>3</v>
      </c>
      <c r="D47" s="2">
        <v>0</v>
      </c>
      <c r="E47" s="49">
        <f t="shared" si="0"/>
        <v>0</v>
      </c>
      <c r="F47" s="36">
        <f t="shared" si="1"/>
        <v>3</v>
      </c>
      <c r="G47" s="50">
        <f t="shared" si="2"/>
        <v>149003994.77974164</v>
      </c>
      <c r="H47" s="15">
        <v>0.5</v>
      </c>
      <c r="I47" s="10">
        <v>0.5</v>
      </c>
      <c r="J47" s="49">
        <f t="shared" si="3"/>
        <v>24833999.129956938</v>
      </c>
      <c r="K47" s="2">
        <f t="shared" si="4"/>
        <v>0</v>
      </c>
      <c r="L47" s="51">
        <f t="shared" si="5"/>
        <v>0</v>
      </c>
    </row>
    <row r="48" spans="1:12" x14ac:dyDescent="0.2">
      <c r="A48" s="7" t="s">
        <v>41</v>
      </c>
      <c r="B48" s="48">
        <v>35870267.865238734</v>
      </c>
      <c r="C48" s="10">
        <v>2</v>
      </c>
      <c r="D48" s="2">
        <v>0</v>
      </c>
      <c r="E48" s="49">
        <f t="shared" si="0"/>
        <v>0</v>
      </c>
      <c r="F48" s="36">
        <f t="shared" si="1"/>
        <v>2</v>
      </c>
      <c r="G48" s="50">
        <f t="shared" si="2"/>
        <v>71740535.730477467</v>
      </c>
      <c r="H48" s="15">
        <v>0.5</v>
      </c>
      <c r="I48" s="10">
        <v>0</v>
      </c>
      <c r="J48" s="49">
        <f t="shared" si="3"/>
        <v>0</v>
      </c>
      <c r="K48" s="2">
        <f t="shared" si="4"/>
        <v>0.5</v>
      </c>
      <c r="L48" s="51">
        <f t="shared" si="5"/>
        <v>17935133.932619367</v>
      </c>
    </row>
    <row r="49" spans="1:12" x14ac:dyDescent="0.2">
      <c r="A49" s="7" t="s">
        <v>42</v>
      </c>
      <c r="B49" s="48">
        <v>23792247.119602446</v>
      </c>
      <c r="C49" s="10">
        <v>2</v>
      </c>
      <c r="D49" s="2">
        <v>0</v>
      </c>
      <c r="E49" s="49">
        <f t="shared" si="0"/>
        <v>0</v>
      </c>
      <c r="F49" s="36">
        <f t="shared" si="1"/>
        <v>2</v>
      </c>
      <c r="G49" s="50">
        <f t="shared" si="2"/>
        <v>47584494.239204891</v>
      </c>
      <c r="H49" s="15">
        <v>0.5</v>
      </c>
      <c r="I49" s="10">
        <v>0</v>
      </c>
      <c r="J49" s="49">
        <f t="shared" si="3"/>
        <v>0</v>
      </c>
      <c r="K49" s="2">
        <f t="shared" si="4"/>
        <v>0.5</v>
      </c>
      <c r="L49" s="51">
        <f t="shared" si="5"/>
        <v>11896123.559801223</v>
      </c>
    </row>
    <row r="50" spans="1:12" x14ac:dyDescent="0.2">
      <c r="A50" s="7" t="s">
        <v>43</v>
      </c>
      <c r="B50" s="48">
        <v>448489962.53912151</v>
      </c>
      <c r="C50" s="10">
        <v>2</v>
      </c>
      <c r="D50" s="2">
        <v>1</v>
      </c>
      <c r="E50" s="49">
        <f t="shared" si="0"/>
        <v>448489962.53912151</v>
      </c>
      <c r="F50" s="36">
        <f t="shared" si="1"/>
        <v>1</v>
      </c>
      <c r="G50" s="50">
        <f t="shared" si="2"/>
        <v>448489962.53912151</v>
      </c>
      <c r="H50" s="15">
        <v>0.5</v>
      </c>
      <c r="I50" s="10">
        <v>0</v>
      </c>
      <c r="J50" s="49">
        <f t="shared" si="3"/>
        <v>0</v>
      </c>
      <c r="K50" s="2">
        <f t="shared" si="4"/>
        <v>0.5</v>
      </c>
      <c r="L50" s="51">
        <f t="shared" si="5"/>
        <v>224244981.26956075</v>
      </c>
    </row>
    <row r="51" spans="1:12" x14ac:dyDescent="0.2">
      <c r="A51" s="7" t="s">
        <v>44</v>
      </c>
      <c r="B51" s="48">
        <v>29374147.321297627</v>
      </c>
      <c r="C51" s="10">
        <v>2</v>
      </c>
      <c r="D51" s="2">
        <v>1</v>
      </c>
      <c r="E51" s="49">
        <f t="shared" si="0"/>
        <v>29374147.321297627</v>
      </c>
      <c r="F51" s="36">
        <f t="shared" si="1"/>
        <v>1</v>
      </c>
      <c r="G51" s="50">
        <f t="shared" si="2"/>
        <v>29374147.321297627</v>
      </c>
      <c r="H51" s="15">
        <v>0.5</v>
      </c>
      <c r="I51" s="10">
        <v>0.5</v>
      </c>
      <c r="J51" s="49">
        <f t="shared" si="3"/>
        <v>14687073.660648813</v>
      </c>
      <c r="K51" s="2">
        <f t="shared" si="4"/>
        <v>0</v>
      </c>
      <c r="L51" s="51">
        <f t="shared" si="5"/>
        <v>0</v>
      </c>
    </row>
    <row r="52" spans="1:12" x14ac:dyDescent="0.2">
      <c r="A52" s="7" t="s">
        <v>45</v>
      </c>
      <c r="B52" s="48">
        <v>9069754.8932644594</v>
      </c>
      <c r="C52" s="10">
        <v>2</v>
      </c>
      <c r="D52" s="2">
        <v>1</v>
      </c>
      <c r="E52" s="49">
        <f t="shared" si="0"/>
        <v>9069754.8932644594</v>
      </c>
      <c r="F52" s="36">
        <f t="shared" si="1"/>
        <v>1</v>
      </c>
      <c r="G52" s="50">
        <f t="shared" si="2"/>
        <v>9069754.8932644594</v>
      </c>
      <c r="H52" s="15">
        <v>0.5</v>
      </c>
      <c r="I52" s="10">
        <v>0</v>
      </c>
      <c r="J52" s="49">
        <f t="shared" si="3"/>
        <v>0</v>
      </c>
      <c r="K52" s="2">
        <f t="shared" si="4"/>
        <v>0.5</v>
      </c>
      <c r="L52" s="51">
        <f t="shared" si="5"/>
        <v>4534877.4466322297</v>
      </c>
    </row>
    <row r="53" spans="1:12" x14ac:dyDescent="0.2">
      <c r="A53" s="7" t="s">
        <v>46</v>
      </c>
      <c r="B53" s="48">
        <v>32656032.515438467</v>
      </c>
      <c r="C53" s="10">
        <v>3</v>
      </c>
      <c r="D53" s="2">
        <v>0</v>
      </c>
      <c r="E53" s="49">
        <f t="shared" si="0"/>
        <v>0</v>
      </c>
      <c r="F53" s="36">
        <f t="shared" si="1"/>
        <v>3</v>
      </c>
      <c r="G53" s="50">
        <f t="shared" si="2"/>
        <v>97968097.546315402</v>
      </c>
      <c r="H53" s="15">
        <v>0.5</v>
      </c>
      <c r="I53" s="10">
        <v>0</v>
      </c>
      <c r="J53" s="49">
        <f t="shared" si="3"/>
        <v>0</v>
      </c>
      <c r="K53" s="2">
        <f t="shared" si="4"/>
        <v>0.5</v>
      </c>
      <c r="L53" s="51">
        <f t="shared" si="5"/>
        <v>16328016.257719234</v>
      </c>
    </row>
    <row r="54" spans="1:12" x14ac:dyDescent="0.2">
      <c r="A54" s="7" t="s">
        <v>47</v>
      </c>
      <c r="B54" s="48">
        <v>4092047.9639060637</v>
      </c>
      <c r="C54" s="10">
        <v>2.5</v>
      </c>
      <c r="D54" s="2">
        <v>1</v>
      </c>
      <c r="E54" s="49">
        <f t="shared" si="0"/>
        <v>4092047.9639060637</v>
      </c>
      <c r="F54" s="36">
        <f t="shared" si="1"/>
        <v>1.5</v>
      </c>
      <c r="G54" s="50">
        <f t="shared" si="2"/>
        <v>6138071.9458590951</v>
      </c>
      <c r="H54" s="15">
        <v>0.5</v>
      </c>
      <c r="I54" s="10">
        <v>0</v>
      </c>
      <c r="J54" s="49">
        <f t="shared" si="3"/>
        <v>0</v>
      </c>
      <c r="K54" s="2">
        <f t="shared" si="4"/>
        <v>0.5</v>
      </c>
      <c r="L54" s="51">
        <f t="shared" si="5"/>
        <v>2046023.9819530318</v>
      </c>
    </row>
    <row r="55" spans="1:12" x14ac:dyDescent="0.2">
      <c r="A55" s="7" t="s">
        <v>48</v>
      </c>
      <c r="B55" s="48">
        <v>384878723.23727828</v>
      </c>
      <c r="C55" s="10">
        <v>3</v>
      </c>
      <c r="D55" s="2">
        <v>0</v>
      </c>
      <c r="E55" s="49">
        <f t="shared" si="0"/>
        <v>0</v>
      </c>
      <c r="F55" s="36">
        <f t="shared" si="1"/>
        <v>3</v>
      </c>
      <c r="G55" s="50">
        <f t="shared" si="2"/>
        <v>1154636169.7118349</v>
      </c>
      <c r="H55" s="15">
        <v>0.5</v>
      </c>
      <c r="I55" s="10">
        <v>0.5</v>
      </c>
      <c r="J55" s="49">
        <f t="shared" si="3"/>
        <v>192439361.61863914</v>
      </c>
      <c r="K55" s="2">
        <f t="shared" si="4"/>
        <v>0</v>
      </c>
      <c r="L55" s="51">
        <f t="shared" si="5"/>
        <v>0</v>
      </c>
    </row>
    <row r="56" spans="1:12" x14ac:dyDescent="0.2">
      <c r="A56" s="7" t="s">
        <v>49</v>
      </c>
      <c r="B56" s="48">
        <v>43981508.185706809</v>
      </c>
      <c r="C56" s="10">
        <v>3</v>
      </c>
      <c r="D56" s="2">
        <v>1</v>
      </c>
      <c r="E56" s="49">
        <f t="shared" si="0"/>
        <v>43981508.185706809</v>
      </c>
      <c r="F56" s="36">
        <f t="shared" si="1"/>
        <v>2</v>
      </c>
      <c r="G56" s="50">
        <f t="shared" si="2"/>
        <v>87963016.371413618</v>
      </c>
      <c r="H56" s="15">
        <v>0.5</v>
      </c>
      <c r="I56" s="10">
        <v>0</v>
      </c>
      <c r="J56" s="49">
        <f t="shared" si="3"/>
        <v>0</v>
      </c>
      <c r="K56" s="2">
        <f t="shared" si="4"/>
        <v>0.5</v>
      </c>
      <c r="L56" s="51">
        <f t="shared" si="5"/>
        <v>21990754.092853405</v>
      </c>
    </row>
    <row r="57" spans="1:12" x14ac:dyDescent="0.2">
      <c r="A57" s="7" t="s">
        <v>50</v>
      </c>
      <c r="B57" s="48">
        <v>220947905.11649832</v>
      </c>
      <c r="C57" s="10">
        <v>3</v>
      </c>
      <c r="D57" s="2">
        <v>0</v>
      </c>
      <c r="E57" s="49">
        <f t="shared" si="0"/>
        <v>0</v>
      </c>
      <c r="F57" s="36">
        <f t="shared" si="1"/>
        <v>3</v>
      </c>
      <c r="G57" s="50">
        <f t="shared" si="2"/>
        <v>662843715.34949493</v>
      </c>
      <c r="H57" s="15">
        <v>0.5</v>
      </c>
      <c r="I57" s="10">
        <v>0</v>
      </c>
      <c r="J57" s="49">
        <f t="shared" si="3"/>
        <v>0</v>
      </c>
      <c r="K57" s="2">
        <f t="shared" si="4"/>
        <v>0.5</v>
      </c>
      <c r="L57" s="51">
        <f t="shared" si="5"/>
        <v>110473952.55824916</v>
      </c>
    </row>
    <row r="58" spans="1:12" x14ac:dyDescent="0.2">
      <c r="A58" s="7" t="s">
        <v>51</v>
      </c>
      <c r="B58" s="48">
        <v>48077071.728790797</v>
      </c>
      <c r="C58" s="10">
        <v>3</v>
      </c>
      <c r="D58" s="2">
        <v>1</v>
      </c>
      <c r="E58" s="49">
        <f t="shared" si="0"/>
        <v>48077071.728790797</v>
      </c>
      <c r="F58" s="36">
        <f t="shared" si="1"/>
        <v>2</v>
      </c>
      <c r="G58" s="50">
        <f t="shared" si="2"/>
        <v>96154143.457581595</v>
      </c>
      <c r="H58" s="15">
        <v>0.5</v>
      </c>
      <c r="I58" s="10">
        <v>0</v>
      </c>
      <c r="J58" s="49">
        <f t="shared" si="3"/>
        <v>0</v>
      </c>
      <c r="K58" s="2">
        <f t="shared" si="4"/>
        <v>0.5</v>
      </c>
      <c r="L58" s="51">
        <f t="shared" si="5"/>
        <v>24038535.864395399</v>
      </c>
    </row>
    <row r="59" spans="1:12" x14ac:dyDescent="0.2">
      <c r="A59" s="7" t="s">
        <v>52</v>
      </c>
      <c r="B59" s="48">
        <v>137258551.02116919</v>
      </c>
      <c r="C59" s="10">
        <v>3</v>
      </c>
      <c r="D59" s="2">
        <v>1</v>
      </c>
      <c r="E59" s="49">
        <f t="shared" si="0"/>
        <v>137258551.02116919</v>
      </c>
      <c r="F59" s="36">
        <f t="shared" si="1"/>
        <v>2</v>
      </c>
      <c r="G59" s="50">
        <f t="shared" si="2"/>
        <v>274517102.04233837</v>
      </c>
      <c r="H59" s="15">
        <v>0.5</v>
      </c>
      <c r="I59" s="10">
        <v>0</v>
      </c>
      <c r="J59" s="49">
        <f t="shared" si="3"/>
        <v>0</v>
      </c>
      <c r="K59" s="2">
        <f t="shared" si="4"/>
        <v>0.5</v>
      </c>
      <c r="L59" s="51">
        <f t="shared" si="5"/>
        <v>68629275.510584593</v>
      </c>
    </row>
    <row r="60" spans="1:12" x14ac:dyDescent="0.2">
      <c r="A60" s="7" t="s">
        <v>53</v>
      </c>
      <c r="B60" s="48">
        <v>69620794.519404545</v>
      </c>
      <c r="C60" s="10">
        <v>3</v>
      </c>
      <c r="D60" s="2">
        <v>0.5</v>
      </c>
      <c r="E60" s="49">
        <f t="shared" si="0"/>
        <v>34810397.259702273</v>
      </c>
      <c r="F60" s="36">
        <f t="shared" si="1"/>
        <v>2.5</v>
      </c>
      <c r="G60" s="50">
        <f t="shared" si="2"/>
        <v>174051986.29851136</v>
      </c>
      <c r="H60" s="15">
        <v>0.5</v>
      </c>
      <c r="I60" s="10">
        <v>0.5</v>
      </c>
      <c r="J60" s="49">
        <f t="shared" si="3"/>
        <v>34810397.259702273</v>
      </c>
      <c r="K60" s="2">
        <f t="shared" si="4"/>
        <v>0</v>
      </c>
      <c r="L60" s="51">
        <f t="shared" si="5"/>
        <v>0</v>
      </c>
    </row>
    <row r="61" spans="1:12" x14ac:dyDescent="0.2">
      <c r="A61" s="7" t="s">
        <v>54</v>
      </c>
      <c r="B61" s="48">
        <v>5587124.5073503936</v>
      </c>
      <c r="C61" s="10">
        <v>2</v>
      </c>
      <c r="D61" s="2">
        <v>1</v>
      </c>
      <c r="E61" s="49">
        <f t="shared" si="0"/>
        <v>5587124.5073503936</v>
      </c>
      <c r="F61" s="36">
        <f t="shared" si="1"/>
        <v>1</v>
      </c>
      <c r="G61" s="50">
        <f t="shared" si="2"/>
        <v>5587124.5073503936</v>
      </c>
      <c r="H61" s="15">
        <v>0.5</v>
      </c>
      <c r="I61" s="10">
        <v>0</v>
      </c>
      <c r="J61" s="49">
        <f t="shared" si="3"/>
        <v>0</v>
      </c>
      <c r="K61" s="2">
        <f t="shared" si="4"/>
        <v>0.5</v>
      </c>
      <c r="L61" s="51">
        <f t="shared" si="5"/>
        <v>2793562.2536751968</v>
      </c>
    </row>
    <row r="62" spans="1:12" x14ac:dyDescent="0.2">
      <c r="A62" s="7" t="s">
        <v>84</v>
      </c>
      <c r="B62" s="48">
        <v>27223501.832648624</v>
      </c>
      <c r="C62" s="10">
        <v>2</v>
      </c>
      <c r="D62" s="2">
        <v>0</v>
      </c>
      <c r="E62" s="49">
        <f t="shared" si="0"/>
        <v>0</v>
      </c>
      <c r="F62" s="36">
        <f t="shared" si="1"/>
        <v>2</v>
      </c>
      <c r="G62" s="50">
        <f t="shared" si="2"/>
        <v>54447003.665297247</v>
      </c>
      <c r="H62" s="15">
        <v>0.5</v>
      </c>
      <c r="I62" s="10">
        <v>0</v>
      </c>
      <c r="J62" s="49">
        <f t="shared" si="3"/>
        <v>0</v>
      </c>
      <c r="K62" s="2">
        <f t="shared" si="4"/>
        <v>0.5</v>
      </c>
      <c r="L62" s="51">
        <f t="shared" si="5"/>
        <v>13611750.916324312</v>
      </c>
    </row>
    <row r="63" spans="1:12" x14ac:dyDescent="0.2">
      <c r="A63" s="7" t="s">
        <v>85</v>
      </c>
      <c r="B63" s="48">
        <v>26244563.04282051</v>
      </c>
      <c r="C63" s="10">
        <v>2</v>
      </c>
      <c r="D63" s="2">
        <v>0</v>
      </c>
      <c r="E63" s="49">
        <f t="shared" si="0"/>
        <v>0</v>
      </c>
      <c r="F63" s="36">
        <f t="shared" si="1"/>
        <v>2</v>
      </c>
      <c r="G63" s="50">
        <f t="shared" si="2"/>
        <v>52489126.085641019</v>
      </c>
      <c r="H63" s="15">
        <v>0.5</v>
      </c>
      <c r="I63" s="10">
        <v>0.5</v>
      </c>
      <c r="J63" s="49">
        <f t="shared" si="3"/>
        <v>13122281.521410255</v>
      </c>
      <c r="K63" s="2">
        <f t="shared" si="4"/>
        <v>0</v>
      </c>
      <c r="L63" s="51">
        <f t="shared" si="5"/>
        <v>0</v>
      </c>
    </row>
    <row r="64" spans="1:12" x14ac:dyDescent="0.2">
      <c r="A64" s="7" t="s">
        <v>55</v>
      </c>
      <c r="B64" s="48">
        <v>13380767.425835973</v>
      </c>
      <c r="C64" s="10">
        <v>3</v>
      </c>
      <c r="D64" s="2">
        <v>0</v>
      </c>
      <c r="E64" s="49">
        <f t="shared" si="0"/>
        <v>0</v>
      </c>
      <c r="F64" s="36">
        <f t="shared" si="1"/>
        <v>3</v>
      </c>
      <c r="G64" s="50">
        <f t="shared" si="2"/>
        <v>40142302.277507916</v>
      </c>
      <c r="H64" s="15">
        <v>0.5</v>
      </c>
      <c r="I64" s="10">
        <v>0.5</v>
      </c>
      <c r="J64" s="49">
        <f t="shared" si="3"/>
        <v>6690383.7129179863</v>
      </c>
      <c r="K64" s="2">
        <f t="shared" si="4"/>
        <v>0</v>
      </c>
      <c r="L64" s="51">
        <f t="shared" si="5"/>
        <v>0</v>
      </c>
    </row>
    <row r="65" spans="1:12" x14ac:dyDescent="0.2">
      <c r="A65" s="7" t="s">
        <v>56</v>
      </c>
      <c r="B65" s="48">
        <v>60320455.865319796</v>
      </c>
      <c r="C65" s="10">
        <v>3</v>
      </c>
      <c r="D65" s="2">
        <v>1</v>
      </c>
      <c r="E65" s="49">
        <f t="shared" si="0"/>
        <v>60320455.865319796</v>
      </c>
      <c r="F65" s="36">
        <f t="shared" si="1"/>
        <v>2</v>
      </c>
      <c r="G65" s="50">
        <f t="shared" si="2"/>
        <v>120640911.73063959</v>
      </c>
      <c r="H65" s="15">
        <v>0.5</v>
      </c>
      <c r="I65" s="10">
        <v>0</v>
      </c>
      <c r="J65" s="49">
        <f t="shared" si="3"/>
        <v>0</v>
      </c>
      <c r="K65" s="2">
        <f t="shared" si="4"/>
        <v>0.5</v>
      </c>
      <c r="L65" s="51">
        <f t="shared" si="5"/>
        <v>30160227.932659898</v>
      </c>
    </row>
    <row r="66" spans="1:12" x14ac:dyDescent="0.2">
      <c r="A66" s="7" t="s">
        <v>57</v>
      </c>
      <c r="B66" s="48">
        <v>60783207.515361182</v>
      </c>
      <c r="C66" s="10">
        <v>3</v>
      </c>
      <c r="D66" s="2">
        <v>0</v>
      </c>
      <c r="E66" s="49">
        <f t="shared" si="0"/>
        <v>0</v>
      </c>
      <c r="F66" s="36">
        <f t="shared" si="1"/>
        <v>3</v>
      </c>
      <c r="G66" s="50">
        <f t="shared" si="2"/>
        <v>182349622.54608354</v>
      </c>
      <c r="H66" s="15">
        <v>0.5</v>
      </c>
      <c r="I66" s="10">
        <v>0</v>
      </c>
      <c r="J66" s="49">
        <f t="shared" si="3"/>
        <v>0</v>
      </c>
      <c r="K66" s="2">
        <f t="shared" si="4"/>
        <v>0.5</v>
      </c>
      <c r="L66" s="51">
        <f t="shared" si="5"/>
        <v>30391603.757680591</v>
      </c>
    </row>
    <row r="67" spans="1:12" x14ac:dyDescent="0.2">
      <c r="A67" s="7" t="s">
        <v>58</v>
      </c>
      <c r="B67" s="48">
        <v>10147722.333653972</v>
      </c>
      <c r="C67" s="10">
        <v>2</v>
      </c>
      <c r="D67" s="2">
        <v>1</v>
      </c>
      <c r="E67" s="49">
        <f t="shared" si="0"/>
        <v>10147722.333653972</v>
      </c>
      <c r="F67" s="36">
        <f t="shared" si="1"/>
        <v>1</v>
      </c>
      <c r="G67" s="50">
        <f t="shared" si="2"/>
        <v>10147722.333653972</v>
      </c>
      <c r="H67" s="15">
        <v>0.5</v>
      </c>
      <c r="I67" s="10">
        <v>0</v>
      </c>
      <c r="J67" s="49">
        <f t="shared" si="3"/>
        <v>0</v>
      </c>
      <c r="K67" s="2">
        <f t="shared" si="4"/>
        <v>0.5</v>
      </c>
      <c r="L67" s="51">
        <f t="shared" si="5"/>
        <v>5073861.1668269858</v>
      </c>
    </row>
    <row r="68" spans="1:12" x14ac:dyDescent="0.2">
      <c r="A68" s="7" t="s">
        <v>59</v>
      </c>
      <c r="B68" s="48">
        <v>3230763.1067337869</v>
      </c>
      <c r="C68" s="10">
        <v>2.5</v>
      </c>
      <c r="D68" s="2">
        <v>1</v>
      </c>
      <c r="E68" s="49">
        <f t="shared" si="0"/>
        <v>3230763.1067337869</v>
      </c>
      <c r="F68" s="36">
        <f t="shared" si="1"/>
        <v>1.5</v>
      </c>
      <c r="G68" s="50">
        <f t="shared" si="2"/>
        <v>4846144.6601006798</v>
      </c>
      <c r="H68" s="15">
        <v>0.5</v>
      </c>
      <c r="I68" s="10">
        <v>0</v>
      </c>
      <c r="J68" s="49">
        <f t="shared" si="3"/>
        <v>0</v>
      </c>
      <c r="K68" s="2">
        <f t="shared" si="4"/>
        <v>0.5</v>
      </c>
      <c r="L68" s="51">
        <f t="shared" si="5"/>
        <v>1615381.5533668934</v>
      </c>
    </row>
    <row r="69" spans="1:12" x14ac:dyDescent="0.2">
      <c r="A69" s="7" t="s">
        <v>60</v>
      </c>
      <c r="B69" s="48">
        <v>2017906.9807521787</v>
      </c>
      <c r="C69" s="10">
        <v>2.5</v>
      </c>
      <c r="D69" s="2">
        <v>1</v>
      </c>
      <c r="E69" s="49">
        <f t="shared" si="0"/>
        <v>2017906.9807521787</v>
      </c>
      <c r="F69" s="36">
        <f t="shared" si="1"/>
        <v>1.5</v>
      </c>
      <c r="G69" s="50">
        <f t="shared" si="2"/>
        <v>3026860.4711282682</v>
      </c>
      <c r="H69" s="15">
        <v>0.5</v>
      </c>
      <c r="I69" s="10">
        <v>0</v>
      </c>
      <c r="J69" s="49">
        <f t="shared" si="3"/>
        <v>0</v>
      </c>
      <c r="K69" s="2">
        <f t="shared" si="4"/>
        <v>0.5</v>
      </c>
      <c r="L69" s="51">
        <f t="shared" si="5"/>
        <v>1008953.4903760894</v>
      </c>
    </row>
    <row r="70" spans="1:12" x14ac:dyDescent="0.2">
      <c r="A70" s="7" t="s">
        <v>61</v>
      </c>
      <c r="B70" s="48">
        <v>525391.50107246207</v>
      </c>
      <c r="C70" s="10">
        <v>2.5</v>
      </c>
      <c r="D70" s="2">
        <v>1</v>
      </c>
      <c r="E70" s="49">
        <f t="shared" si="0"/>
        <v>525391.50107246207</v>
      </c>
      <c r="F70" s="36">
        <f t="shared" si="1"/>
        <v>1.5</v>
      </c>
      <c r="G70" s="50">
        <f t="shared" si="2"/>
        <v>788087.25160869304</v>
      </c>
      <c r="H70" s="15">
        <v>0.5</v>
      </c>
      <c r="I70" s="10">
        <v>0</v>
      </c>
      <c r="J70" s="49">
        <f t="shared" si="3"/>
        <v>0</v>
      </c>
      <c r="K70" s="2">
        <f t="shared" si="4"/>
        <v>0.5</v>
      </c>
      <c r="L70" s="51">
        <f t="shared" si="5"/>
        <v>262695.75053623103</v>
      </c>
    </row>
    <row r="71" spans="1:12" x14ac:dyDescent="0.2">
      <c r="A71" s="7" t="s">
        <v>62</v>
      </c>
      <c r="B71" s="48">
        <v>63708857.515963428</v>
      </c>
      <c r="C71" s="10">
        <v>3</v>
      </c>
      <c r="D71" s="2">
        <v>0</v>
      </c>
      <c r="E71" s="49">
        <f t="shared" si="0"/>
        <v>0</v>
      </c>
      <c r="F71" s="36">
        <f t="shared" si="1"/>
        <v>3</v>
      </c>
      <c r="G71" s="50">
        <f t="shared" si="2"/>
        <v>191126572.54789028</v>
      </c>
      <c r="H71" s="15">
        <v>0.5</v>
      </c>
      <c r="I71" s="10">
        <v>0.5</v>
      </c>
      <c r="J71" s="49">
        <f t="shared" si="3"/>
        <v>31854428.757981714</v>
      </c>
      <c r="K71" s="2">
        <f t="shared" si="4"/>
        <v>0</v>
      </c>
      <c r="L71" s="51">
        <f t="shared" si="5"/>
        <v>0</v>
      </c>
    </row>
    <row r="72" spans="1:12" x14ac:dyDescent="0.2">
      <c r="A72" s="7" t="s">
        <v>63</v>
      </c>
      <c r="B72" s="48">
        <v>1814541.9677605692</v>
      </c>
      <c r="C72" s="10">
        <v>3.5</v>
      </c>
      <c r="D72" s="2">
        <v>1</v>
      </c>
      <c r="E72" s="49">
        <f t="shared" si="0"/>
        <v>1814541.9677605692</v>
      </c>
      <c r="F72" s="36">
        <f t="shared" si="1"/>
        <v>2.5</v>
      </c>
      <c r="G72" s="50">
        <f t="shared" si="2"/>
        <v>4536354.9194014231</v>
      </c>
      <c r="H72" s="15">
        <v>0.5</v>
      </c>
      <c r="I72" s="10">
        <v>0</v>
      </c>
      <c r="J72" s="49">
        <f t="shared" si="3"/>
        <v>0</v>
      </c>
      <c r="K72" s="2">
        <f t="shared" si="4"/>
        <v>0.5</v>
      </c>
      <c r="L72" s="51">
        <f t="shared" si="5"/>
        <v>907270.98388028459</v>
      </c>
    </row>
    <row r="73" spans="1:12" x14ac:dyDescent="0.2">
      <c r="A73" s="7" t="s">
        <v>64</v>
      </c>
      <c r="B73" s="48">
        <v>12900791.432752231</v>
      </c>
      <c r="C73" s="10">
        <v>3</v>
      </c>
      <c r="D73" s="2">
        <v>1.5</v>
      </c>
      <c r="E73" s="49">
        <f t="shared" si="0"/>
        <v>19351187.149128348</v>
      </c>
      <c r="F73" s="36">
        <f t="shared" si="1"/>
        <v>1.5</v>
      </c>
      <c r="G73" s="50">
        <f t="shared" si="2"/>
        <v>19351187.149128348</v>
      </c>
      <c r="H73" s="15">
        <v>0.5</v>
      </c>
      <c r="I73" s="10">
        <v>0</v>
      </c>
      <c r="J73" s="49">
        <f t="shared" si="3"/>
        <v>0</v>
      </c>
      <c r="K73" s="2">
        <f t="shared" si="4"/>
        <v>0.5</v>
      </c>
      <c r="L73" s="51">
        <f t="shared" si="5"/>
        <v>6450395.7163761156</v>
      </c>
    </row>
    <row r="74" spans="1:12" x14ac:dyDescent="0.2">
      <c r="A74" s="7" t="s">
        <v>65</v>
      </c>
      <c r="B74" s="48">
        <v>1552275.7599275545</v>
      </c>
      <c r="C74" s="10">
        <v>2.5</v>
      </c>
      <c r="D74" s="2">
        <v>1</v>
      </c>
      <c r="E74" s="49">
        <f>(B74*D74)</f>
        <v>1552275.7599275545</v>
      </c>
      <c r="F74" s="36">
        <f>(C74-D74)</f>
        <v>1.5</v>
      </c>
      <c r="G74" s="50">
        <f>(B74*F74)</f>
        <v>2328413.639891332</v>
      </c>
      <c r="H74" s="15">
        <v>0.5</v>
      </c>
      <c r="I74" s="10">
        <v>0</v>
      </c>
      <c r="J74" s="49">
        <f>(B74*I74)</f>
        <v>0</v>
      </c>
      <c r="K74" s="2">
        <f>(H74-I74)</f>
        <v>0.5</v>
      </c>
      <c r="L74" s="51">
        <f>(B74*K74)</f>
        <v>776137.87996377726</v>
      </c>
    </row>
    <row r="75" spans="1:12" x14ac:dyDescent="0.2">
      <c r="A75" s="7" t="s">
        <v>82</v>
      </c>
      <c r="B75" s="11">
        <f>SUM(B8:B74)</f>
        <v>3038865673.3304806</v>
      </c>
      <c r="C75" s="12"/>
      <c r="D75" s="1"/>
      <c r="E75" s="40">
        <f>SUM(E8:E74)</f>
        <v>1437379275.0627317</v>
      </c>
      <c r="F75" s="1"/>
      <c r="G75" s="40">
        <f>SUM(G8:G74)</f>
        <v>6938891434.9616623</v>
      </c>
      <c r="H75" s="13"/>
      <c r="I75" s="1"/>
      <c r="J75" s="40">
        <f>SUM(J8:J74)</f>
        <v>391283138.95868689</v>
      </c>
      <c r="K75" s="1"/>
      <c r="L75" s="43">
        <f>SUM(L8:L74)</f>
        <v>1128149697.7065532</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181</v>
      </c>
      <c r="B78" s="127"/>
      <c r="C78" s="127"/>
      <c r="D78" s="127"/>
      <c r="E78" s="127"/>
      <c r="F78" s="127"/>
      <c r="G78" s="127"/>
      <c r="H78" s="127"/>
      <c r="I78" s="127"/>
      <c r="J78" s="127"/>
      <c r="K78" s="127"/>
      <c r="L78" s="128"/>
    </row>
    <row r="79" spans="1:12" x14ac:dyDescent="0.2">
      <c r="A79" s="126" t="s">
        <v>180</v>
      </c>
      <c r="B79" s="127"/>
      <c r="C79" s="127"/>
      <c r="D79" s="127"/>
      <c r="E79" s="127"/>
      <c r="F79" s="127"/>
      <c r="G79" s="127"/>
      <c r="H79" s="127"/>
      <c r="I79" s="127"/>
      <c r="J79" s="127"/>
      <c r="K79" s="127"/>
      <c r="L79" s="128"/>
    </row>
    <row r="80" spans="1:12" ht="12.75" customHeight="1" x14ac:dyDescent="0.2">
      <c r="A80" s="45"/>
      <c r="B80" s="46"/>
      <c r="C80" s="46"/>
      <c r="D80" s="46"/>
      <c r="E80" s="46"/>
      <c r="F80" s="46"/>
      <c r="G80" s="46"/>
      <c r="H80" s="46"/>
      <c r="I80" s="46"/>
      <c r="J80" s="46"/>
      <c r="K80" s="46"/>
      <c r="L80" s="47"/>
    </row>
    <row r="81" spans="1:12" ht="12.75" customHeight="1" x14ac:dyDescent="0.2">
      <c r="A81" s="4" t="s">
        <v>74</v>
      </c>
      <c r="B81" s="5"/>
      <c r="C81" s="5"/>
      <c r="D81" s="5"/>
      <c r="E81" s="5"/>
      <c r="F81" s="5"/>
      <c r="G81" s="5"/>
      <c r="H81" s="5"/>
      <c r="I81" s="5"/>
      <c r="J81" s="5"/>
      <c r="K81" s="5"/>
      <c r="L81" s="6"/>
    </row>
    <row r="82" spans="1:12" ht="12.75" customHeight="1" x14ac:dyDescent="0.2">
      <c r="A82" s="126" t="s">
        <v>182</v>
      </c>
      <c r="B82" s="129"/>
      <c r="C82" s="129"/>
      <c r="D82" s="129"/>
      <c r="E82" s="129"/>
      <c r="F82" s="129"/>
      <c r="G82" s="129"/>
      <c r="H82" s="129"/>
      <c r="I82" s="129"/>
      <c r="J82" s="129"/>
      <c r="K82" s="129"/>
      <c r="L82" s="128"/>
    </row>
    <row r="83" spans="1:12" ht="25.5" customHeight="1" thickBot="1" x14ac:dyDescent="0.25">
      <c r="A83" s="130" t="s">
        <v>183</v>
      </c>
      <c r="B83" s="131"/>
      <c r="C83" s="131"/>
      <c r="D83" s="131"/>
      <c r="E83" s="131"/>
      <c r="F83" s="131"/>
      <c r="G83" s="131"/>
      <c r="H83" s="131"/>
      <c r="I83" s="131"/>
      <c r="J83" s="131"/>
      <c r="K83" s="131"/>
      <c r="L83" s="132"/>
    </row>
  </sheetData>
  <mergeCells count="9">
    <mergeCell ref="A83:L83"/>
    <mergeCell ref="A78:L78"/>
    <mergeCell ref="A79:L79"/>
    <mergeCell ref="A82:L82"/>
    <mergeCell ref="A1:L1"/>
    <mergeCell ref="A2:L2"/>
    <mergeCell ref="A3:L3"/>
    <mergeCell ref="C4:G4"/>
    <mergeCell ref="H4:L4"/>
  </mergeCells>
  <printOptions horizontalCentered="1"/>
  <pageMargins left="0.5" right="0.5" top="0.5" bottom="0.5" header="0.3" footer="0.3"/>
  <pageSetup scale="77" fitToHeight="0" orientation="landscape" horizontalDpi="1200" verticalDpi="1200" r:id="rId1"/>
  <headerFooter>
    <oddHeader>&amp;COffice of Economic and Demographic Research</oddHeader>
    <oddFooter>&amp;LOctober 2013&amp;RPage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84"/>
  <sheetViews>
    <sheetView zoomScaleNormal="100"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87</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2012</v>
      </c>
      <c r="E6" s="19" t="s">
        <v>70</v>
      </c>
      <c r="F6" s="34" t="s">
        <v>72</v>
      </c>
      <c r="G6" s="25" t="s">
        <v>66</v>
      </c>
      <c r="H6" s="26" t="s">
        <v>76</v>
      </c>
      <c r="I6" s="19">
        <v>2012</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31406551</v>
      </c>
      <c r="C8" s="9">
        <v>3.5</v>
      </c>
      <c r="D8" s="3">
        <v>0</v>
      </c>
      <c r="E8" s="49">
        <f>(B8*D8)</f>
        <v>0</v>
      </c>
      <c r="F8" s="52">
        <f>(C8-D8)</f>
        <v>3.5</v>
      </c>
      <c r="G8" s="41">
        <f>(B8*F8)</f>
        <v>109922928.5</v>
      </c>
      <c r="H8" s="14">
        <v>0.5</v>
      </c>
      <c r="I8" s="33">
        <v>0</v>
      </c>
      <c r="J8" s="39">
        <f>(B8*I8)</f>
        <v>0</v>
      </c>
      <c r="K8" s="3">
        <f>(H8-I8)</f>
        <v>0.5</v>
      </c>
      <c r="L8" s="42">
        <f>(B8*K8)</f>
        <v>15703275.5</v>
      </c>
    </row>
    <row r="9" spans="1:12" x14ac:dyDescent="0.2">
      <c r="A9" s="7" t="s">
        <v>3</v>
      </c>
      <c r="B9" s="48">
        <v>1792411</v>
      </c>
      <c r="C9" s="10">
        <v>2.5</v>
      </c>
      <c r="D9" s="2">
        <v>1</v>
      </c>
      <c r="E9" s="49">
        <f>(B9*D9)</f>
        <v>1792411</v>
      </c>
      <c r="F9" s="36">
        <f>(C9-D9)</f>
        <v>1.5</v>
      </c>
      <c r="G9" s="50">
        <f>(B9*F9)</f>
        <v>2688616.5</v>
      </c>
      <c r="H9" s="15">
        <v>0.5</v>
      </c>
      <c r="I9" s="10">
        <v>0</v>
      </c>
      <c r="J9" s="49">
        <f>(B9*I9)</f>
        <v>0</v>
      </c>
      <c r="K9" s="2">
        <f>(H9-I9)</f>
        <v>0.5</v>
      </c>
      <c r="L9" s="51">
        <f>(B9*K9)</f>
        <v>896205.5</v>
      </c>
    </row>
    <row r="10" spans="1:12" x14ac:dyDescent="0.2">
      <c r="A10" s="7" t="s">
        <v>4</v>
      </c>
      <c r="B10" s="48">
        <v>32080193</v>
      </c>
      <c r="C10" s="10">
        <v>3</v>
      </c>
      <c r="D10" s="2">
        <v>0</v>
      </c>
      <c r="E10" s="49">
        <f t="shared" ref="E10:E73" si="0">(B10*D10)</f>
        <v>0</v>
      </c>
      <c r="F10" s="36">
        <f t="shared" ref="F10:F73" si="1">(C10-D10)</f>
        <v>3</v>
      </c>
      <c r="G10" s="50">
        <f t="shared" ref="G10:G73" si="2">(B10*F10)</f>
        <v>96240579</v>
      </c>
      <c r="H10" s="15">
        <v>0.5</v>
      </c>
      <c r="I10" s="10">
        <v>0.5</v>
      </c>
      <c r="J10" s="49">
        <f t="shared" ref="J10:J73" si="3">(B10*I10)</f>
        <v>16040096.5</v>
      </c>
      <c r="K10" s="2">
        <f t="shared" ref="K10:K73" si="4">(H10-I10)</f>
        <v>0</v>
      </c>
      <c r="L10" s="51">
        <f t="shared" ref="L10:L73" si="5">(B10*K10)</f>
        <v>0</v>
      </c>
    </row>
    <row r="11" spans="1:12" x14ac:dyDescent="0.2">
      <c r="A11" s="7" t="s">
        <v>5</v>
      </c>
      <c r="B11" s="48">
        <v>2206297</v>
      </c>
      <c r="C11" s="10">
        <v>2.5</v>
      </c>
      <c r="D11" s="2">
        <v>1</v>
      </c>
      <c r="E11" s="49">
        <f t="shared" si="0"/>
        <v>2206297</v>
      </c>
      <c r="F11" s="36">
        <f t="shared" si="1"/>
        <v>1.5</v>
      </c>
      <c r="G11" s="50">
        <f t="shared" si="2"/>
        <v>3309445.5</v>
      </c>
      <c r="H11" s="15">
        <v>0.5</v>
      </c>
      <c r="I11" s="10">
        <v>0</v>
      </c>
      <c r="J11" s="49">
        <f t="shared" si="3"/>
        <v>0</v>
      </c>
      <c r="K11" s="2">
        <f t="shared" si="4"/>
        <v>0.5</v>
      </c>
      <c r="L11" s="51">
        <f t="shared" si="5"/>
        <v>1103148.5</v>
      </c>
    </row>
    <row r="12" spans="1:12" x14ac:dyDescent="0.2">
      <c r="A12" s="7" t="s">
        <v>6</v>
      </c>
      <c r="B12" s="48">
        <v>62324023</v>
      </c>
      <c r="C12" s="10">
        <v>3</v>
      </c>
      <c r="D12" s="2">
        <v>0</v>
      </c>
      <c r="E12" s="49">
        <f t="shared" si="0"/>
        <v>0</v>
      </c>
      <c r="F12" s="36">
        <f t="shared" si="1"/>
        <v>3</v>
      </c>
      <c r="G12" s="50">
        <f t="shared" si="2"/>
        <v>186972069</v>
      </c>
      <c r="H12" s="15">
        <v>0.5</v>
      </c>
      <c r="I12" s="10">
        <v>0</v>
      </c>
      <c r="J12" s="49">
        <f t="shared" si="3"/>
        <v>0</v>
      </c>
      <c r="K12" s="2">
        <f t="shared" si="4"/>
        <v>0.5</v>
      </c>
      <c r="L12" s="51">
        <f t="shared" si="5"/>
        <v>31162011.5</v>
      </c>
    </row>
    <row r="13" spans="1:12" x14ac:dyDescent="0.2">
      <c r="A13" s="7" t="s">
        <v>7</v>
      </c>
      <c r="B13" s="48">
        <v>280902924</v>
      </c>
      <c r="C13" s="10">
        <v>3</v>
      </c>
      <c r="D13" s="2">
        <v>0</v>
      </c>
      <c r="E13" s="49">
        <f t="shared" si="0"/>
        <v>0</v>
      </c>
      <c r="F13" s="36">
        <f t="shared" si="1"/>
        <v>3</v>
      </c>
      <c r="G13" s="50">
        <f t="shared" si="2"/>
        <v>842708772</v>
      </c>
      <c r="H13" s="15">
        <v>0.5</v>
      </c>
      <c r="I13" s="10">
        <v>0</v>
      </c>
      <c r="J13" s="49">
        <f t="shared" si="3"/>
        <v>0</v>
      </c>
      <c r="K13" s="2">
        <f t="shared" si="4"/>
        <v>0.5</v>
      </c>
      <c r="L13" s="51">
        <f t="shared" si="5"/>
        <v>140451462</v>
      </c>
    </row>
    <row r="14" spans="1:12" x14ac:dyDescent="0.2">
      <c r="A14" s="7" t="s">
        <v>8</v>
      </c>
      <c r="B14" s="48">
        <v>759864</v>
      </c>
      <c r="C14" s="10">
        <v>2.5</v>
      </c>
      <c r="D14" s="2">
        <v>1</v>
      </c>
      <c r="E14" s="49">
        <f t="shared" si="0"/>
        <v>759864</v>
      </c>
      <c r="F14" s="36">
        <f t="shared" si="1"/>
        <v>1.5</v>
      </c>
      <c r="G14" s="50">
        <f t="shared" si="2"/>
        <v>1139796</v>
      </c>
      <c r="H14" s="15">
        <v>0.5</v>
      </c>
      <c r="I14" s="10">
        <v>0.5</v>
      </c>
      <c r="J14" s="49">
        <f t="shared" si="3"/>
        <v>379932</v>
      </c>
      <c r="K14" s="2">
        <f t="shared" si="4"/>
        <v>0</v>
      </c>
      <c r="L14" s="51">
        <f t="shared" si="5"/>
        <v>0</v>
      </c>
    </row>
    <row r="15" spans="1:12" x14ac:dyDescent="0.2">
      <c r="A15" s="7" t="s">
        <v>9</v>
      </c>
      <c r="B15" s="48">
        <v>20381944</v>
      </c>
      <c r="C15" s="10">
        <v>3</v>
      </c>
      <c r="D15" s="2">
        <v>1</v>
      </c>
      <c r="E15" s="49">
        <f t="shared" si="0"/>
        <v>20381944</v>
      </c>
      <c r="F15" s="36">
        <f t="shared" si="1"/>
        <v>2</v>
      </c>
      <c r="G15" s="50">
        <f t="shared" si="2"/>
        <v>40763888</v>
      </c>
      <c r="H15" s="15">
        <v>0.5</v>
      </c>
      <c r="I15" s="10">
        <v>0</v>
      </c>
      <c r="J15" s="49">
        <f t="shared" si="3"/>
        <v>0</v>
      </c>
      <c r="K15" s="2">
        <f t="shared" si="4"/>
        <v>0.5</v>
      </c>
      <c r="L15" s="51">
        <f t="shared" si="5"/>
        <v>10190972</v>
      </c>
    </row>
    <row r="16" spans="1:12" x14ac:dyDescent="0.2">
      <c r="A16" s="7" t="s">
        <v>10</v>
      </c>
      <c r="B16" s="48">
        <v>12133086</v>
      </c>
      <c r="C16" s="10">
        <v>3</v>
      </c>
      <c r="D16" s="2">
        <v>0</v>
      </c>
      <c r="E16" s="49">
        <f t="shared" si="0"/>
        <v>0</v>
      </c>
      <c r="F16" s="36">
        <f t="shared" si="1"/>
        <v>3</v>
      </c>
      <c r="G16" s="50">
        <f t="shared" si="2"/>
        <v>36399258</v>
      </c>
      <c r="H16" s="15">
        <v>0.5</v>
      </c>
      <c r="I16" s="10">
        <v>0</v>
      </c>
      <c r="J16" s="49">
        <f t="shared" si="3"/>
        <v>0</v>
      </c>
      <c r="K16" s="2">
        <f t="shared" si="4"/>
        <v>0.5</v>
      </c>
      <c r="L16" s="51">
        <f t="shared" si="5"/>
        <v>6066543</v>
      </c>
    </row>
    <row r="17" spans="1:12" x14ac:dyDescent="0.2">
      <c r="A17" s="7" t="s">
        <v>11</v>
      </c>
      <c r="B17" s="48">
        <v>17893261</v>
      </c>
      <c r="C17" s="10">
        <v>3</v>
      </c>
      <c r="D17" s="2">
        <v>1</v>
      </c>
      <c r="E17" s="49">
        <f t="shared" si="0"/>
        <v>17893261</v>
      </c>
      <c r="F17" s="36">
        <f t="shared" si="1"/>
        <v>2</v>
      </c>
      <c r="G17" s="50">
        <f t="shared" si="2"/>
        <v>35786522</v>
      </c>
      <c r="H17" s="15">
        <v>0.5</v>
      </c>
      <c r="I17" s="10">
        <v>0</v>
      </c>
      <c r="J17" s="49">
        <f t="shared" si="3"/>
        <v>0</v>
      </c>
      <c r="K17" s="2">
        <f t="shared" si="4"/>
        <v>0.5</v>
      </c>
      <c r="L17" s="51">
        <f t="shared" si="5"/>
        <v>8946630.5</v>
      </c>
    </row>
    <row r="18" spans="1:12" x14ac:dyDescent="0.2">
      <c r="A18" s="7" t="s">
        <v>12</v>
      </c>
      <c r="B18" s="53">
        <v>58861343</v>
      </c>
      <c r="C18" s="54">
        <v>2</v>
      </c>
      <c r="D18" s="2">
        <v>0</v>
      </c>
      <c r="E18" s="49">
        <f t="shared" si="0"/>
        <v>0</v>
      </c>
      <c r="F18" s="36">
        <f t="shared" si="1"/>
        <v>2</v>
      </c>
      <c r="G18" s="50">
        <f t="shared" si="2"/>
        <v>117722686</v>
      </c>
      <c r="H18" s="15">
        <v>0.5</v>
      </c>
      <c r="I18" s="10">
        <v>0</v>
      </c>
      <c r="J18" s="49">
        <f t="shared" si="3"/>
        <v>0</v>
      </c>
      <c r="K18" s="2">
        <f t="shared" si="4"/>
        <v>0.5</v>
      </c>
      <c r="L18" s="51">
        <f t="shared" si="5"/>
        <v>29430671.5</v>
      </c>
    </row>
    <row r="19" spans="1:12" x14ac:dyDescent="0.2">
      <c r="A19" s="7" t="s">
        <v>13</v>
      </c>
      <c r="B19" s="48">
        <v>7128568</v>
      </c>
      <c r="C19" s="10">
        <v>3</v>
      </c>
      <c r="D19" s="2">
        <v>1</v>
      </c>
      <c r="E19" s="49">
        <f t="shared" si="0"/>
        <v>7128568</v>
      </c>
      <c r="F19" s="36">
        <f t="shared" si="1"/>
        <v>2</v>
      </c>
      <c r="G19" s="50">
        <f t="shared" si="2"/>
        <v>14257136</v>
      </c>
      <c r="H19" s="15">
        <v>0.5</v>
      </c>
      <c r="I19" s="10">
        <v>0</v>
      </c>
      <c r="J19" s="49">
        <f t="shared" si="3"/>
        <v>0</v>
      </c>
      <c r="K19" s="2">
        <f t="shared" si="4"/>
        <v>0.5</v>
      </c>
      <c r="L19" s="51">
        <f t="shared" si="5"/>
        <v>3564284</v>
      </c>
    </row>
    <row r="20" spans="1:12" x14ac:dyDescent="0.2">
      <c r="A20" s="7" t="s">
        <v>86</v>
      </c>
      <c r="B20" s="48">
        <v>2065535</v>
      </c>
      <c r="C20" s="10">
        <v>2.5</v>
      </c>
      <c r="D20" s="2">
        <v>1</v>
      </c>
      <c r="E20" s="49">
        <f t="shared" si="0"/>
        <v>2065535</v>
      </c>
      <c r="F20" s="36">
        <f t="shared" si="1"/>
        <v>1.5</v>
      </c>
      <c r="G20" s="50">
        <f t="shared" si="2"/>
        <v>3098302.5</v>
      </c>
      <c r="H20" s="15">
        <v>0.5</v>
      </c>
      <c r="I20" s="10">
        <v>0</v>
      </c>
      <c r="J20" s="49">
        <f t="shared" si="3"/>
        <v>0</v>
      </c>
      <c r="K20" s="2">
        <f t="shared" si="4"/>
        <v>0.5</v>
      </c>
      <c r="L20" s="51">
        <f t="shared" si="5"/>
        <v>1032767.5</v>
      </c>
    </row>
    <row r="21" spans="1:12" x14ac:dyDescent="0.2">
      <c r="A21" s="7" t="s">
        <v>14</v>
      </c>
      <c r="B21" s="48">
        <v>796104</v>
      </c>
      <c r="C21" s="10">
        <v>2.5</v>
      </c>
      <c r="D21" s="2">
        <v>1</v>
      </c>
      <c r="E21" s="49">
        <f t="shared" si="0"/>
        <v>796104</v>
      </c>
      <c r="F21" s="36">
        <f t="shared" si="1"/>
        <v>1.5</v>
      </c>
      <c r="G21" s="50">
        <f t="shared" si="2"/>
        <v>1194156</v>
      </c>
      <c r="H21" s="15">
        <v>0.5</v>
      </c>
      <c r="I21" s="10">
        <v>0</v>
      </c>
      <c r="J21" s="49">
        <f t="shared" si="3"/>
        <v>0</v>
      </c>
      <c r="K21" s="2">
        <f t="shared" si="4"/>
        <v>0.5</v>
      </c>
      <c r="L21" s="51">
        <f t="shared" si="5"/>
        <v>398052</v>
      </c>
    </row>
    <row r="22" spans="1:12" x14ac:dyDescent="0.2">
      <c r="A22" s="7" t="s">
        <v>15</v>
      </c>
      <c r="B22" s="48">
        <v>135245033</v>
      </c>
      <c r="C22" s="10">
        <v>3</v>
      </c>
      <c r="D22" s="2">
        <v>1</v>
      </c>
      <c r="E22" s="49">
        <f t="shared" si="0"/>
        <v>135245033</v>
      </c>
      <c r="F22" s="36">
        <f t="shared" si="1"/>
        <v>2</v>
      </c>
      <c r="G22" s="50">
        <f t="shared" si="2"/>
        <v>270490066</v>
      </c>
      <c r="H22" s="15">
        <v>0.5</v>
      </c>
      <c r="I22" s="10">
        <v>0</v>
      </c>
      <c r="J22" s="49">
        <f t="shared" si="3"/>
        <v>0</v>
      </c>
      <c r="K22" s="2">
        <f t="shared" si="4"/>
        <v>0.5</v>
      </c>
      <c r="L22" s="51">
        <f t="shared" si="5"/>
        <v>67622516.5</v>
      </c>
    </row>
    <row r="23" spans="1:12" x14ac:dyDescent="0.2">
      <c r="A23" s="7" t="s">
        <v>16</v>
      </c>
      <c r="B23" s="48">
        <v>41291184</v>
      </c>
      <c r="C23" s="10">
        <v>3</v>
      </c>
      <c r="D23" s="2">
        <v>1</v>
      </c>
      <c r="E23" s="49">
        <f t="shared" si="0"/>
        <v>41291184</v>
      </c>
      <c r="F23" s="36">
        <f t="shared" si="1"/>
        <v>2</v>
      </c>
      <c r="G23" s="50">
        <f t="shared" si="2"/>
        <v>82582368</v>
      </c>
      <c r="H23" s="15">
        <v>0.5</v>
      </c>
      <c r="I23" s="10">
        <v>0.5</v>
      </c>
      <c r="J23" s="49">
        <f t="shared" si="3"/>
        <v>20645592</v>
      </c>
      <c r="K23" s="2">
        <f t="shared" si="4"/>
        <v>0</v>
      </c>
      <c r="L23" s="51">
        <f t="shared" si="5"/>
        <v>0</v>
      </c>
    </row>
    <row r="24" spans="1:12" x14ac:dyDescent="0.2">
      <c r="A24" s="7" t="s">
        <v>17</v>
      </c>
      <c r="B24" s="48">
        <v>8663369</v>
      </c>
      <c r="C24" s="10">
        <v>2</v>
      </c>
      <c r="D24" s="2">
        <v>0.5</v>
      </c>
      <c r="E24" s="49">
        <f>(B24*D24)*0.25</f>
        <v>1082921.125</v>
      </c>
      <c r="F24" s="36">
        <f t="shared" si="1"/>
        <v>1.5</v>
      </c>
      <c r="G24" s="50">
        <f>(B24*1.5)+(B24*0.5*0.75)</f>
        <v>16243816.875</v>
      </c>
      <c r="H24" s="15">
        <v>0.5</v>
      </c>
      <c r="I24" s="10">
        <v>0.5</v>
      </c>
      <c r="J24" s="49">
        <f t="shared" si="3"/>
        <v>4331684.5</v>
      </c>
      <c r="K24" s="2">
        <f t="shared" si="4"/>
        <v>0</v>
      </c>
      <c r="L24" s="51">
        <f t="shared" si="5"/>
        <v>0</v>
      </c>
    </row>
    <row r="25" spans="1:12" x14ac:dyDescent="0.2">
      <c r="A25" s="7" t="s">
        <v>18</v>
      </c>
      <c r="B25" s="48">
        <v>1575477</v>
      </c>
      <c r="C25" s="10">
        <v>3.5</v>
      </c>
      <c r="D25" s="2">
        <v>1</v>
      </c>
      <c r="E25" s="49">
        <f t="shared" si="0"/>
        <v>1575477</v>
      </c>
      <c r="F25" s="36">
        <f t="shared" si="1"/>
        <v>2.5</v>
      </c>
      <c r="G25" s="50">
        <f t="shared" si="2"/>
        <v>3938692.5</v>
      </c>
      <c r="H25" s="15">
        <v>0.5</v>
      </c>
      <c r="I25" s="10">
        <v>0</v>
      </c>
      <c r="J25" s="49">
        <f t="shared" si="3"/>
        <v>0</v>
      </c>
      <c r="K25" s="2">
        <f t="shared" si="4"/>
        <v>0.5</v>
      </c>
      <c r="L25" s="51">
        <f t="shared" si="5"/>
        <v>787738.5</v>
      </c>
    </row>
    <row r="26" spans="1:12" x14ac:dyDescent="0.2">
      <c r="A26" s="7" t="s">
        <v>19</v>
      </c>
      <c r="B26" s="48">
        <v>2836674</v>
      </c>
      <c r="C26" s="10">
        <v>2.5</v>
      </c>
      <c r="D26" s="2">
        <v>1.5</v>
      </c>
      <c r="E26" s="49">
        <f t="shared" si="0"/>
        <v>4255011</v>
      </c>
      <c r="F26" s="36">
        <f t="shared" si="1"/>
        <v>1</v>
      </c>
      <c r="G26" s="50">
        <f t="shared" si="2"/>
        <v>2836674</v>
      </c>
      <c r="H26" s="15">
        <v>0.5</v>
      </c>
      <c r="I26" s="10">
        <v>0</v>
      </c>
      <c r="J26" s="49">
        <f t="shared" si="3"/>
        <v>0</v>
      </c>
      <c r="K26" s="2">
        <f t="shared" si="4"/>
        <v>0.5</v>
      </c>
      <c r="L26" s="51">
        <f t="shared" si="5"/>
        <v>1418337</v>
      </c>
    </row>
    <row r="27" spans="1:12" x14ac:dyDescent="0.2">
      <c r="A27" s="7" t="s">
        <v>20</v>
      </c>
      <c r="B27" s="48">
        <v>695388</v>
      </c>
      <c r="C27" s="10">
        <v>2.5</v>
      </c>
      <c r="D27" s="2">
        <v>1</v>
      </c>
      <c r="E27" s="49">
        <f t="shared" si="0"/>
        <v>695388</v>
      </c>
      <c r="F27" s="36">
        <f t="shared" si="1"/>
        <v>1.5</v>
      </c>
      <c r="G27" s="50">
        <f t="shared" si="2"/>
        <v>1043082</v>
      </c>
      <c r="H27" s="15">
        <v>0.5</v>
      </c>
      <c r="I27" s="10">
        <v>0</v>
      </c>
      <c r="J27" s="49">
        <f t="shared" si="3"/>
        <v>0</v>
      </c>
      <c r="K27" s="2">
        <f t="shared" si="4"/>
        <v>0.5</v>
      </c>
      <c r="L27" s="51">
        <f t="shared" si="5"/>
        <v>347694</v>
      </c>
    </row>
    <row r="28" spans="1:12" x14ac:dyDescent="0.2">
      <c r="A28" s="7" t="s">
        <v>21</v>
      </c>
      <c r="B28" s="48">
        <v>398241</v>
      </c>
      <c r="C28" s="10">
        <v>2.5</v>
      </c>
      <c r="D28" s="2">
        <v>1</v>
      </c>
      <c r="E28" s="49">
        <f t="shared" si="0"/>
        <v>398241</v>
      </c>
      <c r="F28" s="36">
        <f t="shared" si="1"/>
        <v>1.5</v>
      </c>
      <c r="G28" s="50">
        <f t="shared" si="2"/>
        <v>597361.5</v>
      </c>
      <c r="H28" s="15">
        <v>0.5</v>
      </c>
      <c r="I28" s="10">
        <v>0</v>
      </c>
      <c r="J28" s="49">
        <f t="shared" si="3"/>
        <v>0</v>
      </c>
      <c r="K28" s="2">
        <f t="shared" si="4"/>
        <v>0.5</v>
      </c>
      <c r="L28" s="51">
        <f t="shared" si="5"/>
        <v>199120.5</v>
      </c>
    </row>
    <row r="29" spans="1:12" x14ac:dyDescent="0.2">
      <c r="A29" s="7" t="s">
        <v>22</v>
      </c>
      <c r="B29" s="48">
        <v>1221896</v>
      </c>
      <c r="C29" s="10">
        <v>3.5</v>
      </c>
      <c r="D29" s="2">
        <v>1</v>
      </c>
      <c r="E29" s="49">
        <f t="shared" si="0"/>
        <v>1221896</v>
      </c>
      <c r="F29" s="36">
        <f t="shared" si="1"/>
        <v>2.5</v>
      </c>
      <c r="G29" s="50">
        <f t="shared" si="2"/>
        <v>3054740</v>
      </c>
      <c r="H29" s="15">
        <v>0.5</v>
      </c>
      <c r="I29" s="10">
        <v>0</v>
      </c>
      <c r="J29" s="49">
        <f t="shared" si="3"/>
        <v>0</v>
      </c>
      <c r="K29" s="2">
        <f t="shared" si="4"/>
        <v>0.5</v>
      </c>
      <c r="L29" s="51">
        <f t="shared" si="5"/>
        <v>610948</v>
      </c>
    </row>
    <row r="30" spans="1:12" x14ac:dyDescent="0.2">
      <c r="A30" s="7" t="s">
        <v>23</v>
      </c>
      <c r="B30" s="48">
        <v>772183</v>
      </c>
      <c r="C30" s="10">
        <v>2.5</v>
      </c>
      <c r="D30" s="2">
        <v>1</v>
      </c>
      <c r="E30" s="49">
        <f t="shared" si="0"/>
        <v>772183</v>
      </c>
      <c r="F30" s="36">
        <f t="shared" si="1"/>
        <v>1.5</v>
      </c>
      <c r="G30" s="50">
        <f t="shared" si="2"/>
        <v>1158274.5</v>
      </c>
      <c r="H30" s="15">
        <v>0.5</v>
      </c>
      <c r="I30" s="10">
        <v>0</v>
      </c>
      <c r="J30" s="49">
        <f t="shared" si="3"/>
        <v>0</v>
      </c>
      <c r="K30" s="2">
        <f t="shared" si="4"/>
        <v>0.5</v>
      </c>
      <c r="L30" s="51">
        <f t="shared" si="5"/>
        <v>386091.5</v>
      </c>
    </row>
    <row r="31" spans="1:12" x14ac:dyDescent="0.2">
      <c r="A31" s="7" t="s">
        <v>24</v>
      </c>
      <c r="B31" s="48">
        <v>1690057</v>
      </c>
      <c r="C31" s="10">
        <v>2.5</v>
      </c>
      <c r="D31" s="2">
        <v>1</v>
      </c>
      <c r="E31" s="49">
        <f t="shared" si="0"/>
        <v>1690057</v>
      </c>
      <c r="F31" s="36">
        <f t="shared" si="1"/>
        <v>1.5</v>
      </c>
      <c r="G31" s="50">
        <f t="shared" si="2"/>
        <v>2535085.5</v>
      </c>
      <c r="H31" s="15">
        <v>0.5</v>
      </c>
      <c r="I31" s="10">
        <v>0</v>
      </c>
      <c r="J31" s="49">
        <f t="shared" si="3"/>
        <v>0</v>
      </c>
      <c r="K31" s="2">
        <f t="shared" si="4"/>
        <v>0.5</v>
      </c>
      <c r="L31" s="51">
        <f t="shared" si="5"/>
        <v>845028.5</v>
      </c>
    </row>
    <row r="32" spans="1:12" x14ac:dyDescent="0.2">
      <c r="A32" s="7" t="s">
        <v>25</v>
      </c>
      <c r="B32" s="48">
        <v>2781916</v>
      </c>
      <c r="C32" s="10">
        <v>2.5</v>
      </c>
      <c r="D32" s="2">
        <v>1</v>
      </c>
      <c r="E32" s="49">
        <f t="shared" si="0"/>
        <v>2781916</v>
      </c>
      <c r="F32" s="36">
        <f t="shared" si="1"/>
        <v>1.5</v>
      </c>
      <c r="G32" s="50">
        <f t="shared" si="2"/>
        <v>4172874</v>
      </c>
      <c r="H32" s="15">
        <v>0.5</v>
      </c>
      <c r="I32" s="10">
        <v>0</v>
      </c>
      <c r="J32" s="49">
        <f t="shared" si="3"/>
        <v>0</v>
      </c>
      <c r="K32" s="2">
        <f t="shared" si="4"/>
        <v>0.5</v>
      </c>
      <c r="L32" s="51">
        <f t="shared" si="5"/>
        <v>1390958</v>
      </c>
    </row>
    <row r="33" spans="1:12" x14ac:dyDescent="0.2">
      <c r="A33" s="7" t="s">
        <v>26</v>
      </c>
      <c r="B33" s="48">
        <v>15712091</v>
      </c>
      <c r="C33" s="10">
        <v>3</v>
      </c>
      <c r="D33" s="2">
        <v>0</v>
      </c>
      <c r="E33" s="49">
        <f t="shared" si="0"/>
        <v>0</v>
      </c>
      <c r="F33" s="36">
        <f t="shared" si="1"/>
        <v>3</v>
      </c>
      <c r="G33" s="50">
        <f t="shared" si="2"/>
        <v>47136273</v>
      </c>
      <c r="H33" s="15">
        <v>0.5</v>
      </c>
      <c r="I33" s="10">
        <v>0.5</v>
      </c>
      <c r="J33" s="49">
        <f t="shared" si="3"/>
        <v>7856045.5</v>
      </c>
      <c r="K33" s="2">
        <f t="shared" si="4"/>
        <v>0</v>
      </c>
      <c r="L33" s="51">
        <f t="shared" si="5"/>
        <v>0</v>
      </c>
    </row>
    <row r="34" spans="1:12" x14ac:dyDescent="0.2">
      <c r="A34" s="7" t="s">
        <v>27</v>
      </c>
      <c r="B34" s="48">
        <v>9219672</v>
      </c>
      <c r="C34" s="10">
        <v>2</v>
      </c>
      <c r="D34" s="2">
        <v>1</v>
      </c>
      <c r="E34" s="49">
        <f t="shared" si="0"/>
        <v>9219672</v>
      </c>
      <c r="F34" s="36">
        <f t="shared" si="1"/>
        <v>1</v>
      </c>
      <c r="G34" s="50">
        <f t="shared" si="2"/>
        <v>9219672</v>
      </c>
      <c r="H34" s="15">
        <v>0.5</v>
      </c>
      <c r="I34" s="10">
        <v>0</v>
      </c>
      <c r="J34" s="49">
        <f t="shared" si="3"/>
        <v>0</v>
      </c>
      <c r="K34" s="2">
        <f t="shared" si="4"/>
        <v>0.5</v>
      </c>
      <c r="L34" s="51">
        <f t="shared" si="5"/>
        <v>4609836</v>
      </c>
    </row>
    <row r="35" spans="1:12" x14ac:dyDescent="0.2">
      <c r="A35" s="7" t="s">
        <v>28</v>
      </c>
      <c r="B35" s="48">
        <v>192205978</v>
      </c>
      <c r="C35" s="10">
        <v>3</v>
      </c>
      <c r="D35" s="2">
        <v>1</v>
      </c>
      <c r="E35" s="49">
        <f t="shared" si="0"/>
        <v>192205978</v>
      </c>
      <c r="F35" s="36">
        <f t="shared" si="1"/>
        <v>2</v>
      </c>
      <c r="G35" s="50">
        <f t="shared" si="2"/>
        <v>384411956</v>
      </c>
      <c r="H35" s="15">
        <v>0.5</v>
      </c>
      <c r="I35" s="10">
        <v>0</v>
      </c>
      <c r="J35" s="49">
        <f t="shared" si="3"/>
        <v>0</v>
      </c>
      <c r="K35" s="2">
        <f t="shared" si="4"/>
        <v>0.5</v>
      </c>
      <c r="L35" s="51">
        <f t="shared" si="5"/>
        <v>96102989</v>
      </c>
    </row>
    <row r="36" spans="1:12" x14ac:dyDescent="0.2">
      <c r="A36" s="7" t="s">
        <v>29</v>
      </c>
      <c r="B36" s="48">
        <v>875681</v>
      </c>
      <c r="C36" s="10">
        <v>2.5</v>
      </c>
      <c r="D36" s="2">
        <v>1</v>
      </c>
      <c r="E36" s="49">
        <f t="shared" si="0"/>
        <v>875681</v>
      </c>
      <c r="F36" s="36">
        <f t="shared" si="1"/>
        <v>1.5</v>
      </c>
      <c r="G36" s="50">
        <f t="shared" si="2"/>
        <v>1313521.5</v>
      </c>
      <c r="H36" s="15">
        <v>0.5</v>
      </c>
      <c r="I36" s="10">
        <v>0</v>
      </c>
      <c r="J36" s="49">
        <f t="shared" si="3"/>
        <v>0</v>
      </c>
      <c r="K36" s="2">
        <f t="shared" si="4"/>
        <v>0.5</v>
      </c>
      <c r="L36" s="51">
        <f t="shared" si="5"/>
        <v>437840.5</v>
      </c>
    </row>
    <row r="37" spans="1:12" x14ac:dyDescent="0.2">
      <c r="A37" s="7" t="s">
        <v>30</v>
      </c>
      <c r="B37" s="48">
        <v>18931417</v>
      </c>
      <c r="C37" s="10">
        <v>2</v>
      </c>
      <c r="D37" s="2">
        <v>1</v>
      </c>
      <c r="E37" s="49">
        <f t="shared" si="0"/>
        <v>18931417</v>
      </c>
      <c r="F37" s="36">
        <f t="shared" si="1"/>
        <v>1</v>
      </c>
      <c r="G37" s="50">
        <f t="shared" si="2"/>
        <v>18931417</v>
      </c>
      <c r="H37" s="15">
        <v>0.5</v>
      </c>
      <c r="I37" s="10">
        <v>0</v>
      </c>
      <c r="J37" s="49">
        <f t="shared" si="3"/>
        <v>0</v>
      </c>
      <c r="K37" s="2">
        <f t="shared" si="4"/>
        <v>0.5</v>
      </c>
      <c r="L37" s="51">
        <f t="shared" si="5"/>
        <v>9465708.5</v>
      </c>
    </row>
    <row r="38" spans="1:12" x14ac:dyDescent="0.2">
      <c r="A38" s="7" t="s">
        <v>31</v>
      </c>
      <c r="B38" s="48">
        <v>4048744</v>
      </c>
      <c r="C38" s="10">
        <v>2</v>
      </c>
      <c r="D38" s="2">
        <v>1</v>
      </c>
      <c r="E38" s="49">
        <f t="shared" si="0"/>
        <v>4048744</v>
      </c>
      <c r="F38" s="36">
        <f t="shared" si="1"/>
        <v>1</v>
      </c>
      <c r="G38" s="50">
        <f t="shared" si="2"/>
        <v>4048744</v>
      </c>
      <c r="H38" s="15">
        <v>0.5</v>
      </c>
      <c r="I38" s="10">
        <v>0.5</v>
      </c>
      <c r="J38" s="49">
        <f t="shared" si="3"/>
        <v>2024372</v>
      </c>
      <c r="K38" s="2">
        <f t="shared" si="4"/>
        <v>0</v>
      </c>
      <c r="L38" s="51">
        <f t="shared" si="5"/>
        <v>0</v>
      </c>
    </row>
    <row r="39" spans="1:12" x14ac:dyDescent="0.2">
      <c r="A39" s="7" t="s">
        <v>32</v>
      </c>
      <c r="B39" s="48">
        <v>776755</v>
      </c>
      <c r="C39" s="10">
        <v>2.5</v>
      </c>
      <c r="D39" s="2">
        <v>1</v>
      </c>
      <c r="E39" s="49">
        <f t="shared" si="0"/>
        <v>776755</v>
      </c>
      <c r="F39" s="36">
        <f t="shared" si="1"/>
        <v>1.5</v>
      </c>
      <c r="G39" s="50">
        <f t="shared" si="2"/>
        <v>1165132.5</v>
      </c>
      <c r="H39" s="15">
        <v>0.5</v>
      </c>
      <c r="I39" s="10">
        <v>0</v>
      </c>
      <c r="J39" s="49">
        <f t="shared" si="3"/>
        <v>0</v>
      </c>
      <c r="K39" s="2">
        <f t="shared" si="4"/>
        <v>0.5</v>
      </c>
      <c r="L39" s="51">
        <f t="shared" si="5"/>
        <v>388377.5</v>
      </c>
    </row>
    <row r="40" spans="1:12" x14ac:dyDescent="0.2">
      <c r="A40" s="7" t="s">
        <v>33</v>
      </c>
      <c r="B40" s="48">
        <v>302768</v>
      </c>
      <c r="C40" s="10">
        <v>2.5</v>
      </c>
      <c r="D40" s="2">
        <v>1</v>
      </c>
      <c r="E40" s="49">
        <f t="shared" si="0"/>
        <v>302768</v>
      </c>
      <c r="F40" s="36">
        <f t="shared" si="1"/>
        <v>1.5</v>
      </c>
      <c r="G40" s="50">
        <f t="shared" si="2"/>
        <v>454152</v>
      </c>
      <c r="H40" s="15">
        <v>0.5</v>
      </c>
      <c r="I40" s="10">
        <v>0</v>
      </c>
      <c r="J40" s="49">
        <f t="shared" si="3"/>
        <v>0</v>
      </c>
      <c r="K40" s="2">
        <f t="shared" si="4"/>
        <v>0.5</v>
      </c>
      <c r="L40" s="51">
        <f t="shared" si="5"/>
        <v>151384</v>
      </c>
    </row>
    <row r="41" spans="1:12" x14ac:dyDescent="0.2">
      <c r="A41" s="7" t="s">
        <v>34</v>
      </c>
      <c r="B41" s="48">
        <v>32385236</v>
      </c>
      <c r="C41" s="10">
        <v>2</v>
      </c>
      <c r="D41" s="2">
        <v>1</v>
      </c>
      <c r="E41" s="49">
        <f t="shared" si="0"/>
        <v>32385236</v>
      </c>
      <c r="F41" s="36">
        <f t="shared" si="1"/>
        <v>1</v>
      </c>
      <c r="G41" s="50">
        <f t="shared" si="2"/>
        <v>32385236</v>
      </c>
      <c r="H41" s="15">
        <v>0.5</v>
      </c>
      <c r="I41" s="10">
        <v>0</v>
      </c>
      <c r="J41" s="49">
        <f t="shared" si="3"/>
        <v>0</v>
      </c>
      <c r="K41" s="2">
        <f t="shared" si="4"/>
        <v>0.5</v>
      </c>
      <c r="L41" s="51">
        <f t="shared" si="5"/>
        <v>16192618</v>
      </c>
    </row>
    <row r="42" spans="1:12" x14ac:dyDescent="0.2">
      <c r="A42" s="7" t="s">
        <v>35</v>
      </c>
      <c r="B42" s="48">
        <v>96603443</v>
      </c>
      <c r="C42" s="10">
        <v>3</v>
      </c>
      <c r="D42" s="2">
        <v>0</v>
      </c>
      <c r="E42" s="49">
        <f t="shared" si="0"/>
        <v>0</v>
      </c>
      <c r="F42" s="36">
        <f t="shared" si="1"/>
        <v>3</v>
      </c>
      <c r="G42" s="50">
        <f t="shared" si="2"/>
        <v>289810329</v>
      </c>
      <c r="H42" s="15">
        <v>0.5</v>
      </c>
      <c r="I42" s="10">
        <v>0</v>
      </c>
      <c r="J42" s="49">
        <f t="shared" si="3"/>
        <v>0</v>
      </c>
      <c r="K42" s="2">
        <f t="shared" si="4"/>
        <v>0.5</v>
      </c>
      <c r="L42" s="51">
        <f t="shared" si="5"/>
        <v>48301721.5</v>
      </c>
    </row>
    <row r="43" spans="1:12" x14ac:dyDescent="0.2">
      <c r="A43" s="7" t="s">
        <v>36</v>
      </c>
      <c r="B43" s="48">
        <v>35856413</v>
      </c>
      <c r="C43" s="10">
        <v>3.5</v>
      </c>
      <c r="D43" s="2">
        <v>1</v>
      </c>
      <c r="E43" s="49">
        <f t="shared" si="0"/>
        <v>35856413</v>
      </c>
      <c r="F43" s="36">
        <f t="shared" si="1"/>
        <v>2.5</v>
      </c>
      <c r="G43" s="50">
        <f t="shared" si="2"/>
        <v>89641032.5</v>
      </c>
      <c r="H43" s="15">
        <v>0.5</v>
      </c>
      <c r="I43" s="10">
        <v>0.5</v>
      </c>
      <c r="J43" s="49">
        <f>(B43*I43)*0.25</f>
        <v>4482051.625</v>
      </c>
      <c r="K43" s="2">
        <f t="shared" si="4"/>
        <v>0</v>
      </c>
      <c r="L43" s="51">
        <f>(B43*I43)*0.75</f>
        <v>13446154.875</v>
      </c>
    </row>
    <row r="44" spans="1:12" x14ac:dyDescent="0.2">
      <c r="A44" s="7" t="s">
        <v>37</v>
      </c>
      <c r="B44" s="48">
        <v>3040566</v>
      </c>
      <c r="C44" s="10">
        <v>2.5</v>
      </c>
      <c r="D44" s="2">
        <v>1</v>
      </c>
      <c r="E44" s="49">
        <f t="shared" si="0"/>
        <v>3040566</v>
      </c>
      <c r="F44" s="36">
        <f t="shared" si="1"/>
        <v>1.5</v>
      </c>
      <c r="G44" s="50">
        <f t="shared" si="2"/>
        <v>4560849</v>
      </c>
      <c r="H44" s="15">
        <v>0.5</v>
      </c>
      <c r="I44" s="10">
        <v>0</v>
      </c>
      <c r="J44" s="49">
        <f t="shared" si="3"/>
        <v>0</v>
      </c>
      <c r="K44" s="2">
        <f t="shared" si="4"/>
        <v>0.5</v>
      </c>
      <c r="L44" s="51">
        <f t="shared" si="5"/>
        <v>1520283</v>
      </c>
    </row>
    <row r="45" spans="1:12" x14ac:dyDescent="0.2">
      <c r="A45" s="7" t="s">
        <v>38</v>
      </c>
      <c r="B45" s="48">
        <v>300508</v>
      </c>
      <c r="C45" s="10">
        <v>2.5</v>
      </c>
      <c r="D45" s="2">
        <v>1</v>
      </c>
      <c r="E45" s="49">
        <f t="shared" si="0"/>
        <v>300508</v>
      </c>
      <c r="F45" s="36">
        <f t="shared" si="1"/>
        <v>1.5</v>
      </c>
      <c r="G45" s="50">
        <f t="shared" si="2"/>
        <v>450762</v>
      </c>
      <c r="H45" s="15">
        <v>0.5</v>
      </c>
      <c r="I45" s="10">
        <v>0.5</v>
      </c>
      <c r="J45" s="49">
        <f t="shared" si="3"/>
        <v>150254</v>
      </c>
      <c r="K45" s="2">
        <f t="shared" si="4"/>
        <v>0</v>
      </c>
      <c r="L45" s="51">
        <f t="shared" si="5"/>
        <v>0</v>
      </c>
    </row>
    <row r="46" spans="1:12" x14ac:dyDescent="0.2">
      <c r="A46" s="7" t="s">
        <v>39</v>
      </c>
      <c r="B46" s="48">
        <v>1041608</v>
      </c>
      <c r="C46" s="10">
        <v>1.5</v>
      </c>
      <c r="D46" s="2">
        <v>1.5</v>
      </c>
      <c r="E46" s="49">
        <f t="shared" si="0"/>
        <v>1562412</v>
      </c>
      <c r="F46" s="36">
        <f t="shared" si="1"/>
        <v>0</v>
      </c>
      <c r="G46" s="50">
        <f t="shared" si="2"/>
        <v>0</v>
      </c>
      <c r="H46" s="15">
        <v>0.5</v>
      </c>
      <c r="I46" s="10">
        <v>0</v>
      </c>
      <c r="J46" s="49">
        <f t="shared" si="3"/>
        <v>0</v>
      </c>
      <c r="K46" s="2">
        <f t="shared" si="4"/>
        <v>0.5</v>
      </c>
      <c r="L46" s="51">
        <f t="shared" si="5"/>
        <v>520804</v>
      </c>
    </row>
    <row r="47" spans="1:12" x14ac:dyDescent="0.2">
      <c r="A47" s="7" t="s">
        <v>40</v>
      </c>
      <c r="B47" s="48">
        <v>46574056</v>
      </c>
      <c r="C47" s="10">
        <v>3</v>
      </c>
      <c r="D47" s="2">
        <v>0</v>
      </c>
      <c r="E47" s="49">
        <f t="shared" si="0"/>
        <v>0</v>
      </c>
      <c r="F47" s="36">
        <f t="shared" si="1"/>
        <v>3</v>
      </c>
      <c r="G47" s="50">
        <f t="shared" si="2"/>
        <v>139722168</v>
      </c>
      <c r="H47" s="15">
        <v>0.5</v>
      </c>
      <c r="I47" s="10">
        <v>0.5</v>
      </c>
      <c r="J47" s="49">
        <f t="shared" si="3"/>
        <v>23287028</v>
      </c>
      <c r="K47" s="2">
        <f t="shared" si="4"/>
        <v>0</v>
      </c>
      <c r="L47" s="51">
        <f t="shared" si="5"/>
        <v>0</v>
      </c>
    </row>
    <row r="48" spans="1:12" x14ac:dyDescent="0.2">
      <c r="A48" s="7" t="s">
        <v>41</v>
      </c>
      <c r="B48" s="48">
        <v>33766753</v>
      </c>
      <c r="C48" s="10">
        <v>2</v>
      </c>
      <c r="D48" s="2">
        <v>0</v>
      </c>
      <c r="E48" s="49">
        <f t="shared" si="0"/>
        <v>0</v>
      </c>
      <c r="F48" s="36">
        <f t="shared" si="1"/>
        <v>2</v>
      </c>
      <c r="G48" s="50">
        <f t="shared" si="2"/>
        <v>67533506</v>
      </c>
      <c r="H48" s="15">
        <v>0.5</v>
      </c>
      <c r="I48" s="10">
        <v>0</v>
      </c>
      <c r="J48" s="49">
        <f t="shared" si="3"/>
        <v>0</v>
      </c>
      <c r="K48" s="2">
        <f t="shared" si="4"/>
        <v>0.5</v>
      </c>
      <c r="L48" s="51">
        <f t="shared" si="5"/>
        <v>16883376.5</v>
      </c>
    </row>
    <row r="49" spans="1:12" x14ac:dyDescent="0.2">
      <c r="A49" s="7" t="s">
        <v>42</v>
      </c>
      <c r="B49" s="48">
        <v>23343291</v>
      </c>
      <c r="C49" s="10">
        <v>2</v>
      </c>
      <c r="D49" s="2">
        <v>0</v>
      </c>
      <c r="E49" s="49">
        <f t="shared" si="0"/>
        <v>0</v>
      </c>
      <c r="F49" s="36">
        <f t="shared" si="1"/>
        <v>2</v>
      </c>
      <c r="G49" s="50">
        <f t="shared" si="2"/>
        <v>46686582</v>
      </c>
      <c r="H49" s="15">
        <v>0.5</v>
      </c>
      <c r="I49" s="10">
        <v>0</v>
      </c>
      <c r="J49" s="49">
        <f t="shared" si="3"/>
        <v>0</v>
      </c>
      <c r="K49" s="2">
        <f t="shared" si="4"/>
        <v>0.5</v>
      </c>
      <c r="L49" s="51">
        <f t="shared" si="5"/>
        <v>11671645.5</v>
      </c>
    </row>
    <row r="50" spans="1:12" x14ac:dyDescent="0.2">
      <c r="A50" s="7" t="s">
        <v>43</v>
      </c>
      <c r="B50" s="48">
        <v>404561426</v>
      </c>
      <c r="C50" s="10">
        <v>2</v>
      </c>
      <c r="D50" s="2">
        <v>1</v>
      </c>
      <c r="E50" s="49">
        <f t="shared" si="0"/>
        <v>404561426</v>
      </c>
      <c r="F50" s="36">
        <f t="shared" si="1"/>
        <v>1</v>
      </c>
      <c r="G50" s="50">
        <f t="shared" si="2"/>
        <v>404561426</v>
      </c>
      <c r="H50" s="15">
        <v>0.5</v>
      </c>
      <c r="I50" s="10">
        <v>0</v>
      </c>
      <c r="J50" s="49">
        <f t="shared" si="3"/>
        <v>0</v>
      </c>
      <c r="K50" s="2">
        <f t="shared" si="4"/>
        <v>0.5</v>
      </c>
      <c r="L50" s="51">
        <f t="shared" si="5"/>
        <v>202280713</v>
      </c>
    </row>
    <row r="51" spans="1:12" x14ac:dyDescent="0.2">
      <c r="A51" s="7" t="s">
        <v>44</v>
      </c>
      <c r="B51" s="48">
        <v>27652899</v>
      </c>
      <c r="C51" s="10">
        <v>2</v>
      </c>
      <c r="D51" s="2">
        <v>1</v>
      </c>
      <c r="E51" s="49">
        <f t="shared" si="0"/>
        <v>27652899</v>
      </c>
      <c r="F51" s="36">
        <f t="shared" si="1"/>
        <v>1</v>
      </c>
      <c r="G51" s="50">
        <f t="shared" si="2"/>
        <v>27652899</v>
      </c>
      <c r="H51" s="15">
        <v>0.5</v>
      </c>
      <c r="I51" s="10">
        <v>0.5</v>
      </c>
      <c r="J51" s="49">
        <f t="shared" si="3"/>
        <v>13826449.5</v>
      </c>
      <c r="K51" s="2">
        <f t="shared" si="4"/>
        <v>0</v>
      </c>
      <c r="L51" s="51">
        <f t="shared" si="5"/>
        <v>0</v>
      </c>
    </row>
    <row r="52" spans="1:12" x14ac:dyDescent="0.2">
      <c r="A52" s="7" t="s">
        <v>45</v>
      </c>
      <c r="B52" s="48">
        <v>8220252</v>
      </c>
      <c r="C52" s="10">
        <v>2</v>
      </c>
      <c r="D52" s="2">
        <v>1</v>
      </c>
      <c r="E52" s="49">
        <f t="shared" si="0"/>
        <v>8220252</v>
      </c>
      <c r="F52" s="36">
        <f t="shared" si="1"/>
        <v>1</v>
      </c>
      <c r="G52" s="50">
        <f t="shared" si="2"/>
        <v>8220252</v>
      </c>
      <c r="H52" s="15">
        <v>0.5</v>
      </c>
      <c r="I52" s="10">
        <v>0</v>
      </c>
      <c r="J52" s="49">
        <f t="shared" si="3"/>
        <v>0</v>
      </c>
      <c r="K52" s="2">
        <f t="shared" si="4"/>
        <v>0.5</v>
      </c>
      <c r="L52" s="51">
        <f t="shared" si="5"/>
        <v>4110126</v>
      </c>
    </row>
    <row r="53" spans="1:12" x14ac:dyDescent="0.2">
      <c r="A53" s="7" t="s">
        <v>46</v>
      </c>
      <c r="B53" s="48">
        <v>31649702</v>
      </c>
      <c r="C53" s="10">
        <v>3</v>
      </c>
      <c r="D53" s="2">
        <v>0</v>
      </c>
      <c r="E53" s="49">
        <f t="shared" si="0"/>
        <v>0</v>
      </c>
      <c r="F53" s="36">
        <f t="shared" si="1"/>
        <v>3</v>
      </c>
      <c r="G53" s="50">
        <f t="shared" si="2"/>
        <v>94949106</v>
      </c>
      <c r="H53" s="15">
        <v>0.5</v>
      </c>
      <c r="I53" s="10">
        <v>0</v>
      </c>
      <c r="J53" s="49">
        <f t="shared" si="3"/>
        <v>0</v>
      </c>
      <c r="K53" s="2">
        <f t="shared" si="4"/>
        <v>0.5</v>
      </c>
      <c r="L53" s="51">
        <f t="shared" si="5"/>
        <v>15824851</v>
      </c>
    </row>
    <row r="54" spans="1:12" x14ac:dyDescent="0.2">
      <c r="A54" s="7" t="s">
        <v>47</v>
      </c>
      <c r="B54" s="48">
        <v>3988009</v>
      </c>
      <c r="C54" s="10">
        <v>2.5</v>
      </c>
      <c r="D54" s="2">
        <v>1</v>
      </c>
      <c r="E54" s="49">
        <f t="shared" si="0"/>
        <v>3988009</v>
      </c>
      <c r="F54" s="36">
        <f t="shared" si="1"/>
        <v>1.5</v>
      </c>
      <c r="G54" s="50">
        <f t="shared" si="2"/>
        <v>5982013.5</v>
      </c>
      <c r="H54" s="15">
        <v>0.5</v>
      </c>
      <c r="I54" s="10">
        <v>0</v>
      </c>
      <c r="J54" s="49">
        <f t="shared" si="3"/>
        <v>0</v>
      </c>
      <c r="K54" s="2">
        <f t="shared" si="4"/>
        <v>0.5</v>
      </c>
      <c r="L54" s="51">
        <f t="shared" si="5"/>
        <v>1994004.5</v>
      </c>
    </row>
    <row r="55" spans="1:12" x14ac:dyDescent="0.2">
      <c r="A55" s="7" t="s">
        <v>48</v>
      </c>
      <c r="B55" s="48">
        <v>347823909</v>
      </c>
      <c r="C55" s="10">
        <v>3</v>
      </c>
      <c r="D55" s="2">
        <v>0</v>
      </c>
      <c r="E55" s="49">
        <f t="shared" si="0"/>
        <v>0</v>
      </c>
      <c r="F55" s="36">
        <f t="shared" si="1"/>
        <v>3</v>
      </c>
      <c r="G55" s="50">
        <f t="shared" si="2"/>
        <v>1043471727</v>
      </c>
      <c r="H55" s="15">
        <v>0.5</v>
      </c>
      <c r="I55" s="10">
        <v>0.5</v>
      </c>
      <c r="J55" s="49">
        <f t="shared" si="3"/>
        <v>173911954.5</v>
      </c>
      <c r="K55" s="2">
        <f t="shared" si="4"/>
        <v>0</v>
      </c>
      <c r="L55" s="51">
        <f t="shared" si="5"/>
        <v>0</v>
      </c>
    </row>
    <row r="56" spans="1:12" x14ac:dyDescent="0.2">
      <c r="A56" s="7" t="s">
        <v>49</v>
      </c>
      <c r="B56" s="48">
        <v>40205637</v>
      </c>
      <c r="C56" s="10">
        <v>3</v>
      </c>
      <c r="D56" s="2">
        <v>1</v>
      </c>
      <c r="E56" s="49">
        <f t="shared" si="0"/>
        <v>40205637</v>
      </c>
      <c r="F56" s="36">
        <f t="shared" si="1"/>
        <v>2</v>
      </c>
      <c r="G56" s="50">
        <f t="shared" si="2"/>
        <v>80411274</v>
      </c>
      <c r="H56" s="15">
        <v>0.5</v>
      </c>
      <c r="I56" s="10">
        <v>0</v>
      </c>
      <c r="J56" s="49">
        <f t="shared" si="3"/>
        <v>0</v>
      </c>
      <c r="K56" s="2">
        <f t="shared" si="4"/>
        <v>0.5</v>
      </c>
      <c r="L56" s="51">
        <f t="shared" si="5"/>
        <v>20102818.5</v>
      </c>
    </row>
    <row r="57" spans="1:12" x14ac:dyDescent="0.2">
      <c r="A57" s="7" t="s">
        <v>50</v>
      </c>
      <c r="B57" s="48">
        <v>205217052</v>
      </c>
      <c r="C57" s="10">
        <v>3</v>
      </c>
      <c r="D57" s="2">
        <v>0</v>
      </c>
      <c r="E57" s="49">
        <f t="shared" si="0"/>
        <v>0</v>
      </c>
      <c r="F57" s="36">
        <f t="shared" si="1"/>
        <v>3</v>
      </c>
      <c r="G57" s="50">
        <f t="shared" si="2"/>
        <v>615651156</v>
      </c>
      <c r="H57" s="15">
        <v>0.5</v>
      </c>
      <c r="I57" s="10">
        <v>0</v>
      </c>
      <c r="J57" s="49">
        <f t="shared" si="3"/>
        <v>0</v>
      </c>
      <c r="K57" s="2">
        <f t="shared" si="4"/>
        <v>0.5</v>
      </c>
      <c r="L57" s="51">
        <f t="shared" si="5"/>
        <v>102608526</v>
      </c>
    </row>
    <row r="58" spans="1:12" x14ac:dyDescent="0.2">
      <c r="A58" s="7" t="s">
        <v>51</v>
      </c>
      <c r="B58" s="48">
        <v>44291816</v>
      </c>
      <c r="C58" s="10">
        <v>3</v>
      </c>
      <c r="D58" s="2">
        <v>1</v>
      </c>
      <c r="E58" s="49">
        <f t="shared" si="0"/>
        <v>44291816</v>
      </c>
      <c r="F58" s="36">
        <f t="shared" si="1"/>
        <v>2</v>
      </c>
      <c r="G58" s="50">
        <f t="shared" si="2"/>
        <v>88583632</v>
      </c>
      <c r="H58" s="15">
        <v>0.5</v>
      </c>
      <c r="I58" s="10">
        <v>0</v>
      </c>
      <c r="J58" s="49">
        <f t="shared" si="3"/>
        <v>0</v>
      </c>
      <c r="K58" s="2">
        <f t="shared" si="4"/>
        <v>0.5</v>
      </c>
      <c r="L58" s="51">
        <f t="shared" si="5"/>
        <v>22145908</v>
      </c>
    </row>
    <row r="59" spans="1:12" x14ac:dyDescent="0.2">
      <c r="A59" s="7" t="s">
        <v>52</v>
      </c>
      <c r="B59" s="48">
        <v>130153658</v>
      </c>
      <c r="C59" s="10">
        <v>3</v>
      </c>
      <c r="D59" s="2">
        <v>1</v>
      </c>
      <c r="E59" s="49">
        <f t="shared" si="0"/>
        <v>130153658</v>
      </c>
      <c r="F59" s="36">
        <f t="shared" si="1"/>
        <v>2</v>
      </c>
      <c r="G59" s="50">
        <f t="shared" si="2"/>
        <v>260307316</v>
      </c>
      <c r="H59" s="15">
        <v>0.5</v>
      </c>
      <c r="I59" s="10">
        <v>0</v>
      </c>
      <c r="J59" s="49">
        <f t="shared" si="3"/>
        <v>0</v>
      </c>
      <c r="K59" s="2">
        <f t="shared" si="4"/>
        <v>0.5</v>
      </c>
      <c r="L59" s="51">
        <f t="shared" si="5"/>
        <v>65076829</v>
      </c>
    </row>
    <row r="60" spans="1:12" x14ac:dyDescent="0.2">
      <c r="A60" s="7" t="s">
        <v>53</v>
      </c>
      <c r="B60" s="48">
        <v>65702081</v>
      </c>
      <c r="C60" s="10">
        <v>3</v>
      </c>
      <c r="D60" s="2">
        <v>0.5</v>
      </c>
      <c r="E60" s="49">
        <f t="shared" si="0"/>
        <v>32851040.5</v>
      </c>
      <c r="F60" s="36">
        <f t="shared" si="1"/>
        <v>2.5</v>
      </c>
      <c r="G60" s="50">
        <f t="shared" si="2"/>
        <v>164255202.5</v>
      </c>
      <c r="H60" s="15">
        <v>0.5</v>
      </c>
      <c r="I60" s="10">
        <v>0.5</v>
      </c>
      <c r="J60" s="49">
        <f t="shared" si="3"/>
        <v>32851040.5</v>
      </c>
      <c r="K60" s="2">
        <f t="shared" si="4"/>
        <v>0</v>
      </c>
      <c r="L60" s="51">
        <f t="shared" si="5"/>
        <v>0</v>
      </c>
    </row>
    <row r="61" spans="1:12" x14ac:dyDescent="0.2">
      <c r="A61" s="7" t="s">
        <v>54</v>
      </c>
      <c r="B61" s="48">
        <v>5647829</v>
      </c>
      <c r="C61" s="10">
        <v>2</v>
      </c>
      <c r="D61" s="2">
        <v>1</v>
      </c>
      <c r="E61" s="49">
        <f t="shared" si="0"/>
        <v>5647829</v>
      </c>
      <c r="F61" s="36">
        <f t="shared" si="1"/>
        <v>1</v>
      </c>
      <c r="G61" s="50">
        <f t="shared" si="2"/>
        <v>5647829</v>
      </c>
      <c r="H61" s="15">
        <v>0.5</v>
      </c>
      <c r="I61" s="10">
        <v>0</v>
      </c>
      <c r="J61" s="49">
        <f t="shared" si="3"/>
        <v>0</v>
      </c>
      <c r="K61" s="2">
        <f t="shared" si="4"/>
        <v>0.5</v>
      </c>
      <c r="L61" s="51">
        <f t="shared" si="5"/>
        <v>2823914.5</v>
      </c>
    </row>
    <row r="62" spans="1:12" x14ac:dyDescent="0.2">
      <c r="A62" s="7" t="s">
        <v>84</v>
      </c>
      <c r="B62" s="48">
        <v>24933150</v>
      </c>
      <c r="C62" s="10">
        <v>2</v>
      </c>
      <c r="D62" s="2">
        <v>0</v>
      </c>
      <c r="E62" s="49">
        <f t="shared" si="0"/>
        <v>0</v>
      </c>
      <c r="F62" s="36">
        <f t="shared" si="1"/>
        <v>2</v>
      </c>
      <c r="G62" s="50">
        <f t="shared" si="2"/>
        <v>49866300</v>
      </c>
      <c r="H62" s="15">
        <v>0.5</v>
      </c>
      <c r="I62" s="10">
        <v>0</v>
      </c>
      <c r="J62" s="49">
        <f t="shared" si="3"/>
        <v>0</v>
      </c>
      <c r="K62" s="2">
        <f t="shared" si="4"/>
        <v>0.5</v>
      </c>
      <c r="L62" s="51">
        <f t="shared" si="5"/>
        <v>12466575</v>
      </c>
    </row>
    <row r="63" spans="1:12" x14ac:dyDescent="0.2">
      <c r="A63" s="7" t="s">
        <v>85</v>
      </c>
      <c r="B63" s="48">
        <v>26019758</v>
      </c>
      <c r="C63" s="10">
        <v>2</v>
      </c>
      <c r="D63" s="2">
        <v>0</v>
      </c>
      <c r="E63" s="49">
        <f t="shared" si="0"/>
        <v>0</v>
      </c>
      <c r="F63" s="36">
        <f t="shared" si="1"/>
        <v>2</v>
      </c>
      <c r="G63" s="50">
        <f t="shared" si="2"/>
        <v>52039516</v>
      </c>
      <c r="H63" s="15">
        <v>0.5</v>
      </c>
      <c r="I63" s="10">
        <v>0.5</v>
      </c>
      <c r="J63" s="49">
        <f t="shared" si="3"/>
        <v>13009879</v>
      </c>
      <c r="K63" s="2">
        <f t="shared" si="4"/>
        <v>0</v>
      </c>
      <c r="L63" s="51">
        <f t="shared" si="5"/>
        <v>0</v>
      </c>
    </row>
    <row r="64" spans="1:12" x14ac:dyDescent="0.2">
      <c r="A64" s="7" t="s">
        <v>55</v>
      </c>
      <c r="B64" s="48">
        <v>13194985</v>
      </c>
      <c r="C64" s="10">
        <v>3</v>
      </c>
      <c r="D64" s="2">
        <v>0</v>
      </c>
      <c r="E64" s="49">
        <f t="shared" si="0"/>
        <v>0</v>
      </c>
      <c r="F64" s="36">
        <f t="shared" si="1"/>
        <v>3</v>
      </c>
      <c r="G64" s="50">
        <f t="shared" si="2"/>
        <v>39584955</v>
      </c>
      <c r="H64" s="15">
        <v>0.5</v>
      </c>
      <c r="I64" s="10">
        <v>0.5</v>
      </c>
      <c r="J64" s="49">
        <f t="shared" si="3"/>
        <v>6597492.5</v>
      </c>
      <c r="K64" s="2">
        <f t="shared" si="4"/>
        <v>0</v>
      </c>
      <c r="L64" s="51">
        <f t="shared" si="5"/>
        <v>0</v>
      </c>
    </row>
    <row r="65" spans="1:12" x14ac:dyDescent="0.2">
      <c r="A65" s="7" t="s">
        <v>56</v>
      </c>
      <c r="B65" s="48">
        <v>56750550</v>
      </c>
      <c r="C65" s="10">
        <v>3</v>
      </c>
      <c r="D65" s="2">
        <v>1</v>
      </c>
      <c r="E65" s="49">
        <f t="shared" si="0"/>
        <v>56750550</v>
      </c>
      <c r="F65" s="36">
        <f t="shared" si="1"/>
        <v>2</v>
      </c>
      <c r="G65" s="50">
        <f t="shared" si="2"/>
        <v>113501100</v>
      </c>
      <c r="H65" s="15">
        <v>0.5</v>
      </c>
      <c r="I65" s="10">
        <v>0</v>
      </c>
      <c r="J65" s="49">
        <f t="shared" si="3"/>
        <v>0</v>
      </c>
      <c r="K65" s="2">
        <f t="shared" si="4"/>
        <v>0.5</v>
      </c>
      <c r="L65" s="51">
        <f t="shared" si="5"/>
        <v>28375275</v>
      </c>
    </row>
    <row r="66" spans="1:12" x14ac:dyDescent="0.2">
      <c r="A66" s="7" t="s">
        <v>57</v>
      </c>
      <c r="B66" s="48">
        <v>57454486</v>
      </c>
      <c r="C66" s="10">
        <v>3</v>
      </c>
      <c r="D66" s="2">
        <v>0</v>
      </c>
      <c r="E66" s="49">
        <f t="shared" si="0"/>
        <v>0</v>
      </c>
      <c r="F66" s="36">
        <f t="shared" si="1"/>
        <v>3</v>
      </c>
      <c r="G66" s="50">
        <f t="shared" si="2"/>
        <v>172363458</v>
      </c>
      <c r="H66" s="15">
        <v>0.5</v>
      </c>
      <c r="I66" s="10">
        <v>0</v>
      </c>
      <c r="J66" s="49">
        <f t="shared" si="3"/>
        <v>0</v>
      </c>
      <c r="K66" s="2">
        <f t="shared" si="4"/>
        <v>0.5</v>
      </c>
      <c r="L66" s="51">
        <f t="shared" si="5"/>
        <v>28727243</v>
      </c>
    </row>
    <row r="67" spans="1:12" x14ac:dyDescent="0.2">
      <c r="A67" s="7" t="s">
        <v>58</v>
      </c>
      <c r="B67" s="48">
        <v>9463179</v>
      </c>
      <c r="C67" s="10">
        <v>2</v>
      </c>
      <c r="D67" s="2">
        <v>1</v>
      </c>
      <c r="E67" s="49">
        <f t="shared" si="0"/>
        <v>9463179</v>
      </c>
      <c r="F67" s="36">
        <f t="shared" si="1"/>
        <v>1</v>
      </c>
      <c r="G67" s="50">
        <f t="shared" si="2"/>
        <v>9463179</v>
      </c>
      <c r="H67" s="15">
        <v>0.5</v>
      </c>
      <c r="I67" s="10">
        <v>0</v>
      </c>
      <c r="J67" s="49">
        <f t="shared" si="3"/>
        <v>0</v>
      </c>
      <c r="K67" s="2">
        <f t="shared" si="4"/>
        <v>0.5</v>
      </c>
      <c r="L67" s="51">
        <f t="shared" si="5"/>
        <v>4731589.5</v>
      </c>
    </row>
    <row r="68" spans="1:12" x14ac:dyDescent="0.2">
      <c r="A68" s="7" t="s">
        <v>59</v>
      </c>
      <c r="B68" s="48">
        <v>3104304</v>
      </c>
      <c r="C68" s="10">
        <v>2.5</v>
      </c>
      <c r="D68" s="2">
        <v>1</v>
      </c>
      <c r="E68" s="49">
        <f t="shared" si="0"/>
        <v>3104304</v>
      </c>
      <c r="F68" s="36">
        <f t="shared" si="1"/>
        <v>1.5</v>
      </c>
      <c r="G68" s="50">
        <f t="shared" si="2"/>
        <v>4656456</v>
      </c>
      <c r="H68" s="15">
        <v>0.5</v>
      </c>
      <c r="I68" s="10">
        <v>0</v>
      </c>
      <c r="J68" s="49">
        <f t="shared" si="3"/>
        <v>0</v>
      </c>
      <c r="K68" s="2">
        <f t="shared" si="4"/>
        <v>0.5</v>
      </c>
      <c r="L68" s="51">
        <f t="shared" si="5"/>
        <v>1552152</v>
      </c>
    </row>
    <row r="69" spans="1:12" x14ac:dyDescent="0.2">
      <c r="A69" s="7" t="s">
        <v>60</v>
      </c>
      <c r="B69" s="48">
        <v>2031381</v>
      </c>
      <c r="C69" s="10">
        <v>2.5</v>
      </c>
      <c r="D69" s="2">
        <v>1</v>
      </c>
      <c r="E69" s="49">
        <f t="shared" si="0"/>
        <v>2031381</v>
      </c>
      <c r="F69" s="36">
        <f t="shared" si="1"/>
        <v>1.5</v>
      </c>
      <c r="G69" s="50">
        <f t="shared" si="2"/>
        <v>3047071.5</v>
      </c>
      <c r="H69" s="15">
        <v>0.5</v>
      </c>
      <c r="I69" s="10">
        <v>0</v>
      </c>
      <c r="J69" s="49">
        <f t="shared" si="3"/>
        <v>0</v>
      </c>
      <c r="K69" s="2">
        <f t="shared" si="4"/>
        <v>0.5</v>
      </c>
      <c r="L69" s="51">
        <f t="shared" si="5"/>
        <v>1015690.5</v>
      </c>
    </row>
    <row r="70" spans="1:12" x14ac:dyDescent="0.2">
      <c r="A70" s="7" t="s">
        <v>61</v>
      </c>
      <c r="B70" s="48">
        <v>556799</v>
      </c>
      <c r="C70" s="10">
        <v>2.5</v>
      </c>
      <c r="D70" s="2">
        <v>1</v>
      </c>
      <c r="E70" s="49">
        <f t="shared" si="0"/>
        <v>556799</v>
      </c>
      <c r="F70" s="36">
        <f t="shared" si="1"/>
        <v>1.5</v>
      </c>
      <c r="G70" s="50">
        <f t="shared" si="2"/>
        <v>835198.5</v>
      </c>
      <c r="H70" s="15">
        <v>0.5</v>
      </c>
      <c r="I70" s="10">
        <v>0</v>
      </c>
      <c r="J70" s="49">
        <f t="shared" si="3"/>
        <v>0</v>
      </c>
      <c r="K70" s="2">
        <f t="shared" si="4"/>
        <v>0.5</v>
      </c>
      <c r="L70" s="51">
        <f t="shared" si="5"/>
        <v>278399.5</v>
      </c>
    </row>
    <row r="71" spans="1:12" x14ac:dyDescent="0.2">
      <c r="A71" s="7" t="s">
        <v>62</v>
      </c>
      <c r="B71" s="48">
        <v>63250930</v>
      </c>
      <c r="C71" s="10">
        <v>3</v>
      </c>
      <c r="D71" s="2">
        <v>0</v>
      </c>
      <c r="E71" s="49">
        <f t="shared" si="0"/>
        <v>0</v>
      </c>
      <c r="F71" s="36">
        <f t="shared" si="1"/>
        <v>3</v>
      </c>
      <c r="G71" s="50">
        <f t="shared" si="2"/>
        <v>189752790</v>
      </c>
      <c r="H71" s="15">
        <v>0.5</v>
      </c>
      <c r="I71" s="10">
        <v>0.5</v>
      </c>
      <c r="J71" s="49">
        <f t="shared" si="3"/>
        <v>31625465</v>
      </c>
      <c r="K71" s="2">
        <f t="shared" si="4"/>
        <v>0</v>
      </c>
      <c r="L71" s="51">
        <f t="shared" si="5"/>
        <v>0</v>
      </c>
    </row>
    <row r="72" spans="1:12" x14ac:dyDescent="0.2">
      <c r="A72" s="7" t="s">
        <v>63</v>
      </c>
      <c r="B72" s="48">
        <v>1840680</v>
      </c>
      <c r="C72" s="10">
        <v>3.5</v>
      </c>
      <c r="D72" s="2">
        <v>1</v>
      </c>
      <c r="E72" s="49">
        <f t="shared" si="0"/>
        <v>1840680</v>
      </c>
      <c r="F72" s="36">
        <f t="shared" si="1"/>
        <v>2.5</v>
      </c>
      <c r="G72" s="50">
        <f t="shared" si="2"/>
        <v>4601700</v>
      </c>
      <c r="H72" s="15">
        <v>0.5</v>
      </c>
      <c r="I72" s="10">
        <v>0</v>
      </c>
      <c r="J72" s="49">
        <f t="shared" si="3"/>
        <v>0</v>
      </c>
      <c r="K72" s="2">
        <f t="shared" si="4"/>
        <v>0.5</v>
      </c>
      <c r="L72" s="51">
        <f t="shared" si="5"/>
        <v>920340</v>
      </c>
    </row>
    <row r="73" spans="1:12" x14ac:dyDescent="0.2">
      <c r="A73" s="7" t="s">
        <v>64</v>
      </c>
      <c r="B73" s="48">
        <v>14673501</v>
      </c>
      <c r="C73" s="10">
        <v>3</v>
      </c>
      <c r="D73" s="2">
        <v>1</v>
      </c>
      <c r="E73" s="49">
        <f t="shared" si="0"/>
        <v>14673501</v>
      </c>
      <c r="F73" s="36">
        <f t="shared" si="1"/>
        <v>2</v>
      </c>
      <c r="G73" s="50">
        <f t="shared" si="2"/>
        <v>29347002</v>
      </c>
      <c r="H73" s="15">
        <v>0.5</v>
      </c>
      <c r="I73" s="10">
        <v>0</v>
      </c>
      <c r="J73" s="49">
        <f t="shared" si="3"/>
        <v>0</v>
      </c>
      <c r="K73" s="2">
        <f t="shared" si="4"/>
        <v>0.5</v>
      </c>
      <c r="L73" s="51">
        <f t="shared" si="5"/>
        <v>7336750.5</v>
      </c>
    </row>
    <row r="74" spans="1:12" x14ac:dyDescent="0.2">
      <c r="A74" s="7" t="s">
        <v>65</v>
      </c>
      <c r="B74" s="48">
        <v>1570003</v>
      </c>
      <c r="C74" s="10">
        <v>2.5</v>
      </c>
      <c r="D74" s="2">
        <v>1</v>
      </c>
      <c r="E74" s="49">
        <f>(B74*D74)</f>
        <v>1570003</v>
      </c>
      <c r="F74" s="36">
        <f>(C74-D74)</f>
        <v>1.5</v>
      </c>
      <c r="G74" s="50">
        <f>(B74*F74)</f>
        <v>2355004.5</v>
      </c>
      <c r="H74" s="15">
        <v>0.5</v>
      </c>
      <c r="I74" s="10">
        <v>0</v>
      </c>
      <c r="J74" s="49">
        <f>(B74*I74)</f>
        <v>0</v>
      </c>
      <c r="K74" s="2">
        <f>(H74-I74)</f>
        <v>0.5</v>
      </c>
      <c r="L74" s="51">
        <f>(B74*K74)</f>
        <v>785001.5</v>
      </c>
    </row>
    <row r="75" spans="1:12" x14ac:dyDescent="0.2">
      <c r="A75" s="7" t="s">
        <v>82</v>
      </c>
      <c r="B75" s="11">
        <f>SUM(B8:B74)</f>
        <v>2832846478</v>
      </c>
      <c r="C75" s="12"/>
      <c r="D75" s="1"/>
      <c r="E75" s="40">
        <f>SUM(E8:E74)</f>
        <v>1331102404.625</v>
      </c>
      <c r="F75" s="1"/>
      <c r="G75" s="40">
        <f>SUM(G8:G74)</f>
        <v>6489436085.875</v>
      </c>
      <c r="H75" s="13"/>
      <c r="I75" s="1"/>
      <c r="J75" s="40">
        <f>SUM(J8:J74)</f>
        <v>351019337.125</v>
      </c>
      <c r="K75" s="1"/>
      <c r="L75" s="43">
        <f>SUM(L8:L74)</f>
        <v>1065403901.875</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88</v>
      </c>
      <c r="B78" s="127"/>
      <c r="C78" s="127"/>
      <c r="D78" s="127"/>
      <c r="E78" s="127"/>
      <c r="F78" s="127"/>
      <c r="G78" s="127"/>
      <c r="H78" s="127"/>
      <c r="I78" s="127"/>
      <c r="J78" s="127"/>
      <c r="K78" s="127"/>
      <c r="L78" s="128"/>
    </row>
    <row r="79" spans="1:12" x14ac:dyDescent="0.2">
      <c r="A79" s="126" t="s">
        <v>89</v>
      </c>
      <c r="B79" s="127"/>
      <c r="C79" s="127"/>
      <c r="D79" s="127"/>
      <c r="E79" s="127"/>
      <c r="F79" s="127"/>
      <c r="G79" s="127"/>
      <c r="H79" s="127"/>
      <c r="I79" s="127"/>
      <c r="J79" s="127"/>
      <c r="K79" s="127"/>
      <c r="L79" s="128"/>
    </row>
    <row r="80" spans="1:12" ht="38.25" customHeight="1" x14ac:dyDescent="0.2">
      <c r="A80" s="126" t="s">
        <v>178</v>
      </c>
      <c r="B80" s="127"/>
      <c r="C80" s="127"/>
      <c r="D80" s="127"/>
      <c r="E80" s="127"/>
      <c r="F80" s="127"/>
      <c r="G80" s="127"/>
      <c r="H80" s="127"/>
      <c r="I80" s="127"/>
      <c r="J80" s="127"/>
      <c r="K80" s="127"/>
      <c r="L80" s="128"/>
    </row>
    <row r="81" spans="1:12" ht="12.75" customHeight="1" x14ac:dyDescent="0.2">
      <c r="A81" s="45"/>
      <c r="B81" s="46"/>
      <c r="C81" s="46"/>
      <c r="D81" s="46"/>
      <c r="E81" s="46"/>
      <c r="F81" s="46"/>
      <c r="G81" s="46"/>
      <c r="H81" s="46"/>
      <c r="I81" s="46"/>
      <c r="J81" s="46"/>
      <c r="K81" s="46"/>
      <c r="L81" s="47"/>
    </row>
    <row r="82" spans="1:12" ht="12.75" customHeight="1" x14ac:dyDescent="0.2">
      <c r="A82" s="4" t="s">
        <v>74</v>
      </c>
      <c r="B82" s="5"/>
      <c r="C82" s="5"/>
      <c r="D82" s="5"/>
      <c r="E82" s="5"/>
      <c r="F82" s="5"/>
      <c r="G82" s="5"/>
      <c r="H82" s="5"/>
      <c r="I82" s="5"/>
      <c r="J82" s="5"/>
      <c r="K82" s="5"/>
      <c r="L82" s="6"/>
    </row>
    <row r="83" spans="1:12" ht="25.5" customHeight="1" x14ac:dyDescent="0.2">
      <c r="A83" s="126" t="s">
        <v>90</v>
      </c>
      <c r="B83" s="129"/>
      <c r="C83" s="129"/>
      <c r="D83" s="129"/>
      <c r="E83" s="129"/>
      <c r="F83" s="129"/>
      <c r="G83" s="129"/>
      <c r="H83" s="129"/>
      <c r="I83" s="129"/>
      <c r="J83" s="129"/>
      <c r="K83" s="129"/>
      <c r="L83" s="128"/>
    </row>
    <row r="84" spans="1:12" ht="25.5" customHeight="1" thickBot="1" x14ac:dyDescent="0.25">
      <c r="A84" s="130" t="s">
        <v>91</v>
      </c>
      <c r="B84" s="131"/>
      <c r="C84" s="131"/>
      <c r="D84" s="131"/>
      <c r="E84" s="131"/>
      <c r="F84" s="131"/>
      <c r="G84" s="131"/>
      <c r="H84" s="131"/>
      <c r="I84" s="131"/>
      <c r="J84" s="131"/>
      <c r="K84" s="131"/>
      <c r="L84" s="132"/>
    </row>
  </sheetData>
  <mergeCells count="10">
    <mergeCell ref="A80:L80"/>
    <mergeCell ref="A83:L83"/>
    <mergeCell ref="A84:L84"/>
    <mergeCell ref="A3:L3"/>
    <mergeCell ref="A1:L1"/>
    <mergeCell ref="A2:L2"/>
    <mergeCell ref="C4:G4"/>
    <mergeCell ref="H4:L4"/>
    <mergeCell ref="A79:L79"/>
    <mergeCell ref="A78:L78"/>
  </mergeCells>
  <phoneticPr fontId="6" type="noConversion"/>
  <printOptions horizontalCentered="1"/>
  <pageMargins left="0.5" right="0.5" top="0.5" bottom="0.5" header="0.3" footer="0.3"/>
  <pageSetup scale="78" fitToHeight="0" orientation="landscape" r:id="rId1"/>
  <headerFooter>
    <oddHeader>&amp;COffice of Economic and Demographic Research</oddHeader>
    <oddFooter>&amp;LSeptember 2012&amp;RPage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84"/>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92</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2011</v>
      </c>
      <c r="E6" s="19" t="s">
        <v>70</v>
      </c>
      <c r="F6" s="34" t="s">
        <v>72</v>
      </c>
      <c r="G6" s="25" t="s">
        <v>66</v>
      </c>
      <c r="H6" s="26" t="s">
        <v>76</v>
      </c>
      <c r="I6" s="19">
        <v>2011</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30668150</v>
      </c>
      <c r="C8" s="9">
        <v>3.5</v>
      </c>
      <c r="D8" s="55">
        <v>0.25</v>
      </c>
      <c r="E8" s="49">
        <f>(B8*D8*0.25)</f>
        <v>1916759.375</v>
      </c>
      <c r="F8" s="56">
        <f>(C8-D8)</f>
        <v>3.25</v>
      </c>
      <c r="G8" s="41">
        <f>((B8*3.25*0.25)+(B8*3.5*0.75))</f>
        <v>105421765.625</v>
      </c>
      <c r="H8" s="14">
        <v>0.5</v>
      </c>
      <c r="I8" s="33">
        <v>0</v>
      </c>
      <c r="J8" s="39">
        <f>(B8*I8)</f>
        <v>0</v>
      </c>
      <c r="K8" s="3">
        <f>(H8-I8)</f>
        <v>0.5</v>
      </c>
      <c r="L8" s="42">
        <f>(B8*K8)</f>
        <v>15334075</v>
      </c>
    </row>
    <row r="9" spans="1:12" x14ac:dyDescent="0.2">
      <c r="A9" s="7" t="s">
        <v>3</v>
      </c>
      <c r="B9" s="48">
        <v>1706154</v>
      </c>
      <c r="C9" s="10">
        <v>2.5</v>
      </c>
      <c r="D9" s="2">
        <v>1</v>
      </c>
      <c r="E9" s="49">
        <f>(B9*D9)</f>
        <v>1706154</v>
      </c>
      <c r="F9" s="36">
        <f>(C9-D9)</f>
        <v>1.5</v>
      </c>
      <c r="G9" s="50">
        <f>(B9*F9)</f>
        <v>2559231</v>
      </c>
      <c r="H9" s="15">
        <v>0.5</v>
      </c>
      <c r="I9" s="10">
        <v>0</v>
      </c>
      <c r="J9" s="49">
        <f>(B9*I9)</f>
        <v>0</v>
      </c>
      <c r="K9" s="2">
        <f>(H9-I9)</f>
        <v>0.5</v>
      </c>
      <c r="L9" s="51">
        <f>(B9*K9)</f>
        <v>853077</v>
      </c>
    </row>
    <row r="10" spans="1:12" x14ac:dyDescent="0.2">
      <c r="A10" s="7" t="s">
        <v>4</v>
      </c>
      <c r="B10" s="48">
        <v>28886958</v>
      </c>
      <c r="C10" s="10">
        <v>3</v>
      </c>
      <c r="D10" s="2">
        <v>0</v>
      </c>
      <c r="E10" s="49">
        <f t="shared" ref="E10:E73" si="0">(B10*D10)</f>
        <v>0</v>
      </c>
      <c r="F10" s="36">
        <f t="shared" ref="F10:F73" si="1">(C10-D10)</f>
        <v>3</v>
      </c>
      <c r="G10" s="50">
        <f t="shared" ref="G10:G73" si="2">(B10*F10)</f>
        <v>86660874</v>
      </c>
      <c r="H10" s="15">
        <v>0.5</v>
      </c>
      <c r="I10" s="10">
        <v>0.5</v>
      </c>
      <c r="J10" s="49">
        <f t="shared" ref="J10:J73" si="3">(B10*I10)</f>
        <v>14443479</v>
      </c>
      <c r="K10" s="2">
        <f t="shared" ref="K10:K73" si="4">(H10-I10)</f>
        <v>0</v>
      </c>
      <c r="L10" s="51">
        <f t="shared" ref="L10:L73" si="5">(B10*K10)</f>
        <v>0</v>
      </c>
    </row>
    <row r="11" spans="1:12" x14ac:dyDescent="0.2">
      <c r="A11" s="7" t="s">
        <v>5</v>
      </c>
      <c r="B11" s="48">
        <v>2132672</v>
      </c>
      <c r="C11" s="10">
        <v>2.5</v>
      </c>
      <c r="D11" s="2">
        <v>1</v>
      </c>
      <c r="E11" s="49">
        <f t="shared" si="0"/>
        <v>2132672</v>
      </c>
      <c r="F11" s="36">
        <f t="shared" si="1"/>
        <v>1.5</v>
      </c>
      <c r="G11" s="50">
        <f t="shared" si="2"/>
        <v>3199008</v>
      </c>
      <c r="H11" s="15">
        <v>0.5</v>
      </c>
      <c r="I11" s="10">
        <v>0</v>
      </c>
      <c r="J11" s="49">
        <f t="shared" si="3"/>
        <v>0</v>
      </c>
      <c r="K11" s="2">
        <f t="shared" si="4"/>
        <v>0.5</v>
      </c>
      <c r="L11" s="51">
        <f t="shared" si="5"/>
        <v>1066336</v>
      </c>
    </row>
    <row r="12" spans="1:12" x14ac:dyDescent="0.2">
      <c r="A12" s="7" t="s">
        <v>6</v>
      </c>
      <c r="B12" s="48">
        <v>60862699</v>
      </c>
      <c r="C12" s="10">
        <v>3</v>
      </c>
      <c r="D12" s="2">
        <v>0</v>
      </c>
      <c r="E12" s="49">
        <f t="shared" si="0"/>
        <v>0</v>
      </c>
      <c r="F12" s="36">
        <f t="shared" si="1"/>
        <v>3</v>
      </c>
      <c r="G12" s="50">
        <f t="shared" si="2"/>
        <v>182588097</v>
      </c>
      <c r="H12" s="15">
        <v>0.5</v>
      </c>
      <c r="I12" s="10">
        <v>0</v>
      </c>
      <c r="J12" s="49">
        <f t="shared" si="3"/>
        <v>0</v>
      </c>
      <c r="K12" s="2">
        <f t="shared" si="4"/>
        <v>0.5</v>
      </c>
      <c r="L12" s="51">
        <f t="shared" si="5"/>
        <v>30431349.5</v>
      </c>
    </row>
    <row r="13" spans="1:12" x14ac:dyDescent="0.2">
      <c r="A13" s="7" t="s">
        <v>7</v>
      </c>
      <c r="B13" s="48">
        <v>272964943</v>
      </c>
      <c r="C13" s="10">
        <v>3</v>
      </c>
      <c r="D13" s="2">
        <v>0</v>
      </c>
      <c r="E13" s="49">
        <f t="shared" si="0"/>
        <v>0</v>
      </c>
      <c r="F13" s="36">
        <f t="shared" si="1"/>
        <v>3</v>
      </c>
      <c r="G13" s="50">
        <f t="shared" si="2"/>
        <v>818894829</v>
      </c>
      <c r="H13" s="15">
        <v>0.5</v>
      </c>
      <c r="I13" s="10">
        <v>0</v>
      </c>
      <c r="J13" s="49">
        <f t="shared" si="3"/>
        <v>0</v>
      </c>
      <c r="K13" s="2">
        <f t="shared" si="4"/>
        <v>0.5</v>
      </c>
      <c r="L13" s="51">
        <f t="shared" si="5"/>
        <v>136482471.5</v>
      </c>
    </row>
    <row r="14" spans="1:12" x14ac:dyDescent="0.2">
      <c r="A14" s="7" t="s">
        <v>8</v>
      </c>
      <c r="B14" s="48">
        <v>747836</v>
      </c>
      <c r="C14" s="10">
        <v>2.5</v>
      </c>
      <c r="D14" s="2">
        <v>1</v>
      </c>
      <c r="E14" s="49">
        <f t="shared" si="0"/>
        <v>747836</v>
      </c>
      <c r="F14" s="36">
        <f t="shared" si="1"/>
        <v>1.5</v>
      </c>
      <c r="G14" s="50">
        <f t="shared" si="2"/>
        <v>1121754</v>
      </c>
      <c r="H14" s="15">
        <v>0.5</v>
      </c>
      <c r="I14" s="10">
        <v>0.5</v>
      </c>
      <c r="J14" s="49">
        <f t="shared" si="3"/>
        <v>373918</v>
      </c>
      <c r="K14" s="2">
        <f t="shared" si="4"/>
        <v>0</v>
      </c>
      <c r="L14" s="51">
        <f t="shared" si="5"/>
        <v>0</v>
      </c>
    </row>
    <row r="15" spans="1:12" x14ac:dyDescent="0.2">
      <c r="A15" s="7" t="s">
        <v>9</v>
      </c>
      <c r="B15" s="48">
        <v>18975377</v>
      </c>
      <c r="C15" s="10">
        <v>3</v>
      </c>
      <c r="D15" s="2">
        <v>1</v>
      </c>
      <c r="E15" s="49">
        <f t="shared" si="0"/>
        <v>18975377</v>
      </c>
      <c r="F15" s="36">
        <f t="shared" si="1"/>
        <v>2</v>
      </c>
      <c r="G15" s="50">
        <f t="shared" si="2"/>
        <v>37950754</v>
      </c>
      <c r="H15" s="15">
        <v>0.5</v>
      </c>
      <c r="I15" s="10">
        <v>0</v>
      </c>
      <c r="J15" s="49">
        <f t="shared" si="3"/>
        <v>0</v>
      </c>
      <c r="K15" s="2">
        <f t="shared" si="4"/>
        <v>0.5</v>
      </c>
      <c r="L15" s="51">
        <f t="shared" si="5"/>
        <v>9487688.5</v>
      </c>
    </row>
    <row r="16" spans="1:12" x14ac:dyDescent="0.2">
      <c r="A16" s="7" t="s">
        <v>10</v>
      </c>
      <c r="B16" s="48">
        <v>11842245</v>
      </c>
      <c r="C16" s="10">
        <v>3</v>
      </c>
      <c r="D16" s="2">
        <v>0</v>
      </c>
      <c r="E16" s="49">
        <f t="shared" si="0"/>
        <v>0</v>
      </c>
      <c r="F16" s="36">
        <f t="shared" si="1"/>
        <v>3</v>
      </c>
      <c r="G16" s="50">
        <f t="shared" si="2"/>
        <v>35526735</v>
      </c>
      <c r="H16" s="15">
        <v>0.5</v>
      </c>
      <c r="I16" s="10">
        <v>0</v>
      </c>
      <c r="J16" s="49">
        <f t="shared" si="3"/>
        <v>0</v>
      </c>
      <c r="K16" s="2">
        <f t="shared" si="4"/>
        <v>0.5</v>
      </c>
      <c r="L16" s="51">
        <f t="shared" si="5"/>
        <v>5921122.5</v>
      </c>
    </row>
    <row r="17" spans="1:12" x14ac:dyDescent="0.2">
      <c r="A17" s="7" t="s">
        <v>11</v>
      </c>
      <c r="B17" s="48">
        <v>17205866</v>
      </c>
      <c r="C17" s="10">
        <v>3</v>
      </c>
      <c r="D17" s="2">
        <v>1</v>
      </c>
      <c r="E17" s="49">
        <f t="shared" si="0"/>
        <v>17205866</v>
      </c>
      <c r="F17" s="36">
        <f t="shared" si="1"/>
        <v>2</v>
      </c>
      <c r="G17" s="50">
        <f t="shared" si="2"/>
        <v>34411732</v>
      </c>
      <c r="H17" s="15">
        <v>0.5</v>
      </c>
      <c r="I17" s="10">
        <v>0</v>
      </c>
      <c r="J17" s="49">
        <f t="shared" si="3"/>
        <v>0</v>
      </c>
      <c r="K17" s="2">
        <f t="shared" si="4"/>
        <v>0.5</v>
      </c>
      <c r="L17" s="51">
        <f t="shared" si="5"/>
        <v>8602933</v>
      </c>
    </row>
    <row r="18" spans="1:12" x14ac:dyDescent="0.2">
      <c r="A18" s="7" t="s">
        <v>12</v>
      </c>
      <c r="B18" s="48">
        <v>56426753</v>
      </c>
      <c r="C18" s="10">
        <v>2</v>
      </c>
      <c r="D18" s="2">
        <v>0</v>
      </c>
      <c r="E18" s="49">
        <f t="shared" si="0"/>
        <v>0</v>
      </c>
      <c r="F18" s="36">
        <f t="shared" si="1"/>
        <v>2</v>
      </c>
      <c r="G18" s="50">
        <f t="shared" si="2"/>
        <v>112853506</v>
      </c>
      <c r="H18" s="15">
        <v>0.5</v>
      </c>
      <c r="I18" s="10">
        <v>0</v>
      </c>
      <c r="J18" s="49">
        <f t="shared" si="3"/>
        <v>0</v>
      </c>
      <c r="K18" s="2">
        <f t="shared" si="4"/>
        <v>0.5</v>
      </c>
      <c r="L18" s="51">
        <f t="shared" si="5"/>
        <v>28213376.5</v>
      </c>
    </row>
    <row r="19" spans="1:12" x14ac:dyDescent="0.2">
      <c r="A19" s="7" t="s">
        <v>13</v>
      </c>
      <c r="B19" s="48">
        <v>6586003</v>
      </c>
      <c r="C19" s="10">
        <v>3</v>
      </c>
      <c r="D19" s="2">
        <v>1</v>
      </c>
      <c r="E19" s="49">
        <f t="shared" si="0"/>
        <v>6586003</v>
      </c>
      <c r="F19" s="36">
        <f t="shared" si="1"/>
        <v>2</v>
      </c>
      <c r="G19" s="50">
        <f t="shared" si="2"/>
        <v>13172006</v>
      </c>
      <c r="H19" s="15">
        <v>0.5</v>
      </c>
      <c r="I19" s="10">
        <v>0</v>
      </c>
      <c r="J19" s="49">
        <f t="shared" si="3"/>
        <v>0</v>
      </c>
      <c r="K19" s="2">
        <f t="shared" si="4"/>
        <v>0.5</v>
      </c>
      <c r="L19" s="51">
        <f t="shared" si="5"/>
        <v>3293001.5</v>
      </c>
    </row>
    <row r="20" spans="1:12" x14ac:dyDescent="0.2">
      <c r="A20" s="7" t="s">
        <v>86</v>
      </c>
      <c r="B20" s="48">
        <v>1948361</v>
      </c>
      <c r="C20" s="10">
        <v>2.5</v>
      </c>
      <c r="D20" s="2">
        <v>1</v>
      </c>
      <c r="E20" s="49">
        <f t="shared" si="0"/>
        <v>1948361</v>
      </c>
      <c r="F20" s="36">
        <f t="shared" si="1"/>
        <v>1.5</v>
      </c>
      <c r="G20" s="50">
        <f t="shared" si="2"/>
        <v>2922541.5</v>
      </c>
      <c r="H20" s="15">
        <v>0.5</v>
      </c>
      <c r="I20" s="10">
        <v>0</v>
      </c>
      <c r="J20" s="49">
        <f t="shared" si="3"/>
        <v>0</v>
      </c>
      <c r="K20" s="2">
        <f t="shared" si="4"/>
        <v>0.5</v>
      </c>
      <c r="L20" s="51">
        <f t="shared" si="5"/>
        <v>974180.5</v>
      </c>
    </row>
    <row r="21" spans="1:12" x14ac:dyDescent="0.2">
      <c r="A21" s="7" t="s">
        <v>14</v>
      </c>
      <c r="B21" s="48">
        <v>731376</v>
      </c>
      <c r="C21" s="10">
        <v>2.5</v>
      </c>
      <c r="D21" s="2">
        <v>1</v>
      </c>
      <c r="E21" s="49">
        <f t="shared" si="0"/>
        <v>731376</v>
      </c>
      <c r="F21" s="36">
        <f t="shared" si="1"/>
        <v>1.5</v>
      </c>
      <c r="G21" s="50">
        <f t="shared" si="2"/>
        <v>1097064</v>
      </c>
      <c r="H21" s="15">
        <v>0.5</v>
      </c>
      <c r="I21" s="10">
        <v>0</v>
      </c>
      <c r="J21" s="49">
        <f t="shared" si="3"/>
        <v>0</v>
      </c>
      <c r="K21" s="2">
        <f t="shared" si="4"/>
        <v>0.5</v>
      </c>
      <c r="L21" s="51">
        <f t="shared" si="5"/>
        <v>365688</v>
      </c>
    </row>
    <row r="22" spans="1:12" x14ac:dyDescent="0.2">
      <c r="A22" s="7" t="s">
        <v>15</v>
      </c>
      <c r="B22" s="48">
        <v>133136344</v>
      </c>
      <c r="C22" s="10">
        <v>3</v>
      </c>
      <c r="D22" s="2">
        <v>1</v>
      </c>
      <c r="E22" s="49">
        <f t="shared" si="0"/>
        <v>133136344</v>
      </c>
      <c r="F22" s="36">
        <f t="shared" si="1"/>
        <v>2</v>
      </c>
      <c r="G22" s="50">
        <f t="shared" si="2"/>
        <v>266272688</v>
      </c>
      <c r="H22" s="15">
        <v>0.5</v>
      </c>
      <c r="I22" s="10">
        <v>0</v>
      </c>
      <c r="J22" s="49">
        <f t="shared" si="3"/>
        <v>0</v>
      </c>
      <c r="K22" s="2">
        <f t="shared" si="4"/>
        <v>0.5</v>
      </c>
      <c r="L22" s="51">
        <f t="shared" si="5"/>
        <v>66568172</v>
      </c>
    </row>
    <row r="23" spans="1:12" x14ac:dyDescent="0.2">
      <c r="A23" s="7" t="s">
        <v>16</v>
      </c>
      <c r="B23" s="48">
        <v>39567388</v>
      </c>
      <c r="C23" s="10">
        <v>3</v>
      </c>
      <c r="D23" s="2">
        <v>1</v>
      </c>
      <c r="E23" s="49">
        <f t="shared" si="0"/>
        <v>39567388</v>
      </c>
      <c r="F23" s="36">
        <f t="shared" si="1"/>
        <v>2</v>
      </c>
      <c r="G23" s="50">
        <f t="shared" si="2"/>
        <v>79134776</v>
      </c>
      <c r="H23" s="15">
        <v>0.5</v>
      </c>
      <c r="I23" s="10">
        <v>0.5</v>
      </c>
      <c r="J23" s="49">
        <f t="shared" si="3"/>
        <v>19783694</v>
      </c>
      <c r="K23" s="2">
        <f t="shared" si="4"/>
        <v>0</v>
      </c>
      <c r="L23" s="51">
        <f t="shared" si="5"/>
        <v>0</v>
      </c>
    </row>
    <row r="24" spans="1:12" x14ac:dyDescent="0.2">
      <c r="A24" s="7" t="s">
        <v>17</v>
      </c>
      <c r="B24" s="48">
        <v>8146108</v>
      </c>
      <c r="C24" s="10">
        <v>2</v>
      </c>
      <c r="D24" s="2">
        <v>0.5</v>
      </c>
      <c r="E24" s="49">
        <f t="shared" si="0"/>
        <v>4073054</v>
      </c>
      <c r="F24" s="36">
        <f t="shared" si="1"/>
        <v>1.5</v>
      </c>
      <c r="G24" s="50">
        <f t="shared" si="2"/>
        <v>12219162</v>
      </c>
      <c r="H24" s="15">
        <v>0.5</v>
      </c>
      <c r="I24" s="10">
        <v>0.5</v>
      </c>
      <c r="J24" s="49">
        <f t="shared" si="3"/>
        <v>4073054</v>
      </c>
      <c r="K24" s="2">
        <f t="shared" si="4"/>
        <v>0</v>
      </c>
      <c r="L24" s="51">
        <f t="shared" si="5"/>
        <v>0</v>
      </c>
    </row>
    <row r="25" spans="1:12" x14ac:dyDescent="0.2">
      <c r="A25" s="7" t="s">
        <v>18</v>
      </c>
      <c r="B25" s="48">
        <v>1452158</v>
      </c>
      <c r="C25" s="10">
        <v>3.5</v>
      </c>
      <c r="D25" s="2">
        <v>1</v>
      </c>
      <c r="E25" s="49">
        <f t="shared" si="0"/>
        <v>1452158</v>
      </c>
      <c r="F25" s="36">
        <f t="shared" si="1"/>
        <v>2.5</v>
      </c>
      <c r="G25" s="50">
        <f t="shared" si="2"/>
        <v>3630395</v>
      </c>
      <c r="H25" s="15">
        <v>0.5</v>
      </c>
      <c r="I25" s="10">
        <v>0</v>
      </c>
      <c r="J25" s="49">
        <f t="shared" si="3"/>
        <v>0</v>
      </c>
      <c r="K25" s="2">
        <f t="shared" si="4"/>
        <v>0.5</v>
      </c>
      <c r="L25" s="51">
        <f t="shared" si="5"/>
        <v>726079</v>
      </c>
    </row>
    <row r="26" spans="1:12" x14ac:dyDescent="0.2">
      <c r="A26" s="7" t="s">
        <v>19</v>
      </c>
      <c r="B26" s="48">
        <v>2694970</v>
      </c>
      <c r="C26" s="10">
        <v>2.5</v>
      </c>
      <c r="D26" s="2">
        <v>1.5</v>
      </c>
      <c r="E26" s="49">
        <f t="shared" si="0"/>
        <v>4042455</v>
      </c>
      <c r="F26" s="36">
        <f t="shared" si="1"/>
        <v>1</v>
      </c>
      <c r="G26" s="50">
        <f t="shared" si="2"/>
        <v>2694970</v>
      </c>
      <c r="H26" s="15">
        <v>0.5</v>
      </c>
      <c r="I26" s="10">
        <v>0</v>
      </c>
      <c r="J26" s="49">
        <f t="shared" si="3"/>
        <v>0</v>
      </c>
      <c r="K26" s="2">
        <f t="shared" si="4"/>
        <v>0.5</v>
      </c>
      <c r="L26" s="51">
        <f t="shared" si="5"/>
        <v>1347485</v>
      </c>
    </row>
    <row r="27" spans="1:12" x14ac:dyDescent="0.2">
      <c r="A27" s="7" t="s">
        <v>20</v>
      </c>
      <c r="B27" s="48">
        <v>660943</v>
      </c>
      <c r="C27" s="10">
        <v>2.5</v>
      </c>
      <c r="D27" s="2">
        <v>1</v>
      </c>
      <c r="E27" s="49">
        <f t="shared" si="0"/>
        <v>660943</v>
      </c>
      <c r="F27" s="36">
        <f t="shared" si="1"/>
        <v>1.5</v>
      </c>
      <c r="G27" s="50">
        <f t="shared" si="2"/>
        <v>991414.5</v>
      </c>
      <c r="H27" s="15">
        <v>0.5</v>
      </c>
      <c r="I27" s="10">
        <v>0</v>
      </c>
      <c r="J27" s="49">
        <f t="shared" si="3"/>
        <v>0</v>
      </c>
      <c r="K27" s="2">
        <f t="shared" si="4"/>
        <v>0.5</v>
      </c>
      <c r="L27" s="51">
        <f t="shared" si="5"/>
        <v>330471.5</v>
      </c>
    </row>
    <row r="28" spans="1:12" x14ac:dyDescent="0.2">
      <c r="A28" s="7" t="s">
        <v>21</v>
      </c>
      <c r="B28" s="48">
        <v>325896</v>
      </c>
      <c r="C28" s="10">
        <v>2.5</v>
      </c>
      <c r="D28" s="2">
        <v>1</v>
      </c>
      <c r="E28" s="49">
        <f t="shared" si="0"/>
        <v>325896</v>
      </c>
      <c r="F28" s="36">
        <f t="shared" si="1"/>
        <v>1.5</v>
      </c>
      <c r="G28" s="50">
        <f t="shared" si="2"/>
        <v>488844</v>
      </c>
      <c r="H28" s="15">
        <v>0.5</v>
      </c>
      <c r="I28" s="10">
        <v>0</v>
      </c>
      <c r="J28" s="49">
        <f t="shared" si="3"/>
        <v>0</v>
      </c>
      <c r="K28" s="2">
        <f t="shared" si="4"/>
        <v>0.5</v>
      </c>
      <c r="L28" s="51">
        <f t="shared" si="5"/>
        <v>162948</v>
      </c>
    </row>
    <row r="29" spans="1:12" x14ac:dyDescent="0.2">
      <c r="A29" s="7" t="s">
        <v>22</v>
      </c>
      <c r="B29" s="48">
        <v>1066547</v>
      </c>
      <c r="C29" s="10">
        <v>3.5</v>
      </c>
      <c r="D29" s="2">
        <v>1</v>
      </c>
      <c r="E29" s="49">
        <f t="shared" si="0"/>
        <v>1066547</v>
      </c>
      <c r="F29" s="36">
        <f t="shared" si="1"/>
        <v>2.5</v>
      </c>
      <c r="G29" s="50">
        <f t="shared" si="2"/>
        <v>2666367.5</v>
      </c>
      <c r="H29" s="15">
        <v>0.5</v>
      </c>
      <c r="I29" s="10">
        <v>0</v>
      </c>
      <c r="J29" s="49">
        <f t="shared" si="3"/>
        <v>0</v>
      </c>
      <c r="K29" s="2">
        <f t="shared" si="4"/>
        <v>0.5</v>
      </c>
      <c r="L29" s="51">
        <f t="shared" si="5"/>
        <v>533273.5</v>
      </c>
    </row>
    <row r="30" spans="1:12" x14ac:dyDescent="0.2">
      <c r="A30" s="7" t="s">
        <v>23</v>
      </c>
      <c r="B30" s="48">
        <v>625296</v>
      </c>
      <c r="C30" s="10">
        <v>2.5</v>
      </c>
      <c r="D30" s="2">
        <v>1</v>
      </c>
      <c r="E30" s="49">
        <f t="shared" si="0"/>
        <v>625296</v>
      </c>
      <c r="F30" s="36">
        <f t="shared" si="1"/>
        <v>1.5</v>
      </c>
      <c r="G30" s="50">
        <f t="shared" si="2"/>
        <v>937944</v>
      </c>
      <c r="H30" s="15">
        <v>0.5</v>
      </c>
      <c r="I30" s="10">
        <v>0</v>
      </c>
      <c r="J30" s="49">
        <f t="shared" si="3"/>
        <v>0</v>
      </c>
      <c r="K30" s="2">
        <f t="shared" si="4"/>
        <v>0.5</v>
      </c>
      <c r="L30" s="51">
        <f t="shared" si="5"/>
        <v>312648</v>
      </c>
    </row>
    <row r="31" spans="1:12" x14ac:dyDescent="0.2">
      <c r="A31" s="7" t="s">
        <v>24</v>
      </c>
      <c r="B31" s="48">
        <v>1574582</v>
      </c>
      <c r="C31" s="10">
        <v>2.5</v>
      </c>
      <c r="D31" s="2">
        <v>1</v>
      </c>
      <c r="E31" s="49">
        <f t="shared" si="0"/>
        <v>1574582</v>
      </c>
      <c r="F31" s="36">
        <f t="shared" si="1"/>
        <v>1.5</v>
      </c>
      <c r="G31" s="50">
        <f t="shared" si="2"/>
        <v>2361873</v>
      </c>
      <c r="H31" s="15">
        <v>0.5</v>
      </c>
      <c r="I31" s="10">
        <v>0</v>
      </c>
      <c r="J31" s="49">
        <f t="shared" si="3"/>
        <v>0</v>
      </c>
      <c r="K31" s="2">
        <f t="shared" si="4"/>
        <v>0.5</v>
      </c>
      <c r="L31" s="51">
        <f t="shared" si="5"/>
        <v>787291</v>
      </c>
    </row>
    <row r="32" spans="1:12" x14ac:dyDescent="0.2">
      <c r="A32" s="7" t="s">
        <v>25</v>
      </c>
      <c r="B32" s="48">
        <v>2613031</v>
      </c>
      <c r="C32" s="10">
        <v>2.5</v>
      </c>
      <c r="D32" s="2">
        <v>1</v>
      </c>
      <c r="E32" s="49">
        <f t="shared" si="0"/>
        <v>2613031</v>
      </c>
      <c r="F32" s="36">
        <f t="shared" si="1"/>
        <v>1.5</v>
      </c>
      <c r="G32" s="50">
        <f t="shared" si="2"/>
        <v>3919546.5</v>
      </c>
      <c r="H32" s="15">
        <v>0.5</v>
      </c>
      <c r="I32" s="10">
        <v>0</v>
      </c>
      <c r="J32" s="49">
        <f t="shared" si="3"/>
        <v>0</v>
      </c>
      <c r="K32" s="2">
        <f t="shared" si="4"/>
        <v>0.5</v>
      </c>
      <c r="L32" s="51">
        <f t="shared" si="5"/>
        <v>1306515.5</v>
      </c>
    </row>
    <row r="33" spans="1:12" x14ac:dyDescent="0.2">
      <c r="A33" s="7" t="s">
        <v>26</v>
      </c>
      <c r="B33" s="48">
        <v>15795174</v>
      </c>
      <c r="C33" s="10">
        <v>3</v>
      </c>
      <c r="D33" s="2">
        <v>0</v>
      </c>
      <c r="E33" s="49">
        <f t="shared" si="0"/>
        <v>0</v>
      </c>
      <c r="F33" s="36">
        <f t="shared" si="1"/>
        <v>3</v>
      </c>
      <c r="G33" s="50">
        <f t="shared" si="2"/>
        <v>47385522</v>
      </c>
      <c r="H33" s="15">
        <v>0.5</v>
      </c>
      <c r="I33" s="10">
        <v>0.5</v>
      </c>
      <c r="J33" s="49">
        <f t="shared" si="3"/>
        <v>7897587</v>
      </c>
      <c r="K33" s="2">
        <f t="shared" si="4"/>
        <v>0</v>
      </c>
      <c r="L33" s="51">
        <f t="shared" si="5"/>
        <v>0</v>
      </c>
    </row>
    <row r="34" spans="1:12" x14ac:dyDescent="0.2">
      <c r="A34" s="7" t="s">
        <v>27</v>
      </c>
      <c r="B34" s="48">
        <v>8911460</v>
      </c>
      <c r="C34" s="10">
        <v>2</v>
      </c>
      <c r="D34" s="2">
        <v>1</v>
      </c>
      <c r="E34" s="49">
        <f t="shared" si="0"/>
        <v>8911460</v>
      </c>
      <c r="F34" s="36">
        <f t="shared" si="1"/>
        <v>1</v>
      </c>
      <c r="G34" s="50">
        <f t="shared" si="2"/>
        <v>8911460</v>
      </c>
      <c r="H34" s="15">
        <v>0.5</v>
      </c>
      <c r="I34" s="10">
        <v>0</v>
      </c>
      <c r="J34" s="49">
        <f t="shared" si="3"/>
        <v>0</v>
      </c>
      <c r="K34" s="2">
        <f t="shared" si="4"/>
        <v>0.5</v>
      </c>
      <c r="L34" s="51">
        <f t="shared" si="5"/>
        <v>4455730</v>
      </c>
    </row>
    <row r="35" spans="1:12" x14ac:dyDescent="0.2">
      <c r="A35" s="7" t="s">
        <v>28</v>
      </c>
      <c r="B35" s="48">
        <v>183073686</v>
      </c>
      <c r="C35" s="10">
        <v>3</v>
      </c>
      <c r="D35" s="2">
        <v>1</v>
      </c>
      <c r="E35" s="49">
        <f t="shared" si="0"/>
        <v>183073686</v>
      </c>
      <c r="F35" s="36">
        <f t="shared" si="1"/>
        <v>2</v>
      </c>
      <c r="G35" s="50">
        <f t="shared" si="2"/>
        <v>366147372</v>
      </c>
      <c r="H35" s="15">
        <v>0.5</v>
      </c>
      <c r="I35" s="10">
        <v>0</v>
      </c>
      <c r="J35" s="49">
        <f t="shared" si="3"/>
        <v>0</v>
      </c>
      <c r="K35" s="2">
        <f t="shared" si="4"/>
        <v>0.5</v>
      </c>
      <c r="L35" s="51">
        <f t="shared" si="5"/>
        <v>91536843</v>
      </c>
    </row>
    <row r="36" spans="1:12" x14ac:dyDescent="0.2">
      <c r="A36" s="7" t="s">
        <v>29</v>
      </c>
      <c r="B36" s="48">
        <v>854392</v>
      </c>
      <c r="C36" s="10">
        <v>2.5</v>
      </c>
      <c r="D36" s="2">
        <v>1</v>
      </c>
      <c r="E36" s="49">
        <f t="shared" si="0"/>
        <v>854392</v>
      </c>
      <c r="F36" s="36">
        <f t="shared" si="1"/>
        <v>1.5</v>
      </c>
      <c r="G36" s="50">
        <f t="shared" si="2"/>
        <v>1281588</v>
      </c>
      <c r="H36" s="15">
        <v>0.5</v>
      </c>
      <c r="I36" s="10">
        <v>0</v>
      </c>
      <c r="J36" s="49">
        <f t="shared" si="3"/>
        <v>0</v>
      </c>
      <c r="K36" s="2">
        <f t="shared" si="4"/>
        <v>0.5</v>
      </c>
      <c r="L36" s="51">
        <f t="shared" si="5"/>
        <v>427196</v>
      </c>
    </row>
    <row r="37" spans="1:12" x14ac:dyDescent="0.2">
      <c r="A37" s="7" t="s">
        <v>30</v>
      </c>
      <c r="B37" s="48">
        <v>17972456</v>
      </c>
      <c r="C37" s="10">
        <v>2</v>
      </c>
      <c r="D37" s="2">
        <v>1</v>
      </c>
      <c r="E37" s="49">
        <f t="shared" si="0"/>
        <v>17972456</v>
      </c>
      <c r="F37" s="36">
        <f t="shared" si="1"/>
        <v>1</v>
      </c>
      <c r="G37" s="50">
        <f t="shared" si="2"/>
        <v>17972456</v>
      </c>
      <c r="H37" s="15">
        <v>0.5</v>
      </c>
      <c r="I37" s="10">
        <v>0</v>
      </c>
      <c r="J37" s="49">
        <f t="shared" si="3"/>
        <v>0</v>
      </c>
      <c r="K37" s="2">
        <f t="shared" si="4"/>
        <v>0.5</v>
      </c>
      <c r="L37" s="51">
        <f t="shared" si="5"/>
        <v>8986228</v>
      </c>
    </row>
    <row r="38" spans="1:12" x14ac:dyDescent="0.2">
      <c r="A38" s="7" t="s">
        <v>31</v>
      </c>
      <c r="B38" s="48">
        <v>4015761</v>
      </c>
      <c r="C38" s="10">
        <v>2</v>
      </c>
      <c r="D38" s="2">
        <v>1</v>
      </c>
      <c r="E38" s="49">
        <f t="shared" si="0"/>
        <v>4015761</v>
      </c>
      <c r="F38" s="36">
        <f t="shared" si="1"/>
        <v>1</v>
      </c>
      <c r="G38" s="50">
        <f t="shared" si="2"/>
        <v>4015761</v>
      </c>
      <c r="H38" s="15">
        <v>0.5</v>
      </c>
      <c r="I38" s="10">
        <v>0.5</v>
      </c>
      <c r="J38" s="49">
        <f t="shared" si="3"/>
        <v>2007880.5</v>
      </c>
      <c r="K38" s="2">
        <f t="shared" si="4"/>
        <v>0</v>
      </c>
      <c r="L38" s="51">
        <f t="shared" si="5"/>
        <v>0</v>
      </c>
    </row>
    <row r="39" spans="1:12" x14ac:dyDescent="0.2">
      <c r="A39" s="7" t="s">
        <v>32</v>
      </c>
      <c r="B39" s="48">
        <v>741098</v>
      </c>
      <c r="C39" s="10">
        <v>2.5</v>
      </c>
      <c r="D39" s="2">
        <v>1</v>
      </c>
      <c r="E39" s="49">
        <f t="shared" si="0"/>
        <v>741098</v>
      </c>
      <c r="F39" s="36">
        <f t="shared" si="1"/>
        <v>1.5</v>
      </c>
      <c r="G39" s="50">
        <f t="shared" si="2"/>
        <v>1111647</v>
      </c>
      <c r="H39" s="15">
        <v>0.5</v>
      </c>
      <c r="I39" s="10">
        <v>0</v>
      </c>
      <c r="J39" s="49">
        <f t="shared" si="3"/>
        <v>0</v>
      </c>
      <c r="K39" s="2">
        <f t="shared" si="4"/>
        <v>0.5</v>
      </c>
      <c r="L39" s="51">
        <f t="shared" si="5"/>
        <v>370549</v>
      </c>
    </row>
    <row r="40" spans="1:12" x14ac:dyDescent="0.2">
      <c r="A40" s="7" t="s">
        <v>33</v>
      </c>
      <c r="B40" s="48">
        <v>275496</v>
      </c>
      <c r="C40" s="10">
        <v>2.5</v>
      </c>
      <c r="D40" s="2">
        <v>1</v>
      </c>
      <c r="E40" s="49">
        <f t="shared" si="0"/>
        <v>275496</v>
      </c>
      <c r="F40" s="36">
        <f t="shared" si="1"/>
        <v>1.5</v>
      </c>
      <c r="G40" s="50">
        <f t="shared" si="2"/>
        <v>413244</v>
      </c>
      <c r="H40" s="15">
        <v>0.5</v>
      </c>
      <c r="I40" s="10">
        <v>0</v>
      </c>
      <c r="J40" s="49">
        <f t="shared" si="3"/>
        <v>0</v>
      </c>
      <c r="K40" s="2">
        <f t="shared" si="4"/>
        <v>0.5</v>
      </c>
      <c r="L40" s="51">
        <f t="shared" si="5"/>
        <v>137748</v>
      </c>
    </row>
    <row r="41" spans="1:12" x14ac:dyDescent="0.2">
      <c r="A41" s="7" t="s">
        <v>34</v>
      </c>
      <c r="B41" s="48">
        <v>31768014</v>
      </c>
      <c r="C41" s="10">
        <v>2</v>
      </c>
      <c r="D41" s="2">
        <v>1</v>
      </c>
      <c r="E41" s="49">
        <f t="shared" si="0"/>
        <v>31768014</v>
      </c>
      <c r="F41" s="36">
        <f t="shared" si="1"/>
        <v>1</v>
      </c>
      <c r="G41" s="50">
        <f t="shared" si="2"/>
        <v>31768014</v>
      </c>
      <c r="H41" s="15">
        <v>0.5</v>
      </c>
      <c r="I41" s="10">
        <v>0</v>
      </c>
      <c r="J41" s="49">
        <f t="shared" si="3"/>
        <v>0</v>
      </c>
      <c r="K41" s="2">
        <f t="shared" si="4"/>
        <v>0.5</v>
      </c>
      <c r="L41" s="51">
        <f t="shared" si="5"/>
        <v>15884007</v>
      </c>
    </row>
    <row r="42" spans="1:12" x14ac:dyDescent="0.2">
      <c r="A42" s="7" t="s">
        <v>35</v>
      </c>
      <c r="B42" s="48">
        <v>92437333</v>
      </c>
      <c r="C42" s="10">
        <v>3</v>
      </c>
      <c r="D42" s="2">
        <v>0</v>
      </c>
      <c r="E42" s="49">
        <f t="shared" si="0"/>
        <v>0</v>
      </c>
      <c r="F42" s="36">
        <f t="shared" si="1"/>
        <v>3</v>
      </c>
      <c r="G42" s="50">
        <f t="shared" si="2"/>
        <v>277311999</v>
      </c>
      <c r="H42" s="15">
        <v>0.5</v>
      </c>
      <c r="I42" s="10">
        <v>0</v>
      </c>
      <c r="J42" s="49">
        <f t="shared" si="3"/>
        <v>0</v>
      </c>
      <c r="K42" s="2">
        <f t="shared" si="4"/>
        <v>0.5</v>
      </c>
      <c r="L42" s="51">
        <f t="shared" si="5"/>
        <v>46218666.5</v>
      </c>
    </row>
    <row r="43" spans="1:12" x14ac:dyDescent="0.2">
      <c r="A43" s="7" t="s">
        <v>36</v>
      </c>
      <c r="B43" s="48">
        <v>34802174</v>
      </c>
      <c r="C43" s="10">
        <v>3.5</v>
      </c>
      <c r="D43" s="2">
        <v>1</v>
      </c>
      <c r="E43" s="49">
        <f t="shared" si="0"/>
        <v>34802174</v>
      </c>
      <c r="F43" s="36">
        <f t="shared" si="1"/>
        <v>2.5</v>
      </c>
      <c r="G43" s="50">
        <f t="shared" si="2"/>
        <v>87005435</v>
      </c>
      <c r="H43" s="15">
        <v>0.5</v>
      </c>
      <c r="I43" s="10">
        <v>0.5</v>
      </c>
      <c r="J43" s="49">
        <f t="shared" si="3"/>
        <v>17401087</v>
      </c>
      <c r="K43" s="2">
        <f t="shared" si="4"/>
        <v>0</v>
      </c>
      <c r="L43" s="51">
        <f t="shared" si="5"/>
        <v>0</v>
      </c>
    </row>
    <row r="44" spans="1:12" x14ac:dyDescent="0.2">
      <c r="A44" s="7" t="s">
        <v>37</v>
      </c>
      <c r="B44" s="48">
        <v>2930450</v>
      </c>
      <c r="C44" s="10">
        <v>2.5</v>
      </c>
      <c r="D44" s="2">
        <v>1</v>
      </c>
      <c r="E44" s="49">
        <f t="shared" si="0"/>
        <v>2930450</v>
      </c>
      <c r="F44" s="36">
        <f t="shared" si="1"/>
        <v>1.5</v>
      </c>
      <c r="G44" s="50">
        <f t="shared" si="2"/>
        <v>4395675</v>
      </c>
      <c r="H44" s="15">
        <v>0.5</v>
      </c>
      <c r="I44" s="10">
        <v>0</v>
      </c>
      <c r="J44" s="49">
        <f t="shared" si="3"/>
        <v>0</v>
      </c>
      <c r="K44" s="2">
        <f t="shared" si="4"/>
        <v>0.5</v>
      </c>
      <c r="L44" s="51">
        <f t="shared" si="5"/>
        <v>1465225</v>
      </c>
    </row>
    <row r="45" spans="1:12" x14ac:dyDescent="0.2">
      <c r="A45" s="7" t="s">
        <v>38</v>
      </c>
      <c r="B45" s="48">
        <v>287243</v>
      </c>
      <c r="C45" s="10">
        <v>2.5</v>
      </c>
      <c r="D45" s="2">
        <v>1</v>
      </c>
      <c r="E45" s="49">
        <f t="shared" si="0"/>
        <v>287243</v>
      </c>
      <c r="F45" s="36">
        <f t="shared" si="1"/>
        <v>1.5</v>
      </c>
      <c r="G45" s="50">
        <f t="shared" si="2"/>
        <v>430864.5</v>
      </c>
      <c r="H45" s="15">
        <v>0.5</v>
      </c>
      <c r="I45" s="10">
        <v>0</v>
      </c>
      <c r="J45" s="49">
        <f t="shared" si="3"/>
        <v>0</v>
      </c>
      <c r="K45" s="2">
        <f t="shared" si="4"/>
        <v>0.5</v>
      </c>
      <c r="L45" s="51">
        <f t="shared" si="5"/>
        <v>143621.5</v>
      </c>
    </row>
    <row r="46" spans="1:12" x14ac:dyDescent="0.2">
      <c r="A46" s="7" t="s">
        <v>39</v>
      </c>
      <c r="B46" s="48">
        <v>978424</v>
      </c>
      <c r="C46" s="10">
        <v>1.5</v>
      </c>
      <c r="D46" s="2">
        <v>1.5</v>
      </c>
      <c r="E46" s="49">
        <f t="shared" si="0"/>
        <v>1467636</v>
      </c>
      <c r="F46" s="36">
        <f t="shared" si="1"/>
        <v>0</v>
      </c>
      <c r="G46" s="50">
        <f t="shared" si="2"/>
        <v>0</v>
      </c>
      <c r="H46" s="15">
        <v>0.5</v>
      </c>
      <c r="I46" s="10">
        <v>0</v>
      </c>
      <c r="J46" s="49">
        <f t="shared" si="3"/>
        <v>0</v>
      </c>
      <c r="K46" s="2">
        <f t="shared" si="4"/>
        <v>0.5</v>
      </c>
      <c r="L46" s="51">
        <f t="shared" si="5"/>
        <v>489212</v>
      </c>
    </row>
    <row r="47" spans="1:12" x14ac:dyDescent="0.2">
      <c r="A47" s="7" t="s">
        <v>40</v>
      </c>
      <c r="B47" s="48">
        <v>44047223</v>
      </c>
      <c r="C47" s="10">
        <v>3</v>
      </c>
      <c r="D47" s="2">
        <v>0</v>
      </c>
      <c r="E47" s="49">
        <f t="shared" si="0"/>
        <v>0</v>
      </c>
      <c r="F47" s="36">
        <f t="shared" si="1"/>
        <v>3</v>
      </c>
      <c r="G47" s="50">
        <f t="shared" si="2"/>
        <v>132141669</v>
      </c>
      <c r="H47" s="15">
        <v>0.5</v>
      </c>
      <c r="I47" s="10">
        <v>0.5</v>
      </c>
      <c r="J47" s="49">
        <f t="shared" si="3"/>
        <v>22023611.5</v>
      </c>
      <c r="K47" s="2">
        <f t="shared" si="4"/>
        <v>0</v>
      </c>
      <c r="L47" s="51">
        <f t="shared" si="5"/>
        <v>0</v>
      </c>
    </row>
    <row r="48" spans="1:12" x14ac:dyDescent="0.2">
      <c r="A48" s="7" t="s">
        <v>41</v>
      </c>
      <c r="B48" s="48">
        <v>33152975</v>
      </c>
      <c r="C48" s="10">
        <v>2</v>
      </c>
      <c r="D48" s="2">
        <v>0</v>
      </c>
      <c r="E48" s="49">
        <f t="shared" si="0"/>
        <v>0</v>
      </c>
      <c r="F48" s="36">
        <f t="shared" si="1"/>
        <v>2</v>
      </c>
      <c r="G48" s="50">
        <f t="shared" si="2"/>
        <v>66305950</v>
      </c>
      <c r="H48" s="15">
        <v>0.5</v>
      </c>
      <c r="I48" s="10">
        <v>0</v>
      </c>
      <c r="J48" s="49">
        <f t="shared" si="3"/>
        <v>0</v>
      </c>
      <c r="K48" s="2">
        <f t="shared" si="4"/>
        <v>0.5</v>
      </c>
      <c r="L48" s="51">
        <f t="shared" si="5"/>
        <v>16576487.5</v>
      </c>
    </row>
    <row r="49" spans="1:12" x14ac:dyDescent="0.2">
      <c r="A49" s="7" t="s">
        <v>42</v>
      </c>
      <c r="B49" s="48">
        <v>22207400</v>
      </c>
      <c r="C49" s="10">
        <v>2</v>
      </c>
      <c r="D49" s="2">
        <v>0.5</v>
      </c>
      <c r="E49" s="49">
        <f>(B49*D49*0.25)</f>
        <v>2775925</v>
      </c>
      <c r="F49" s="36">
        <f t="shared" si="1"/>
        <v>1.5</v>
      </c>
      <c r="G49" s="41">
        <f>((B49*1.5*0.25)+(B49*2*0.75))</f>
        <v>41638875</v>
      </c>
      <c r="H49" s="15">
        <v>0.5</v>
      </c>
      <c r="I49" s="10">
        <v>0</v>
      </c>
      <c r="J49" s="49">
        <f t="shared" si="3"/>
        <v>0</v>
      </c>
      <c r="K49" s="2">
        <f t="shared" si="4"/>
        <v>0.5</v>
      </c>
      <c r="L49" s="51">
        <f t="shared" si="5"/>
        <v>11103700</v>
      </c>
    </row>
    <row r="50" spans="1:12" x14ac:dyDescent="0.2">
      <c r="A50" s="7" t="s">
        <v>43</v>
      </c>
      <c r="B50" s="48">
        <v>372606030</v>
      </c>
      <c r="C50" s="10">
        <v>2</v>
      </c>
      <c r="D50" s="2">
        <v>1</v>
      </c>
      <c r="E50" s="49">
        <f t="shared" si="0"/>
        <v>372606030</v>
      </c>
      <c r="F50" s="36">
        <f t="shared" si="1"/>
        <v>1</v>
      </c>
      <c r="G50" s="50">
        <f t="shared" si="2"/>
        <v>372606030</v>
      </c>
      <c r="H50" s="15">
        <v>0.5</v>
      </c>
      <c r="I50" s="10">
        <v>0</v>
      </c>
      <c r="J50" s="49">
        <f t="shared" si="3"/>
        <v>0</v>
      </c>
      <c r="K50" s="2">
        <f t="shared" si="4"/>
        <v>0.5</v>
      </c>
      <c r="L50" s="51">
        <f t="shared" si="5"/>
        <v>186303015</v>
      </c>
    </row>
    <row r="51" spans="1:12" x14ac:dyDescent="0.2">
      <c r="A51" s="7" t="s">
        <v>44</v>
      </c>
      <c r="B51" s="48">
        <v>25296940</v>
      </c>
      <c r="C51" s="10">
        <v>2</v>
      </c>
      <c r="D51" s="2">
        <v>1</v>
      </c>
      <c r="E51" s="49">
        <f t="shared" si="0"/>
        <v>25296940</v>
      </c>
      <c r="F51" s="36">
        <f t="shared" si="1"/>
        <v>1</v>
      </c>
      <c r="G51" s="50">
        <f t="shared" si="2"/>
        <v>25296940</v>
      </c>
      <c r="H51" s="15">
        <v>0.5</v>
      </c>
      <c r="I51" s="10">
        <v>0.5</v>
      </c>
      <c r="J51" s="49">
        <f t="shared" si="3"/>
        <v>12648470</v>
      </c>
      <c r="K51" s="2">
        <f t="shared" si="4"/>
        <v>0</v>
      </c>
      <c r="L51" s="51">
        <f t="shared" si="5"/>
        <v>0</v>
      </c>
    </row>
    <row r="52" spans="1:12" x14ac:dyDescent="0.2">
      <c r="A52" s="7" t="s">
        <v>45</v>
      </c>
      <c r="B52" s="48">
        <v>7909782</v>
      </c>
      <c r="C52" s="10">
        <v>2</v>
      </c>
      <c r="D52" s="2">
        <v>1</v>
      </c>
      <c r="E52" s="49">
        <f t="shared" si="0"/>
        <v>7909782</v>
      </c>
      <c r="F52" s="36">
        <f t="shared" si="1"/>
        <v>1</v>
      </c>
      <c r="G52" s="50">
        <f t="shared" si="2"/>
        <v>7909782</v>
      </c>
      <c r="H52" s="15">
        <v>0.5</v>
      </c>
      <c r="I52" s="10">
        <v>0</v>
      </c>
      <c r="J52" s="49">
        <f t="shared" si="3"/>
        <v>0</v>
      </c>
      <c r="K52" s="2">
        <f t="shared" si="4"/>
        <v>0.5</v>
      </c>
      <c r="L52" s="51">
        <f t="shared" si="5"/>
        <v>3954891</v>
      </c>
    </row>
    <row r="53" spans="1:12" x14ac:dyDescent="0.2">
      <c r="A53" s="7" t="s">
        <v>46</v>
      </c>
      <c r="B53" s="48">
        <v>29485463</v>
      </c>
      <c r="C53" s="10">
        <v>3</v>
      </c>
      <c r="D53" s="2">
        <v>0</v>
      </c>
      <c r="E53" s="49">
        <f t="shared" si="0"/>
        <v>0</v>
      </c>
      <c r="F53" s="36">
        <f t="shared" si="1"/>
        <v>3</v>
      </c>
      <c r="G53" s="50">
        <f t="shared" si="2"/>
        <v>88456389</v>
      </c>
      <c r="H53" s="15">
        <v>0.5</v>
      </c>
      <c r="I53" s="10">
        <v>0</v>
      </c>
      <c r="J53" s="49">
        <f t="shared" si="3"/>
        <v>0</v>
      </c>
      <c r="K53" s="2">
        <f t="shared" si="4"/>
        <v>0.5</v>
      </c>
      <c r="L53" s="51">
        <f t="shared" si="5"/>
        <v>14742731.5</v>
      </c>
    </row>
    <row r="54" spans="1:12" x14ac:dyDescent="0.2">
      <c r="A54" s="7" t="s">
        <v>47</v>
      </c>
      <c r="B54" s="48">
        <v>3802134</v>
      </c>
      <c r="C54" s="10">
        <v>2.5</v>
      </c>
      <c r="D54" s="2">
        <v>1</v>
      </c>
      <c r="E54" s="49">
        <f t="shared" si="0"/>
        <v>3802134</v>
      </c>
      <c r="F54" s="36">
        <f t="shared" si="1"/>
        <v>1.5</v>
      </c>
      <c r="G54" s="50">
        <f t="shared" si="2"/>
        <v>5703201</v>
      </c>
      <c r="H54" s="15">
        <v>0.5</v>
      </c>
      <c r="I54" s="10">
        <v>0</v>
      </c>
      <c r="J54" s="49">
        <f t="shared" si="3"/>
        <v>0</v>
      </c>
      <c r="K54" s="2">
        <f t="shared" si="4"/>
        <v>0.5</v>
      </c>
      <c r="L54" s="51">
        <f t="shared" si="5"/>
        <v>1901067</v>
      </c>
    </row>
    <row r="55" spans="1:12" x14ac:dyDescent="0.2">
      <c r="A55" s="7" t="s">
        <v>48</v>
      </c>
      <c r="B55" s="48">
        <v>333656802</v>
      </c>
      <c r="C55" s="10">
        <v>3</v>
      </c>
      <c r="D55" s="2">
        <v>0</v>
      </c>
      <c r="E55" s="49">
        <f t="shared" si="0"/>
        <v>0</v>
      </c>
      <c r="F55" s="36">
        <f t="shared" si="1"/>
        <v>3</v>
      </c>
      <c r="G55" s="50">
        <f t="shared" si="2"/>
        <v>1000970406</v>
      </c>
      <c r="H55" s="15">
        <v>0.5</v>
      </c>
      <c r="I55" s="10">
        <v>0.5</v>
      </c>
      <c r="J55" s="49">
        <f t="shared" si="3"/>
        <v>166828401</v>
      </c>
      <c r="K55" s="2">
        <f t="shared" si="4"/>
        <v>0</v>
      </c>
      <c r="L55" s="51">
        <f t="shared" si="5"/>
        <v>0</v>
      </c>
    </row>
    <row r="56" spans="1:12" x14ac:dyDescent="0.2">
      <c r="A56" s="7" t="s">
        <v>49</v>
      </c>
      <c r="B56" s="48">
        <v>38214187</v>
      </c>
      <c r="C56" s="10">
        <v>3</v>
      </c>
      <c r="D56" s="2">
        <v>1</v>
      </c>
      <c r="E56" s="49">
        <f t="shared" si="0"/>
        <v>38214187</v>
      </c>
      <c r="F56" s="36">
        <f t="shared" si="1"/>
        <v>2</v>
      </c>
      <c r="G56" s="50">
        <f t="shared" si="2"/>
        <v>76428374</v>
      </c>
      <c r="H56" s="15">
        <v>0.5</v>
      </c>
      <c r="I56" s="10">
        <v>0</v>
      </c>
      <c r="J56" s="49">
        <f t="shared" si="3"/>
        <v>0</v>
      </c>
      <c r="K56" s="2">
        <f t="shared" si="4"/>
        <v>0.5</v>
      </c>
      <c r="L56" s="51">
        <f t="shared" si="5"/>
        <v>19107093.5</v>
      </c>
    </row>
    <row r="57" spans="1:12" x14ac:dyDescent="0.2">
      <c r="A57" s="7" t="s">
        <v>50</v>
      </c>
      <c r="B57" s="48">
        <v>206014394</v>
      </c>
      <c r="C57" s="10">
        <v>3</v>
      </c>
      <c r="D57" s="2">
        <v>0</v>
      </c>
      <c r="E57" s="49">
        <f t="shared" si="0"/>
        <v>0</v>
      </c>
      <c r="F57" s="36">
        <f t="shared" si="1"/>
        <v>3</v>
      </c>
      <c r="G57" s="50">
        <f t="shared" si="2"/>
        <v>618043182</v>
      </c>
      <c r="H57" s="15">
        <v>0.5</v>
      </c>
      <c r="I57" s="10">
        <v>0</v>
      </c>
      <c r="J57" s="49">
        <f t="shared" si="3"/>
        <v>0</v>
      </c>
      <c r="K57" s="2">
        <f t="shared" si="4"/>
        <v>0.5</v>
      </c>
      <c r="L57" s="51">
        <f t="shared" si="5"/>
        <v>103007197</v>
      </c>
    </row>
    <row r="58" spans="1:12" x14ac:dyDescent="0.2">
      <c r="A58" s="7" t="s">
        <v>51</v>
      </c>
      <c r="B58" s="48">
        <v>42318035</v>
      </c>
      <c r="C58" s="10">
        <v>3</v>
      </c>
      <c r="D58" s="2">
        <v>1</v>
      </c>
      <c r="E58" s="49">
        <f t="shared" si="0"/>
        <v>42318035</v>
      </c>
      <c r="F58" s="36">
        <f t="shared" si="1"/>
        <v>2</v>
      </c>
      <c r="G58" s="50">
        <f t="shared" si="2"/>
        <v>84636070</v>
      </c>
      <c r="H58" s="15">
        <v>0.5</v>
      </c>
      <c r="I58" s="10">
        <v>0</v>
      </c>
      <c r="J58" s="49">
        <f t="shared" si="3"/>
        <v>0</v>
      </c>
      <c r="K58" s="2">
        <f t="shared" si="4"/>
        <v>0.5</v>
      </c>
      <c r="L58" s="51">
        <f t="shared" si="5"/>
        <v>21159017.5</v>
      </c>
    </row>
    <row r="59" spans="1:12" x14ac:dyDescent="0.2">
      <c r="A59" s="7" t="s">
        <v>52</v>
      </c>
      <c r="B59" s="48">
        <v>120739849</v>
      </c>
      <c r="C59" s="10">
        <v>3</v>
      </c>
      <c r="D59" s="2">
        <v>1</v>
      </c>
      <c r="E59" s="49">
        <f t="shared" si="0"/>
        <v>120739849</v>
      </c>
      <c r="F59" s="36">
        <f t="shared" si="1"/>
        <v>2</v>
      </c>
      <c r="G59" s="50">
        <f t="shared" si="2"/>
        <v>241479698</v>
      </c>
      <c r="H59" s="15">
        <v>0.5</v>
      </c>
      <c r="I59" s="10">
        <v>0</v>
      </c>
      <c r="J59" s="49">
        <f t="shared" si="3"/>
        <v>0</v>
      </c>
      <c r="K59" s="2">
        <f t="shared" si="4"/>
        <v>0.5</v>
      </c>
      <c r="L59" s="51">
        <f t="shared" si="5"/>
        <v>60369924.5</v>
      </c>
    </row>
    <row r="60" spans="1:12" x14ac:dyDescent="0.2">
      <c r="A60" s="7" t="s">
        <v>53</v>
      </c>
      <c r="B60" s="48">
        <v>60432561</v>
      </c>
      <c r="C60" s="10">
        <v>3</v>
      </c>
      <c r="D60" s="2">
        <v>0.5</v>
      </c>
      <c r="E60" s="49">
        <f t="shared" si="0"/>
        <v>30216280.5</v>
      </c>
      <c r="F60" s="36">
        <f t="shared" si="1"/>
        <v>2.5</v>
      </c>
      <c r="G60" s="50">
        <f t="shared" si="2"/>
        <v>151081402.5</v>
      </c>
      <c r="H60" s="15">
        <v>0.5</v>
      </c>
      <c r="I60" s="10">
        <v>0.5</v>
      </c>
      <c r="J60" s="49">
        <f t="shared" si="3"/>
        <v>30216280.5</v>
      </c>
      <c r="K60" s="2">
        <f t="shared" si="4"/>
        <v>0</v>
      </c>
      <c r="L60" s="51">
        <f t="shared" si="5"/>
        <v>0</v>
      </c>
    </row>
    <row r="61" spans="1:12" x14ac:dyDescent="0.2">
      <c r="A61" s="7" t="s">
        <v>54</v>
      </c>
      <c r="B61" s="48">
        <v>5034499</v>
      </c>
      <c r="C61" s="10">
        <v>2</v>
      </c>
      <c r="D61" s="2">
        <v>1</v>
      </c>
      <c r="E61" s="49">
        <f t="shared" si="0"/>
        <v>5034499</v>
      </c>
      <c r="F61" s="36">
        <f t="shared" si="1"/>
        <v>1</v>
      </c>
      <c r="G61" s="50">
        <f t="shared" si="2"/>
        <v>5034499</v>
      </c>
      <c r="H61" s="15">
        <v>0.5</v>
      </c>
      <c r="I61" s="10">
        <v>0</v>
      </c>
      <c r="J61" s="49">
        <f t="shared" si="3"/>
        <v>0</v>
      </c>
      <c r="K61" s="2">
        <f t="shared" si="4"/>
        <v>0.5</v>
      </c>
      <c r="L61" s="51">
        <f t="shared" si="5"/>
        <v>2517249.5</v>
      </c>
    </row>
    <row r="62" spans="1:12" x14ac:dyDescent="0.2">
      <c r="A62" s="7" t="s">
        <v>84</v>
      </c>
      <c r="B62" s="48">
        <v>23313580</v>
      </c>
      <c r="C62" s="10">
        <v>2</v>
      </c>
      <c r="D62" s="2">
        <v>0</v>
      </c>
      <c r="E62" s="49">
        <f t="shared" si="0"/>
        <v>0</v>
      </c>
      <c r="F62" s="36">
        <f t="shared" si="1"/>
        <v>2</v>
      </c>
      <c r="G62" s="50">
        <f t="shared" si="2"/>
        <v>46627160</v>
      </c>
      <c r="H62" s="15">
        <v>0.5</v>
      </c>
      <c r="I62" s="10">
        <v>0</v>
      </c>
      <c r="J62" s="49">
        <f t="shared" si="3"/>
        <v>0</v>
      </c>
      <c r="K62" s="2">
        <f t="shared" si="4"/>
        <v>0.5</v>
      </c>
      <c r="L62" s="51">
        <f t="shared" si="5"/>
        <v>11656790</v>
      </c>
    </row>
    <row r="63" spans="1:12" x14ac:dyDescent="0.2">
      <c r="A63" s="7" t="s">
        <v>85</v>
      </c>
      <c r="B63" s="48">
        <v>24952548</v>
      </c>
      <c r="C63" s="10">
        <v>2</v>
      </c>
      <c r="D63" s="2">
        <v>0</v>
      </c>
      <c r="E63" s="49">
        <f t="shared" si="0"/>
        <v>0</v>
      </c>
      <c r="F63" s="36">
        <f t="shared" si="1"/>
        <v>2</v>
      </c>
      <c r="G63" s="50">
        <f t="shared" si="2"/>
        <v>49905096</v>
      </c>
      <c r="H63" s="15">
        <v>0.5</v>
      </c>
      <c r="I63" s="10">
        <v>0.5</v>
      </c>
      <c r="J63" s="49">
        <f t="shared" si="3"/>
        <v>12476274</v>
      </c>
      <c r="K63" s="2">
        <f t="shared" si="4"/>
        <v>0</v>
      </c>
      <c r="L63" s="51">
        <f t="shared" si="5"/>
        <v>0</v>
      </c>
    </row>
    <row r="64" spans="1:12" x14ac:dyDescent="0.2">
      <c r="A64" s="7" t="s">
        <v>55</v>
      </c>
      <c r="B64" s="48">
        <v>12503059</v>
      </c>
      <c r="C64" s="10">
        <v>3</v>
      </c>
      <c r="D64" s="2">
        <v>0</v>
      </c>
      <c r="E64" s="49">
        <f t="shared" si="0"/>
        <v>0</v>
      </c>
      <c r="F64" s="36">
        <f t="shared" si="1"/>
        <v>3</v>
      </c>
      <c r="G64" s="50">
        <f t="shared" si="2"/>
        <v>37509177</v>
      </c>
      <c r="H64" s="15">
        <v>0.5</v>
      </c>
      <c r="I64" s="10">
        <v>0.5</v>
      </c>
      <c r="J64" s="49">
        <f t="shared" si="3"/>
        <v>6251529.5</v>
      </c>
      <c r="K64" s="2">
        <f t="shared" si="4"/>
        <v>0</v>
      </c>
      <c r="L64" s="51">
        <f t="shared" si="5"/>
        <v>0</v>
      </c>
    </row>
    <row r="65" spans="1:12" x14ac:dyDescent="0.2">
      <c r="A65" s="7" t="s">
        <v>56</v>
      </c>
      <c r="B65" s="48">
        <v>53948951</v>
      </c>
      <c r="C65" s="10">
        <v>3</v>
      </c>
      <c r="D65" s="2">
        <v>1</v>
      </c>
      <c r="E65" s="49">
        <f t="shared" si="0"/>
        <v>53948951</v>
      </c>
      <c r="F65" s="36">
        <f t="shared" si="1"/>
        <v>2</v>
      </c>
      <c r="G65" s="50">
        <f t="shared" si="2"/>
        <v>107897902</v>
      </c>
      <c r="H65" s="15">
        <v>0.5</v>
      </c>
      <c r="I65" s="10">
        <v>0</v>
      </c>
      <c r="J65" s="49">
        <f t="shared" si="3"/>
        <v>0</v>
      </c>
      <c r="K65" s="2">
        <f t="shared" si="4"/>
        <v>0.5</v>
      </c>
      <c r="L65" s="51">
        <f t="shared" si="5"/>
        <v>26974475.5</v>
      </c>
    </row>
    <row r="66" spans="1:12" x14ac:dyDescent="0.2">
      <c r="A66" s="7" t="s">
        <v>57</v>
      </c>
      <c r="B66" s="48">
        <v>55343825</v>
      </c>
      <c r="C66" s="10">
        <v>3</v>
      </c>
      <c r="D66" s="2">
        <v>1</v>
      </c>
      <c r="E66" s="39">
        <f>(B66*D66*0.25)</f>
        <v>13835956.25</v>
      </c>
      <c r="F66" s="36">
        <f t="shared" si="1"/>
        <v>2</v>
      </c>
      <c r="G66" s="41">
        <f>((B66*2*0.25)+(B66*3*0.75))</f>
        <v>152195518.75</v>
      </c>
      <c r="H66" s="15">
        <v>0.5</v>
      </c>
      <c r="I66" s="10">
        <v>0</v>
      </c>
      <c r="J66" s="49">
        <f t="shared" si="3"/>
        <v>0</v>
      </c>
      <c r="K66" s="2">
        <f t="shared" si="4"/>
        <v>0.5</v>
      </c>
      <c r="L66" s="51">
        <f t="shared" si="5"/>
        <v>27671912.5</v>
      </c>
    </row>
    <row r="67" spans="1:12" x14ac:dyDescent="0.2">
      <c r="A67" s="7" t="s">
        <v>58</v>
      </c>
      <c r="B67" s="48">
        <v>8754018</v>
      </c>
      <c r="C67" s="10">
        <v>2</v>
      </c>
      <c r="D67" s="2">
        <v>1</v>
      </c>
      <c r="E67" s="49">
        <f t="shared" si="0"/>
        <v>8754018</v>
      </c>
      <c r="F67" s="36">
        <f t="shared" si="1"/>
        <v>1</v>
      </c>
      <c r="G67" s="50">
        <f t="shared" si="2"/>
        <v>8754018</v>
      </c>
      <c r="H67" s="15">
        <v>0.5</v>
      </c>
      <c r="I67" s="10">
        <v>0</v>
      </c>
      <c r="J67" s="49">
        <f t="shared" si="3"/>
        <v>0</v>
      </c>
      <c r="K67" s="2">
        <f t="shared" si="4"/>
        <v>0.5</v>
      </c>
      <c r="L67" s="51">
        <f t="shared" si="5"/>
        <v>4377009</v>
      </c>
    </row>
    <row r="68" spans="1:12" x14ac:dyDescent="0.2">
      <c r="A68" s="7" t="s">
        <v>59</v>
      </c>
      <c r="B68" s="48">
        <v>2962401</v>
      </c>
      <c r="C68" s="10">
        <v>2.5</v>
      </c>
      <c r="D68" s="2">
        <v>1</v>
      </c>
      <c r="E68" s="49">
        <f t="shared" si="0"/>
        <v>2962401</v>
      </c>
      <c r="F68" s="36">
        <f t="shared" si="1"/>
        <v>1.5</v>
      </c>
      <c r="G68" s="50">
        <f t="shared" si="2"/>
        <v>4443601.5</v>
      </c>
      <c r="H68" s="15">
        <v>0.5</v>
      </c>
      <c r="I68" s="10">
        <v>0</v>
      </c>
      <c r="J68" s="49">
        <f t="shared" si="3"/>
        <v>0</v>
      </c>
      <c r="K68" s="2">
        <f t="shared" si="4"/>
        <v>0.5</v>
      </c>
      <c r="L68" s="51">
        <f t="shared" si="5"/>
        <v>1481200.5</v>
      </c>
    </row>
    <row r="69" spans="1:12" x14ac:dyDescent="0.2">
      <c r="A69" s="7" t="s">
        <v>60</v>
      </c>
      <c r="B69" s="48">
        <v>2104249</v>
      </c>
      <c r="C69" s="10">
        <v>2.5</v>
      </c>
      <c r="D69" s="2">
        <v>1</v>
      </c>
      <c r="E69" s="49">
        <f t="shared" si="0"/>
        <v>2104249</v>
      </c>
      <c r="F69" s="36">
        <f t="shared" si="1"/>
        <v>1.5</v>
      </c>
      <c r="G69" s="50">
        <f t="shared" si="2"/>
        <v>3156373.5</v>
      </c>
      <c r="H69" s="15">
        <v>0.5</v>
      </c>
      <c r="I69" s="10">
        <v>0</v>
      </c>
      <c r="J69" s="49">
        <f t="shared" si="3"/>
        <v>0</v>
      </c>
      <c r="K69" s="2">
        <f t="shared" si="4"/>
        <v>0.5</v>
      </c>
      <c r="L69" s="51">
        <f t="shared" si="5"/>
        <v>1052124.5</v>
      </c>
    </row>
    <row r="70" spans="1:12" x14ac:dyDescent="0.2">
      <c r="A70" s="7" t="s">
        <v>61</v>
      </c>
      <c r="B70" s="48">
        <v>511813</v>
      </c>
      <c r="C70" s="10">
        <v>2.5</v>
      </c>
      <c r="D70" s="2">
        <v>1</v>
      </c>
      <c r="E70" s="49">
        <f t="shared" si="0"/>
        <v>511813</v>
      </c>
      <c r="F70" s="36">
        <f t="shared" si="1"/>
        <v>1.5</v>
      </c>
      <c r="G70" s="50">
        <f t="shared" si="2"/>
        <v>767719.5</v>
      </c>
      <c r="H70" s="15">
        <v>0.5</v>
      </c>
      <c r="I70" s="10">
        <v>0</v>
      </c>
      <c r="J70" s="49">
        <f t="shared" si="3"/>
        <v>0</v>
      </c>
      <c r="K70" s="2">
        <f t="shared" si="4"/>
        <v>0.5</v>
      </c>
      <c r="L70" s="51">
        <f t="shared" si="5"/>
        <v>255906.5</v>
      </c>
    </row>
    <row r="71" spans="1:12" x14ac:dyDescent="0.2">
      <c r="A71" s="7" t="s">
        <v>62</v>
      </c>
      <c r="B71" s="48">
        <v>60080190</v>
      </c>
      <c r="C71" s="10">
        <v>3</v>
      </c>
      <c r="D71" s="2">
        <v>0</v>
      </c>
      <c r="E71" s="49">
        <f t="shared" si="0"/>
        <v>0</v>
      </c>
      <c r="F71" s="36">
        <f t="shared" si="1"/>
        <v>3</v>
      </c>
      <c r="G71" s="50">
        <f t="shared" si="2"/>
        <v>180240570</v>
      </c>
      <c r="H71" s="15">
        <v>0.5</v>
      </c>
      <c r="I71" s="10">
        <v>0.5</v>
      </c>
      <c r="J71" s="49">
        <f t="shared" si="3"/>
        <v>30040095</v>
      </c>
      <c r="K71" s="2">
        <f t="shared" si="4"/>
        <v>0</v>
      </c>
      <c r="L71" s="51">
        <f t="shared" si="5"/>
        <v>0</v>
      </c>
    </row>
    <row r="72" spans="1:12" x14ac:dyDescent="0.2">
      <c r="A72" s="7" t="s">
        <v>63</v>
      </c>
      <c r="B72" s="48">
        <v>1811144</v>
      </c>
      <c r="C72" s="10">
        <v>3.5</v>
      </c>
      <c r="D72" s="2">
        <v>1</v>
      </c>
      <c r="E72" s="49">
        <f t="shared" si="0"/>
        <v>1811144</v>
      </c>
      <c r="F72" s="36">
        <f t="shared" si="1"/>
        <v>2.5</v>
      </c>
      <c r="G72" s="50">
        <f t="shared" si="2"/>
        <v>4527860</v>
      </c>
      <c r="H72" s="15">
        <v>0.5</v>
      </c>
      <c r="I72" s="10">
        <v>0</v>
      </c>
      <c r="J72" s="49">
        <f t="shared" si="3"/>
        <v>0</v>
      </c>
      <c r="K72" s="2">
        <f t="shared" si="4"/>
        <v>0.5</v>
      </c>
      <c r="L72" s="51">
        <f t="shared" si="5"/>
        <v>905572</v>
      </c>
    </row>
    <row r="73" spans="1:12" x14ac:dyDescent="0.2">
      <c r="A73" s="7" t="s">
        <v>64</v>
      </c>
      <c r="B73" s="48">
        <v>12422834</v>
      </c>
      <c r="C73" s="10">
        <v>3</v>
      </c>
      <c r="D73" s="2">
        <v>1</v>
      </c>
      <c r="E73" s="49">
        <f t="shared" si="0"/>
        <v>12422834</v>
      </c>
      <c r="F73" s="36">
        <f t="shared" si="1"/>
        <v>2</v>
      </c>
      <c r="G73" s="50">
        <f t="shared" si="2"/>
        <v>24845668</v>
      </c>
      <c r="H73" s="15">
        <v>0.5</v>
      </c>
      <c r="I73" s="10">
        <v>0</v>
      </c>
      <c r="J73" s="49">
        <f t="shared" si="3"/>
        <v>0</v>
      </c>
      <c r="K73" s="2">
        <f t="shared" si="4"/>
        <v>0.5</v>
      </c>
      <c r="L73" s="51">
        <f t="shared" si="5"/>
        <v>6211417</v>
      </c>
    </row>
    <row r="74" spans="1:12" x14ac:dyDescent="0.2">
      <c r="A74" s="7" t="s">
        <v>65</v>
      </c>
      <c r="B74" s="48">
        <v>1595913</v>
      </c>
      <c r="C74" s="10">
        <v>2.5</v>
      </c>
      <c r="D74" s="2">
        <v>1</v>
      </c>
      <c r="E74" s="49">
        <f>(B74*D74)</f>
        <v>1595913</v>
      </c>
      <c r="F74" s="36">
        <f>(C74-D74)</f>
        <v>1.5</v>
      </c>
      <c r="G74" s="50">
        <f>(B74*F74)</f>
        <v>2393869.5</v>
      </c>
      <c r="H74" s="15">
        <v>0.5</v>
      </c>
      <c r="I74" s="10">
        <v>0</v>
      </c>
      <c r="J74" s="49">
        <f>(B74*I74)</f>
        <v>0</v>
      </c>
      <c r="K74" s="2">
        <f>(H74-I74)</f>
        <v>0.5</v>
      </c>
      <c r="L74" s="51">
        <f>(B74*K74)</f>
        <v>797956.5</v>
      </c>
    </row>
    <row r="75" spans="1:12" x14ac:dyDescent="0.2">
      <c r="A75" s="7" t="s">
        <v>82</v>
      </c>
      <c r="B75" s="11">
        <f>SUM(B8:B74)</f>
        <v>2703614616</v>
      </c>
      <c r="C75" s="12"/>
      <c r="D75" s="1"/>
      <c r="E75" s="40">
        <f>SUM(E8:E74)</f>
        <v>1275048905.125</v>
      </c>
      <c r="F75" s="1"/>
      <c r="G75" s="40">
        <f>SUM(G8:G74)</f>
        <v>6202845916.375</v>
      </c>
      <c r="H75" s="13"/>
      <c r="I75" s="1"/>
      <c r="J75" s="40">
        <f>SUM(J8:J74)</f>
        <v>346465361</v>
      </c>
      <c r="K75" s="1"/>
      <c r="L75" s="43">
        <f>SUM(L8:L74)</f>
        <v>1005341947</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93</v>
      </c>
      <c r="B78" s="127"/>
      <c r="C78" s="127"/>
      <c r="D78" s="127"/>
      <c r="E78" s="127"/>
      <c r="F78" s="127"/>
      <c r="G78" s="127"/>
      <c r="H78" s="127"/>
      <c r="I78" s="127"/>
      <c r="J78" s="127"/>
      <c r="K78" s="127"/>
      <c r="L78" s="128"/>
    </row>
    <row r="79" spans="1:12" x14ac:dyDescent="0.2">
      <c r="A79" s="126" t="s">
        <v>94</v>
      </c>
      <c r="B79" s="127"/>
      <c r="C79" s="127"/>
      <c r="D79" s="127"/>
      <c r="E79" s="127"/>
      <c r="F79" s="127"/>
      <c r="G79" s="127"/>
      <c r="H79" s="127"/>
      <c r="I79" s="127"/>
      <c r="J79" s="127"/>
      <c r="K79" s="127"/>
      <c r="L79" s="128"/>
    </row>
    <row r="80" spans="1:12" ht="51" customHeight="1" x14ac:dyDescent="0.2">
      <c r="A80" s="126" t="s">
        <v>95</v>
      </c>
      <c r="B80" s="127"/>
      <c r="C80" s="127"/>
      <c r="D80" s="127"/>
      <c r="E80" s="127"/>
      <c r="F80" s="127"/>
      <c r="G80" s="127"/>
      <c r="H80" s="127"/>
      <c r="I80" s="127"/>
      <c r="J80" s="127"/>
      <c r="K80" s="127"/>
      <c r="L80" s="128"/>
    </row>
    <row r="81" spans="1:12" ht="12.75" customHeight="1" x14ac:dyDescent="0.2">
      <c r="A81" s="45"/>
      <c r="B81" s="46"/>
      <c r="C81" s="46"/>
      <c r="D81" s="46"/>
      <c r="E81" s="46"/>
      <c r="F81" s="46"/>
      <c r="G81" s="46"/>
      <c r="H81" s="46"/>
      <c r="I81" s="46"/>
      <c r="J81" s="46"/>
      <c r="K81" s="46"/>
      <c r="L81" s="47"/>
    </row>
    <row r="82" spans="1:12" ht="12.75" customHeight="1" x14ac:dyDescent="0.2">
      <c r="A82" s="4" t="s">
        <v>74</v>
      </c>
      <c r="B82" s="5"/>
      <c r="C82" s="5"/>
      <c r="D82" s="5"/>
      <c r="E82" s="5"/>
      <c r="F82" s="5"/>
      <c r="G82" s="5"/>
      <c r="H82" s="5"/>
      <c r="I82" s="5"/>
      <c r="J82" s="5"/>
      <c r="K82" s="5"/>
      <c r="L82" s="6"/>
    </row>
    <row r="83" spans="1:12" ht="25.5" customHeight="1" x14ac:dyDescent="0.2">
      <c r="A83" s="126" t="s">
        <v>96</v>
      </c>
      <c r="B83" s="129"/>
      <c r="C83" s="129"/>
      <c r="D83" s="129"/>
      <c r="E83" s="129"/>
      <c r="F83" s="129"/>
      <c r="G83" s="129"/>
      <c r="H83" s="129"/>
      <c r="I83" s="129"/>
      <c r="J83" s="129"/>
      <c r="K83" s="129"/>
      <c r="L83" s="128"/>
    </row>
    <row r="84" spans="1:12" ht="25.5" customHeight="1" thickBot="1" x14ac:dyDescent="0.25">
      <c r="A84" s="130" t="s">
        <v>97</v>
      </c>
      <c r="B84" s="131"/>
      <c r="C84" s="131"/>
      <c r="D84" s="131"/>
      <c r="E84" s="131"/>
      <c r="F84" s="131"/>
      <c r="G84" s="131"/>
      <c r="H84" s="131"/>
      <c r="I84" s="131"/>
      <c r="J84" s="131"/>
      <c r="K84" s="131"/>
      <c r="L84" s="132"/>
    </row>
  </sheetData>
  <mergeCells count="10">
    <mergeCell ref="A1:L1"/>
    <mergeCell ref="A2:L2"/>
    <mergeCell ref="A3:L3"/>
    <mergeCell ref="C4:G4"/>
    <mergeCell ref="H4:L4"/>
    <mergeCell ref="A83:L83"/>
    <mergeCell ref="A84:L84"/>
    <mergeCell ref="A78:L78"/>
    <mergeCell ref="A79:L79"/>
    <mergeCell ref="A80:L80"/>
  </mergeCells>
  <printOptions horizontalCentered="1"/>
  <pageMargins left="0.5" right="0.5" top="0.5" bottom="0.5" header="0.3" footer="0.3"/>
  <pageSetup scale="78" fitToHeight="0" orientation="landscape" r:id="rId1"/>
  <headerFooter>
    <oddHeader>&amp;COffice of Economic and Demographic Research</oddHeader>
    <oddFooter>&amp;LJune 2011&amp;RPage &amp;P of &amp;N</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92"/>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4.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98</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2011</v>
      </c>
      <c r="E6" s="19" t="s">
        <v>70</v>
      </c>
      <c r="F6" s="34" t="s">
        <v>72</v>
      </c>
      <c r="G6" s="25" t="s">
        <v>66</v>
      </c>
      <c r="H6" s="26" t="s">
        <v>76</v>
      </c>
      <c r="I6" s="19">
        <v>2011</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32217043</v>
      </c>
      <c r="C8" s="9">
        <v>3.5</v>
      </c>
      <c r="D8" s="55">
        <v>0.25</v>
      </c>
      <c r="E8" s="39">
        <f>(B8*0.75*0.25)+(B8*0.25*0.75)</f>
        <v>12081391.125</v>
      </c>
      <c r="F8" s="56">
        <f>(C8-D8)</f>
        <v>3.25</v>
      </c>
      <c r="G8" s="41">
        <f>(B8*2.75*0.25)+(B8*3.25*0.75)</f>
        <v>100678259.375</v>
      </c>
      <c r="H8" s="14">
        <v>0.5</v>
      </c>
      <c r="I8" s="33">
        <v>0</v>
      </c>
      <c r="J8" s="39">
        <f>(B8*I8)</f>
        <v>0</v>
      </c>
      <c r="K8" s="3">
        <f>(H8-I8)</f>
        <v>0.5</v>
      </c>
      <c r="L8" s="42">
        <f>(B8*K8)</f>
        <v>16108521.5</v>
      </c>
    </row>
    <row r="9" spans="1:12" x14ac:dyDescent="0.2">
      <c r="A9" s="7" t="s">
        <v>3</v>
      </c>
      <c r="B9" s="48">
        <v>1704417</v>
      </c>
      <c r="C9" s="10">
        <v>2.5</v>
      </c>
      <c r="D9" s="2">
        <v>1</v>
      </c>
      <c r="E9" s="49">
        <f>(B9*D9)</f>
        <v>1704417</v>
      </c>
      <c r="F9" s="36">
        <f>(C9-D9)</f>
        <v>1.5</v>
      </c>
      <c r="G9" s="50">
        <f>(B9*F9)</f>
        <v>2556625.5</v>
      </c>
      <c r="H9" s="15">
        <v>0.5</v>
      </c>
      <c r="I9" s="10">
        <v>0</v>
      </c>
      <c r="J9" s="49">
        <f>(B9*I9)</f>
        <v>0</v>
      </c>
      <c r="K9" s="2">
        <f>(H9-I9)</f>
        <v>0.5</v>
      </c>
      <c r="L9" s="51">
        <f>(B9*K9)</f>
        <v>852208.5</v>
      </c>
    </row>
    <row r="10" spans="1:12" x14ac:dyDescent="0.2">
      <c r="A10" s="7" t="s">
        <v>4</v>
      </c>
      <c r="B10" s="48">
        <v>28189494</v>
      </c>
      <c r="C10" s="10">
        <v>3</v>
      </c>
      <c r="D10" s="2">
        <v>0</v>
      </c>
      <c r="E10" s="49">
        <f t="shared" ref="E10:E73" si="0">(B10*D10)</f>
        <v>0</v>
      </c>
      <c r="F10" s="36">
        <f t="shared" ref="F10:F73" si="1">(C10-D10)</f>
        <v>3</v>
      </c>
      <c r="G10" s="50">
        <f t="shared" ref="G10:G73" si="2">(B10*F10)</f>
        <v>84568482</v>
      </c>
      <c r="H10" s="15">
        <v>0.5</v>
      </c>
      <c r="I10" s="10">
        <v>0.5</v>
      </c>
      <c r="J10" s="49">
        <f>(B10*0.5*0.75)</f>
        <v>10571060.25</v>
      </c>
      <c r="K10" s="2">
        <f t="shared" ref="K10:K73" si="3">(H10-I10)</f>
        <v>0</v>
      </c>
      <c r="L10" s="51">
        <f>(B10*0.5*0.25)</f>
        <v>3523686.75</v>
      </c>
    </row>
    <row r="11" spans="1:12" x14ac:dyDescent="0.2">
      <c r="A11" s="7" t="s">
        <v>5</v>
      </c>
      <c r="B11" s="48">
        <v>2062948</v>
      </c>
      <c r="C11" s="10">
        <v>2.5</v>
      </c>
      <c r="D11" s="2">
        <v>1</v>
      </c>
      <c r="E11" s="49">
        <f t="shared" si="0"/>
        <v>2062948</v>
      </c>
      <c r="F11" s="36">
        <f t="shared" si="1"/>
        <v>1.5</v>
      </c>
      <c r="G11" s="50">
        <f t="shared" si="2"/>
        <v>3094422</v>
      </c>
      <c r="H11" s="15">
        <v>0.5</v>
      </c>
      <c r="I11" s="10">
        <v>0</v>
      </c>
      <c r="J11" s="49">
        <f t="shared" ref="J11:J73" si="4">(B11*I11)</f>
        <v>0</v>
      </c>
      <c r="K11" s="2">
        <f t="shared" si="3"/>
        <v>0.5</v>
      </c>
      <c r="L11" s="51">
        <f t="shared" ref="L11:L73" si="5">(B11*K11)</f>
        <v>1031474</v>
      </c>
    </row>
    <row r="12" spans="1:12" x14ac:dyDescent="0.2">
      <c r="A12" s="7" t="s">
        <v>6</v>
      </c>
      <c r="B12" s="48">
        <v>61528212</v>
      </c>
      <c r="C12" s="10">
        <v>3</v>
      </c>
      <c r="D12" s="2">
        <v>0</v>
      </c>
      <c r="E12" s="49">
        <f t="shared" si="0"/>
        <v>0</v>
      </c>
      <c r="F12" s="36">
        <f t="shared" si="1"/>
        <v>3</v>
      </c>
      <c r="G12" s="50">
        <f t="shared" si="2"/>
        <v>184584636</v>
      </c>
      <c r="H12" s="15">
        <v>0.5</v>
      </c>
      <c r="I12" s="10">
        <v>0</v>
      </c>
      <c r="J12" s="49">
        <f t="shared" si="4"/>
        <v>0</v>
      </c>
      <c r="K12" s="2">
        <f t="shared" si="3"/>
        <v>0.5</v>
      </c>
      <c r="L12" s="51">
        <f t="shared" si="5"/>
        <v>30764106</v>
      </c>
    </row>
    <row r="13" spans="1:12" x14ac:dyDescent="0.2">
      <c r="A13" s="7" t="s">
        <v>7</v>
      </c>
      <c r="B13" s="48">
        <v>273266092</v>
      </c>
      <c r="C13" s="10">
        <v>3</v>
      </c>
      <c r="D13" s="2">
        <v>0</v>
      </c>
      <c r="E13" s="49">
        <f t="shared" si="0"/>
        <v>0</v>
      </c>
      <c r="F13" s="36">
        <f t="shared" si="1"/>
        <v>3</v>
      </c>
      <c r="G13" s="50">
        <f t="shared" si="2"/>
        <v>819798276</v>
      </c>
      <c r="H13" s="15">
        <v>0.5</v>
      </c>
      <c r="I13" s="10">
        <v>0</v>
      </c>
      <c r="J13" s="49">
        <f t="shared" si="4"/>
        <v>0</v>
      </c>
      <c r="K13" s="2">
        <f t="shared" si="3"/>
        <v>0.5</v>
      </c>
      <c r="L13" s="51">
        <f t="shared" si="5"/>
        <v>136633046</v>
      </c>
    </row>
    <row r="14" spans="1:12" x14ac:dyDescent="0.2">
      <c r="A14" s="7" t="s">
        <v>8</v>
      </c>
      <c r="B14" s="48">
        <v>773409</v>
      </c>
      <c r="C14" s="10">
        <v>2.5</v>
      </c>
      <c r="D14" s="2">
        <v>1</v>
      </c>
      <c r="E14" s="49">
        <f t="shared" si="0"/>
        <v>773409</v>
      </c>
      <c r="F14" s="36">
        <f t="shared" si="1"/>
        <v>1.5</v>
      </c>
      <c r="G14" s="50">
        <f t="shared" si="2"/>
        <v>1160113.5</v>
      </c>
      <c r="H14" s="15">
        <v>0.5</v>
      </c>
      <c r="I14" s="10">
        <v>0.5</v>
      </c>
      <c r="J14" s="49">
        <f t="shared" si="4"/>
        <v>386704.5</v>
      </c>
      <c r="K14" s="2">
        <f t="shared" si="3"/>
        <v>0</v>
      </c>
      <c r="L14" s="51">
        <f t="shared" si="5"/>
        <v>0</v>
      </c>
    </row>
    <row r="15" spans="1:12" x14ac:dyDescent="0.2">
      <c r="A15" s="7" t="s">
        <v>9</v>
      </c>
      <c r="B15" s="48">
        <v>19213345</v>
      </c>
      <c r="C15" s="10">
        <v>3</v>
      </c>
      <c r="D15" s="2">
        <v>1</v>
      </c>
      <c r="E15" s="49">
        <f t="shared" si="0"/>
        <v>19213345</v>
      </c>
      <c r="F15" s="36">
        <f t="shared" si="1"/>
        <v>2</v>
      </c>
      <c r="G15" s="50">
        <f t="shared" si="2"/>
        <v>38426690</v>
      </c>
      <c r="H15" s="15">
        <v>0.5</v>
      </c>
      <c r="I15" s="10">
        <v>0</v>
      </c>
      <c r="J15" s="49">
        <f t="shared" si="4"/>
        <v>0</v>
      </c>
      <c r="K15" s="2">
        <f t="shared" si="3"/>
        <v>0.5</v>
      </c>
      <c r="L15" s="51">
        <f t="shared" si="5"/>
        <v>9606672.5</v>
      </c>
    </row>
    <row r="16" spans="1:12" x14ac:dyDescent="0.2">
      <c r="A16" s="7" t="s">
        <v>10</v>
      </c>
      <c r="B16" s="48">
        <v>11831068</v>
      </c>
      <c r="C16" s="10">
        <v>3</v>
      </c>
      <c r="D16" s="2">
        <v>0</v>
      </c>
      <c r="E16" s="49">
        <f t="shared" si="0"/>
        <v>0</v>
      </c>
      <c r="F16" s="36">
        <f t="shared" si="1"/>
        <v>3</v>
      </c>
      <c r="G16" s="50">
        <f t="shared" si="2"/>
        <v>35493204</v>
      </c>
      <c r="H16" s="15">
        <v>0.5</v>
      </c>
      <c r="I16" s="10">
        <v>0</v>
      </c>
      <c r="J16" s="49">
        <f t="shared" si="4"/>
        <v>0</v>
      </c>
      <c r="K16" s="2">
        <f t="shared" si="3"/>
        <v>0.5</v>
      </c>
      <c r="L16" s="51">
        <f t="shared" si="5"/>
        <v>5915534</v>
      </c>
    </row>
    <row r="17" spans="1:12" x14ac:dyDescent="0.2">
      <c r="A17" s="7" t="s">
        <v>11</v>
      </c>
      <c r="B17" s="48">
        <v>17654685</v>
      </c>
      <c r="C17" s="10">
        <v>3</v>
      </c>
      <c r="D17" s="2">
        <v>1</v>
      </c>
      <c r="E17" s="49">
        <f t="shared" si="0"/>
        <v>17654685</v>
      </c>
      <c r="F17" s="36">
        <f t="shared" si="1"/>
        <v>2</v>
      </c>
      <c r="G17" s="50">
        <f t="shared" si="2"/>
        <v>35309370</v>
      </c>
      <c r="H17" s="15">
        <v>0.5</v>
      </c>
      <c r="I17" s="10">
        <v>0</v>
      </c>
      <c r="J17" s="49">
        <f t="shared" si="4"/>
        <v>0</v>
      </c>
      <c r="K17" s="2">
        <f t="shared" si="3"/>
        <v>0.5</v>
      </c>
      <c r="L17" s="51">
        <f t="shared" si="5"/>
        <v>8827342.5</v>
      </c>
    </row>
    <row r="18" spans="1:12" x14ac:dyDescent="0.2">
      <c r="A18" s="7" t="s">
        <v>12</v>
      </c>
      <c r="B18" s="48">
        <v>57979851</v>
      </c>
      <c r="C18" s="10">
        <v>2</v>
      </c>
      <c r="D18" s="2">
        <v>0</v>
      </c>
      <c r="E18" s="49">
        <f t="shared" si="0"/>
        <v>0</v>
      </c>
      <c r="F18" s="36">
        <f t="shared" si="1"/>
        <v>2</v>
      </c>
      <c r="G18" s="50">
        <f t="shared" si="2"/>
        <v>115959702</v>
      </c>
      <c r="H18" s="15">
        <v>0.5</v>
      </c>
      <c r="I18" s="10">
        <v>0</v>
      </c>
      <c r="J18" s="49">
        <f t="shared" si="4"/>
        <v>0</v>
      </c>
      <c r="K18" s="2">
        <f t="shared" si="3"/>
        <v>0.5</v>
      </c>
      <c r="L18" s="51">
        <f t="shared" si="5"/>
        <v>28989925.5</v>
      </c>
    </row>
    <row r="19" spans="1:12" x14ac:dyDescent="0.2">
      <c r="A19" s="7" t="s">
        <v>13</v>
      </c>
      <c r="B19" s="48">
        <v>6498689</v>
      </c>
      <c r="C19" s="10">
        <v>3</v>
      </c>
      <c r="D19" s="2">
        <v>1</v>
      </c>
      <c r="E19" s="49">
        <f t="shared" si="0"/>
        <v>6498689</v>
      </c>
      <c r="F19" s="36">
        <f t="shared" si="1"/>
        <v>2</v>
      </c>
      <c r="G19" s="50">
        <f t="shared" si="2"/>
        <v>12997378</v>
      </c>
      <c r="H19" s="15">
        <v>0.5</v>
      </c>
      <c r="I19" s="10">
        <v>0</v>
      </c>
      <c r="J19" s="49">
        <f t="shared" si="4"/>
        <v>0</v>
      </c>
      <c r="K19" s="2">
        <f t="shared" si="3"/>
        <v>0.5</v>
      </c>
      <c r="L19" s="51">
        <f t="shared" si="5"/>
        <v>3249344.5</v>
      </c>
    </row>
    <row r="20" spans="1:12" x14ac:dyDescent="0.2">
      <c r="A20" s="7" t="s">
        <v>99</v>
      </c>
      <c r="B20" s="48">
        <v>1999380</v>
      </c>
      <c r="C20" s="10">
        <v>2.5</v>
      </c>
      <c r="D20" s="2">
        <v>1</v>
      </c>
      <c r="E20" s="49">
        <f t="shared" si="0"/>
        <v>1999380</v>
      </c>
      <c r="F20" s="36">
        <f t="shared" si="1"/>
        <v>1.5</v>
      </c>
      <c r="G20" s="50">
        <f t="shared" si="2"/>
        <v>2999070</v>
      </c>
      <c r="H20" s="15">
        <v>0.5</v>
      </c>
      <c r="I20" s="10">
        <v>0</v>
      </c>
      <c r="J20" s="49">
        <f t="shared" si="4"/>
        <v>0</v>
      </c>
      <c r="K20" s="2">
        <f t="shared" si="3"/>
        <v>0.5</v>
      </c>
      <c r="L20" s="51">
        <f t="shared" si="5"/>
        <v>999690</v>
      </c>
    </row>
    <row r="21" spans="1:12" x14ac:dyDescent="0.2">
      <c r="A21" s="7" t="s">
        <v>14</v>
      </c>
      <c r="B21" s="48">
        <v>771081</v>
      </c>
      <c r="C21" s="10">
        <v>2.5</v>
      </c>
      <c r="D21" s="2">
        <v>1</v>
      </c>
      <c r="E21" s="49">
        <f t="shared" si="0"/>
        <v>771081</v>
      </c>
      <c r="F21" s="36">
        <f t="shared" si="1"/>
        <v>1.5</v>
      </c>
      <c r="G21" s="50">
        <f t="shared" si="2"/>
        <v>1156621.5</v>
      </c>
      <c r="H21" s="15">
        <v>0.5</v>
      </c>
      <c r="I21" s="10">
        <v>0</v>
      </c>
      <c r="J21" s="49">
        <f t="shared" si="4"/>
        <v>0</v>
      </c>
      <c r="K21" s="2">
        <f t="shared" si="3"/>
        <v>0.5</v>
      </c>
      <c r="L21" s="51">
        <f t="shared" si="5"/>
        <v>385540.5</v>
      </c>
    </row>
    <row r="22" spans="1:12" x14ac:dyDescent="0.2">
      <c r="A22" s="7" t="s">
        <v>15</v>
      </c>
      <c r="B22" s="48">
        <v>135345185</v>
      </c>
      <c r="C22" s="10">
        <v>3</v>
      </c>
      <c r="D22" s="2">
        <v>1</v>
      </c>
      <c r="E22" s="49">
        <f t="shared" si="0"/>
        <v>135345185</v>
      </c>
      <c r="F22" s="36">
        <f t="shared" si="1"/>
        <v>2</v>
      </c>
      <c r="G22" s="50">
        <f t="shared" si="2"/>
        <v>270690370</v>
      </c>
      <c r="H22" s="15">
        <v>0.5</v>
      </c>
      <c r="I22" s="10">
        <v>0</v>
      </c>
      <c r="J22" s="49">
        <f t="shared" si="4"/>
        <v>0</v>
      </c>
      <c r="K22" s="2">
        <f t="shared" si="3"/>
        <v>0.5</v>
      </c>
      <c r="L22" s="51">
        <f t="shared" si="5"/>
        <v>67672592.5</v>
      </c>
    </row>
    <row r="23" spans="1:12" x14ac:dyDescent="0.2">
      <c r="A23" s="7" t="s">
        <v>16</v>
      </c>
      <c r="B23" s="48">
        <v>39236756</v>
      </c>
      <c r="C23" s="10">
        <v>3</v>
      </c>
      <c r="D23" s="2">
        <v>1</v>
      </c>
      <c r="E23" s="49">
        <f t="shared" si="0"/>
        <v>39236756</v>
      </c>
      <c r="F23" s="36">
        <f t="shared" si="1"/>
        <v>2</v>
      </c>
      <c r="G23" s="50">
        <f t="shared" si="2"/>
        <v>78473512</v>
      </c>
      <c r="H23" s="15">
        <v>0.5</v>
      </c>
      <c r="I23" s="10">
        <v>0.5</v>
      </c>
      <c r="J23" s="49">
        <f t="shared" si="4"/>
        <v>19618378</v>
      </c>
      <c r="K23" s="2">
        <f t="shared" si="3"/>
        <v>0</v>
      </c>
      <c r="L23" s="51">
        <f t="shared" si="5"/>
        <v>0</v>
      </c>
    </row>
    <row r="24" spans="1:12" x14ac:dyDescent="0.2">
      <c r="A24" s="7" t="s">
        <v>17</v>
      </c>
      <c r="B24" s="48">
        <v>7996787</v>
      </c>
      <c r="C24" s="10">
        <v>2</v>
      </c>
      <c r="D24" s="2">
        <v>0.5</v>
      </c>
      <c r="E24" s="49">
        <f t="shared" si="0"/>
        <v>3998393.5</v>
      </c>
      <c r="F24" s="36">
        <f t="shared" si="1"/>
        <v>1.5</v>
      </c>
      <c r="G24" s="50">
        <f t="shared" si="2"/>
        <v>11995180.5</v>
      </c>
      <c r="H24" s="15">
        <v>0.5</v>
      </c>
      <c r="I24" s="10">
        <v>0.5</v>
      </c>
      <c r="J24" s="49">
        <f t="shared" si="4"/>
        <v>3998393.5</v>
      </c>
      <c r="K24" s="2">
        <f t="shared" si="3"/>
        <v>0</v>
      </c>
      <c r="L24" s="51">
        <f t="shared" si="5"/>
        <v>0</v>
      </c>
    </row>
    <row r="25" spans="1:12" x14ac:dyDescent="0.2">
      <c r="A25" s="7" t="s">
        <v>18</v>
      </c>
      <c r="B25" s="48">
        <v>1416345</v>
      </c>
      <c r="C25" s="10">
        <v>3.5</v>
      </c>
      <c r="D25" s="2">
        <v>1</v>
      </c>
      <c r="E25" s="49">
        <f t="shared" si="0"/>
        <v>1416345</v>
      </c>
      <c r="F25" s="36">
        <f t="shared" si="1"/>
        <v>2.5</v>
      </c>
      <c r="G25" s="50">
        <f t="shared" si="2"/>
        <v>3540862.5</v>
      </c>
      <c r="H25" s="15">
        <v>0.5</v>
      </c>
      <c r="I25" s="10">
        <v>0</v>
      </c>
      <c r="J25" s="49">
        <f t="shared" si="4"/>
        <v>0</v>
      </c>
      <c r="K25" s="2">
        <f t="shared" si="3"/>
        <v>0.5</v>
      </c>
      <c r="L25" s="51">
        <f t="shared" si="5"/>
        <v>708172.5</v>
      </c>
    </row>
    <row r="26" spans="1:12" x14ac:dyDescent="0.2">
      <c r="A26" s="7" t="s">
        <v>19</v>
      </c>
      <c r="B26" s="48">
        <v>3008050</v>
      </c>
      <c r="C26" s="10">
        <v>2.5</v>
      </c>
      <c r="D26" s="2">
        <v>1.5</v>
      </c>
      <c r="E26" s="49">
        <f t="shared" si="0"/>
        <v>4512075</v>
      </c>
      <c r="F26" s="36">
        <f t="shared" si="1"/>
        <v>1</v>
      </c>
      <c r="G26" s="50">
        <f t="shared" si="2"/>
        <v>3008050</v>
      </c>
      <c r="H26" s="15">
        <v>0.5</v>
      </c>
      <c r="I26" s="10">
        <v>0</v>
      </c>
      <c r="J26" s="49">
        <f t="shared" si="4"/>
        <v>0</v>
      </c>
      <c r="K26" s="2">
        <f t="shared" si="3"/>
        <v>0.5</v>
      </c>
      <c r="L26" s="51">
        <f t="shared" si="5"/>
        <v>1504025</v>
      </c>
    </row>
    <row r="27" spans="1:12" x14ac:dyDescent="0.2">
      <c r="A27" s="7" t="s">
        <v>20</v>
      </c>
      <c r="B27" s="48">
        <v>660744</v>
      </c>
      <c r="C27" s="10">
        <v>2.5</v>
      </c>
      <c r="D27" s="2">
        <v>1</v>
      </c>
      <c r="E27" s="49">
        <f t="shared" si="0"/>
        <v>660744</v>
      </c>
      <c r="F27" s="36">
        <f t="shared" si="1"/>
        <v>1.5</v>
      </c>
      <c r="G27" s="50">
        <f t="shared" si="2"/>
        <v>991116</v>
      </c>
      <c r="H27" s="15">
        <v>0.5</v>
      </c>
      <c r="I27" s="10">
        <v>0</v>
      </c>
      <c r="J27" s="49">
        <f t="shared" si="4"/>
        <v>0</v>
      </c>
      <c r="K27" s="2">
        <f t="shared" si="3"/>
        <v>0.5</v>
      </c>
      <c r="L27" s="51">
        <f t="shared" si="5"/>
        <v>330372</v>
      </c>
    </row>
    <row r="28" spans="1:12" x14ac:dyDescent="0.2">
      <c r="A28" s="7" t="s">
        <v>21</v>
      </c>
      <c r="B28" s="48">
        <v>362280</v>
      </c>
      <c r="C28" s="10">
        <v>2.5</v>
      </c>
      <c r="D28" s="2">
        <v>1</v>
      </c>
      <c r="E28" s="49">
        <f t="shared" si="0"/>
        <v>362280</v>
      </c>
      <c r="F28" s="36">
        <f t="shared" si="1"/>
        <v>1.5</v>
      </c>
      <c r="G28" s="50">
        <f t="shared" si="2"/>
        <v>543420</v>
      </c>
      <c r="H28" s="15">
        <v>0.5</v>
      </c>
      <c r="I28" s="10">
        <v>0</v>
      </c>
      <c r="J28" s="49">
        <f t="shared" si="4"/>
        <v>0</v>
      </c>
      <c r="K28" s="2">
        <f t="shared" si="3"/>
        <v>0.5</v>
      </c>
      <c r="L28" s="51">
        <f t="shared" si="5"/>
        <v>181140</v>
      </c>
    </row>
    <row r="29" spans="1:12" x14ac:dyDescent="0.2">
      <c r="A29" s="7" t="s">
        <v>22</v>
      </c>
      <c r="B29" s="48">
        <v>1089333</v>
      </c>
      <c r="C29" s="10">
        <v>3.5</v>
      </c>
      <c r="D29" s="2">
        <v>1</v>
      </c>
      <c r="E29" s="49">
        <f t="shared" si="0"/>
        <v>1089333</v>
      </c>
      <c r="F29" s="36">
        <f t="shared" si="1"/>
        <v>2.5</v>
      </c>
      <c r="G29" s="50">
        <f t="shared" si="2"/>
        <v>2723332.5</v>
      </c>
      <c r="H29" s="15">
        <v>0.5</v>
      </c>
      <c r="I29" s="10">
        <v>0</v>
      </c>
      <c r="J29" s="49">
        <f t="shared" si="4"/>
        <v>0</v>
      </c>
      <c r="K29" s="2">
        <f t="shared" si="3"/>
        <v>0.5</v>
      </c>
      <c r="L29" s="51">
        <f t="shared" si="5"/>
        <v>544666.5</v>
      </c>
    </row>
    <row r="30" spans="1:12" x14ac:dyDescent="0.2">
      <c r="A30" s="7" t="s">
        <v>23</v>
      </c>
      <c r="B30" s="48">
        <v>593500</v>
      </c>
      <c r="C30" s="10">
        <v>2.5</v>
      </c>
      <c r="D30" s="2">
        <v>1</v>
      </c>
      <c r="E30" s="49">
        <f t="shared" si="0"/>
        <v>593500</v>
      </c>
      <c r="F30" s="36">
        <f t="shared" si="1"/>
        <v>1.5</v>
      </c>
      <c r="G30" s="50">
        <f t="shared" si="2"/>
        <v>890250</v>
      </c>
      <c r="H30" s="15">
        <v>0.5</v>
      </c>
      <c r="I30" s="10">
        <v>0</v>
      </c>
      <c r="J30" s="49">
        <f t="shared" si="4"/>
        <v>0</v>
      </c>
      <c r="K30" s="2">
        <f t="shared" si="3"/>
        <v>0.5</v>
      </c>
      <c r="L30" s="51">
        <f t="shared" si="5"/>
        <v>296750</v>
      </c>
    </row>
    <row r="31" spans="1:12" x14ac:dyDescent="0.2">
      <c r="A31" s="7" t="s">
        <v>24</v>
      </c>
      <c r="B31" s="48">
        <v>1570061</v>
      </c>
      <c r="C31" s="10">
        <v>2.5</v>
      </c>
      <c r="D31" s="2">
        <v>1</v>
      </c>
      <c r="E31" s="49">
        <f t="shared" si="0"/>
        <v>1570061</v>
      </c>
      <c r="F31" s="36">
        <f t="shared" si="1"/>
        <v>1.5</v>
      </c>
      <c r="G31" s="50">
        <f t="shared" si="2"/>
        <v>2355091.5</v>
      </c>
      <c r="H31" s="15">
        <v>0.5</v>
      </c>
      <c r="I31" s="10">
        <v>0</v>
      </c>
      <c r="J31" s="49">
        <f t="shared" si="4"/>
        <v>0</v>
      </c>
      <c r="K31" s="2">
        <f t="shared" si="3"/>
        <v>0.5</v>
      </c>
      <c r="L31" s="51">
        <f t="shared" si="5"/>
        <v>785030.5</v>
      </c>
    </row>
    <row r="32" spans="1:12" x14ac:dyDescent="0.2">
      <c r="A32" s="7" t="s">
        <v>25</v>
      </c>
      <c r="B32" s="48">
        <v>2691996</v>
      </c>
      <c r="C32" s="10">
        <v>2.5</v>
      </c>
      <c r="D32" s="2">
        <v>1</v>
      </c>
      <c r="E32" s="49">
        <f t="shared" si="0"/>
        <v>2691996</v>
      </c>
      <c r="F32" s="36">
        <f t="shared" si="1"/>
        <v>1.5</v>
      </c>
      <c r="G32" s="50">
        <f t="shared" si="2"/>
        <v>4037994</v>
      </c>
      <c r="H32" s="15">
        <v>0.5</v>
      </c>
      <c r="I32" s="10">
        <v>0</v>
      </c>
      <c r="J32" s="49">
        <f t="shared" si="4"/>
        <v>0</v>
      </c>
      <c r="K32" s="2">
        <f t="shared" si="3"/>
        <v>0.5</v>
      </c>
      <c r="L32" s="51">
        <f t="shared" si="5"/>
        <v>1345998</v>
      </c>
    </row>
    <row r="33" spans="1:12" x14ac:dyDescent="0.2">
      <c r="A33" s="7" t="s">
        <v>26</v>
      </c>
      <c r="B33" s="48">
        <v>15332692</v>
      </c>
      <c r="C33" s="10">
        <v>3</v>
      </c>
      <c r="D33" s="2">
        <v>0</v>
      </c>
      <c r="E33" s="49">
        <f t="shared" si="0"/>
        <v>0</v>
      </c>
      <c r="F33" s="36">
        <f t="shared" si="1"/>
        <v>3</v>
      </c>
      <c r="G33" s="50">
        <f t="shared" si="2"/>
        <v>45998076</v>
      </c>
      <c r="H33" s="15">
        <v>0.5</v>
      </c>
      <c r="I33" s="10">
        <v>0.5</v>
      </c>
      <c r="J33" s="49">
        <f t="shared" si="4"/>
        <v>7666346</v>
      </c>
      <c r="K33" s="2">
        <f t="shared" si="3"/>
        <v>0</v>
      </c>
      <c r="L33" s="51">
        <f t="shared" si="5"/>
        <v>0</v>
      </c>
    </row>
    <row r="34" spans="1:12" x14ac:dyDescent="0.2">
      <c r="A34" s="7" t="s">
        <v>27</v>
      </c>
      <c r="B34" s="48">
        <v>8945114</v>
      </c>
      <c r="C34" s="10">
        <v>2</v>
      </c>
      <c r="D34" s="2">
        <v>1</v>
      </c>
      <c r="E34" s="49">
        <f t="shared" si="0"/>
        <v>8945114</v>
      </c>
      <c r="F34" s="36">
        <f t="shared" si="1"/>
        <v>1</v>
      </c>
      <c r="G34" s="50">
        <f t="shared" si="2"/>
        <v>8945114</v>
      </c>
      <c r="H34" s="15">
        <v>0.5</v>
      </c>
      <c r="I34" s="10">
        <v>0</v>
      </c>
      <c r="J34" s="49">
        <f t="shared" si="4"/>
        <v>0</v>
      </c>
      <c r="K34" s="2">
        <f t="shared" si="3"/>
        <v>0.5</v>
      </c>
      <c r="L34" s="51">
        <f t="shared" si="5"/>
        <v>4472557</v>
      </c>
    </row>
    <row r="35" spans="1:12" x14ac:dyDescent="0.2">
      <c r="A35" s="7" t="s">
        <v>28</v>
      </c>
      <c r="B35" s="48">
        <v>187003493</v>
      </c>
      <c r="C35" s="10">
        <v>3</v>
      </c>
      <c r="D35" s="2">
        <v>1</v>
      </c>
      <c r="E35" s="49">
        <f t="shared" si="0"/>
        <v>187003493</v>
      </c>
      <c r="F35" s="36">
        <f t="shared" si="1"/>
        <v>2</v>
      </c>
      <c r="G35" s="50">
        <f t="shared" si="2"/>
        <v>374006986</v>
      </c>
      <c r="H35" s="15">
        <v>0.5</v>
      </c>
      <c r="I35" s="10">
        <v>0</v>
      </c>
      <c r="J35" s="49">
        <f t="shared" si="4"/>
        <v>0</v>
      </c>
      <c r="K35" s="2">
        <f t="shared" si="3"/>
        <v>0.5</v>
      </c>
      <c r="L35" s="51">
        <f t="shared" si="5"/>
        <v>93501746.5</v>
      </c>
    </row>
    <row r="36" spans="1:12" x14ac:dyDescent="0.2">
      <c r="A36" s="7" t="s">
        <v>29</v>
      </c>
      <c r="B36" s="48">
        <v>887583</v>
      </c>
      <c r="C36" s="10">
        <v>2.5</v>
      </c>
      <c r="D36" s="2">
        <v>1</v>
      </c>
      <c r="E36" s="49">
        <f t="shared" si="0"/>
        <v>887583</v>
      </c>
      <c r="F36" s="36">
        <f t="shared" si="1"/>
        <v>1.5</v>
      </c>
      <c r="G36" s="50">
        <f t="shared" si="2"/>
        <v>1331374.5</v>
      </c>
      <c r="H36" s="15">
        <v>0.5</v>
      </c>
      <c r="I36" s="10">
        <v>0</v>
      </c>
      <c r="J36" s="49">
        <f t="shared" si="4"/>
        <v>0</v>
      </c>
      <c r="K36" s="2">
        <f t="shared" si="3"/>
        <v>0.5</v>
      </c>
      <c r="L36" s="51">
        <f t="shared" si="5"/>
        <v>443791.5</v>
      </c>
    </row>
    <row r="37" spans="1:12" x14ac:dyDescent="0.2">
      <c r="A37" s="7" t="s">
        <v>30</v>
      </c>
      <c r="B37" s="48">
        <v>18240170</v>
      </c>
      <c r="C37" s="10">
        <v>2</v>
      </c>
      <c r="D37" s="2">
        <v>1</v>
      </c>
      <c r="E37" s="49">
        <f t="shared" si="0"/>
        <v>18240170</v>
      </c>
      <c r="F37" s="36">
        <f t="shared" si="1"/>
        <v>1</v>
      </c>
      <c r="G37" s="50">
        <f t="shared" si="2"/>
        <v>18240170</v>
      </c>
      <c r="H37" s="15">
        <v>0.5</v>
      </c>
      <c r="I37" s="10">
        <v>0</v>
      </c>
      <c r="J37" s="49">
        <f t="shared" si="4"/>
        <v>0</v>
      </c>
      <c r="K37" s="2">
        <f t="shared" si="3"/>
        <v>0.5</v>
      </c>
      <c r="L37" s="51">
        <f t="shared" si="5"/>
        <v>9120085</v>
      </c>
    </row>
    <row r="38" spans="1:12" x14ac:dyDescent="0.2">
      <c r="A38" s="7" t="s">
        <v>31</v>
      </c>
      <c r="B38" s="48">
        <v>4090195</v>
      </c>
      <c r="C38" s="10">
        <v>2</v>
      </c>
      <c r="D38" s="2">
        <v>1</v>
      </c>
      <c r="E38" s="49">
        <f t="shared" si="0"/>
        <v>4090195</v>
      </c>
      <c r="F38" s="36">
        <f t="shared" si="1"/>
        <v>1</v>
      </c>
      <c r="G38" s="50">
        <f t="shared" si="2"/>
        <v>4090195</v>
      </c>
      <c r="H38" s="15">
        <v>0.5</v>
      </c>
      <c r="I38" s="10">
        <v>0.5</v>
      </c>
      <c r="J38" s="49">
        <f t="shared" si="4"/>
        <v>2045097.5</v>
      </c>
      <c r="K38" s="2">
        <f t="shared" si="3"/>
        <v>0</v>
      </c>
      <c r="L38" s="51">
        <f t="shared" si="5"/>
        <v>0</v>
      </c>
    </row>
    <row r="39" spans="1:12" x14ac:dyDescent="0.2">
      <c r="A39" s="7" t="s">
        <v>32</v>
      </c>
      <c r="B39" s="48">
        <v>811526</v>
      </c>
      <c r="C39" s="10">
        <v>2.5</v>
      </c>
      <c r="D39" s="2">
        <v>1</v>
      </c>
      <c r="E39" s="49">
        <f t="shared" si="0"/>
        <v>811526</v>
      </c>
      <c r="F39" s="36">
        <f t="shared" si="1"/>
        <v>1.5</v>
      </c>
      <c r="G39" s="50">
        <f t="shared" si="2"/>
        <v>1217289</v>
      </c>
      <c r="H39" s="15">
        <v>0.5</v>
      </c>
      <c r="I39" s="10">
        <v>0</v>
      </c>
      <c r="J39" s="49">
        <f t="shared" si="4"/>
        <v>0</v>
      </c>
      <c r="K39" s="2">
        <f t="shared" si="3"/>
        <v>0.5</v>
      </c>
      <c r="L39" s="51">
        <f t="shared" si="5"/>
        <v>405763</v>
      </c>
    </row>
    <row r="40" spans="1:12" x14ac:dyDescent="0.2">
      <c r="A40" s="7" t="s">
        <v>33</v>
      </c>
      <c r="B40" s="48">
        <v>287054</v>
      </c>
      <c r="C40" s="10">
        <v>2.5</v>
      </c>
      <c r="D40" s="2">
        <v>1</v>
      </c>
      <c r="E40" s="49">
        <f t="shared" si="0"/>
        <v>287054</v>
      </c>
      <c r="F40" s="36">
        <f t="shared" si="1"/>
        <v>1.5</v>
      </c>
      <c r="G40" s="50">
        <f t="shared" si="2"/>
        <v>430581</v>
      </c>
      <c r="H40" s="15">
        <v>0.5</v>
      </c>
      <c r="I40" s="10">
        <v>0</v>
      </c>
      <c r="J40" s="49">
        <f t="shared" si="4"/>
        <v>0</v>
      </c>
      <c r="K40" s="2">
        <f t="shared" si="3"/>
        <v>0.5</v>
      </c>
      <c r="L40" s="51">
        <f t="shared" si="5"/>
        <v>143527</v>
      </c>
    </row>
    <row r="41" spans="1:12" x14ac:dyDescent="0.2">
      <c r="A41" s="7" t="s">
        <v>34</v>
      </c>
      <c r="B41" s="48">
        <v>31500620</v>
      </c>
      <c r="C41" s="10">
        <v>2</v>
      </c>
      <c r="D41" s="2">
        <v>1</v>
      </c>
      <c r="E41" s="49">
        <f t="shared" si="0"/>
        <v>31500620</v>
      </c>
      <c r="F41" s="36">
        <f t="shared" si="1"/>
        <v>1</v>
      </c>
      <c r="G41" s="50">
        <f t="shared" si="2"/>
        <v>31500620</v>
      </c>
      <c r="H41" s="15">
        <v>0.5</v>
      </c>
      <c r="I41" s="10">
        <v>0</v>
      </c>
      <c r="J41" s="49">
        <f t="shared" si="4"/>
        <v>0</v>
      </c>
      <c r="K41" s="2">
        <f t="shared" si="3"/>
        <v>0.5</v>
      </c>
      <c r="L41" s="51">
        <f t="shared" si="5"/>
        <v>15750310</v>
      </c>
    </row>
    <row r="42" spans="1:12" x14ac:dyDescent="0.2">
      <c r="A42" s="7" t="s">
        <v>35</v>
      </c>
      <c r="B42" s="48">
        <v>93444609</v>
      </c>
      <c r="C42" s="10">
        <v>3</v>
      </c>
      <c r="D42" s="2">
        <v>0</v>
      </c>
      <c r="E42" s="49">
        <f t="shared" si="0"/>
        <v>0</v>
      </c>
      <c r="F42" s="36">
        <f t="shared" si="1"/>
        <v>3</v>
      </c>
      <c r="G42" s="50">
        <f t="shared" si="2"/>
        <v>280333827</v>
      </c>
      <c r="H42" s="15">
        <v>0.5</v>
      </c>
      <c r="I42" s="10">
        <v>0</v>
      </c>
      <c r="J42" s="49">
        <f t="shared" si="4"/>
        <v>0</v>
      </c>
      <c r="K42" s="2">
        <f t="shared" si="3"/>
        <v>0.5</v>
      </c>
      <c r="L42" s="51">
        <f t="shared" si="5"/>
        <v>46722304.5</v>
      </c>
    </row>
    <row r="43" spans="1:12" x14ac:dyDescent="0.2">
      <c r="A43" s="7" t="s">
        <v>36</v>
      </c>
      <c r="B43" s="48">
        <v>35388534</v>
      </c>
      <c r="C43" s="10">
        <v>3.5</v>
      </c>
      <c r="D43" s="2">
        <v>1</v>
      </c>
      <c r="E43" s="49">
        <f t="shared" si="0"/>
        <v>35388534</v>
      </c>
      <c r="F43" s="36">
        <f t="shared" si="1"/>
        <v>2.5</v>
      </c>
      <c r="G43" s="50">
        <f t="shared" si="2"/>
        <v>88471335</v>
      </c>
      <c r="H43" s="15">
        <v>0.5</v>
      </c>
      <c r="I43" s="10">
        <v>0.5</v>
      </c>
      <c r="J43" s="49">
        <f t="shared" si="4"/>
        <v>17694267</v>
      </c>
      <c r="K43" s="2">
        <f t="shared" si="3"/>
        <v>0</v>
      </c>
      <c r="L43" s="51">
        <f t="shared" si="5"/>
        <v>0</v>
      </c>
    </row>
    <row r="44" spans="1:12" x14ac:dyDescent="0.2">
      <c r="A44" s="7" t="s">
        <v>37</v>
      </c>
      <c r="B44" s="48">
        <v>3063259</v>
      </c>
      <c r="C44" s="10">
        <v>2.5</v>
      </c>
      <c r="D44" s="2">
        <v>1</v>
      </c>
      <c r="E44" s="49">
        <f t="shared" si="0"/>
        <v>3063259</v>
      </c>
      <c r="F44" s="36">
        <f t="shared" si="1"/>
        <v>1.5</v>
      </c>
      <c r="G44" s="50">
        <f t="shared" si="2"/>
        <v>4594888.5</v>
      </c>
      <c r="H44" s="15">
        <v>0.5</v>
      </c>
      <c r="I44" s="10">
        <v>0</v>
      </c>
      <c r="J44" s="49">
        <f t="shared" si="4"/>
        <v>0</v>
      </c>
      <c r="K44" s="2">
        <f t="shared" si="3"/>
        <v>0.5</v>
      </c>
      <c r="L44" s="51">
        <f t="shared" si="5"/>
        <v>1531629.5</v>
      </c>
    </row>
    <row r="45" spans="1:12" x14ac:dyDescent="0.2">
      <c r="A45" s="7" t="s">
        <v>38</v>
      </c>
      <c r="B45" s="48">
        <v>294319</v>
      </c>
      <c r="C45" s="10">
        <v>2.5</v>
      </c>
      <c r="D45" s="2">
        <v>1</v>
      </c>
      <c r="E45" s="49">
        <f t="shared" si="0"/>
        <v>294319</v>
      </c>
      <c r="F45" s="36">
        <f t="shared" si="1"/>
        <v>1.5</v>
      </c>
      <c r="G45" s="50">
        <f t="shared" si="2"/>
        <v>441478.5</v>
      </c>
      <c r="H45" s="15">
        <v>0.5</v>
      </c>
      <c r="I45" s="10">
        <v>0</v>
      </c>
      <c r="J45" s="49">
        <f t="shared" si="4"/>
        <v>0</v>
      </c>
      <c r="K45" s="2">
        <f t="shared" si="3"/>
        <v>0.5</v>
      </c>
      <c r="L45" s="51">
        <f t="shared" si="5"/>
        <v>147159.5</v>
      </c>
    </row>
    <row r="46" spans="1:12" x14ac:dyDescent="0.2">
      <c r="A46" s="7" t="s">
        <v>39</v>
      </c>
      <c r="B46" s="48">
        <v>995317</v>
      </c>
      <c r="C46" s="10">
        <v>1.5</v>
      </c>
      <c r="D46" s="2">
        <v>1.5</v>
      </c>
      <c r="E46" s="49">
        <f t="shared" si="0"/>
        <v>1492975.5</v>
      </c>
      <c r="F46" s="36">
        <f t="shared" si="1"/>
        <v>0</v>
      </c>
      <c r="G46" s="50">
        <f t="shared" si="2"/>
        <v>0</v>
      </c>
      <c r="H46" s="15">
        <v>0.5</v>
      </c>
      <c r="I46" s="10">
        <v>0</v>
      </c>
      <c r="J46" s="49">
        <f t="shared" si="4"/>
        <v>0</v>
      </c>
      <c r="K46" s="2">
        <f t="shared" si="3"/>
        <v>0.5</v>
      </c>
      <c r="L46" s="51">
        <f t="shared" si="5"/>
        <v>497658.5</v>
      </c>
    </row>
    <row r="47" spans="1:12" x14ac:dyDescent="0.2">
      <c r="A47" s="7" t="s">
        <v>40</v>
      </c>
      <c r="B47" s="48">
        <v>42466022</v>
      </c>
      <c r="C47" s="10">
        <v>3</v>
      </c>
      <c r="D47" s="2">
        <v>0</v>
      </c>
      <c r="E47" s="49">
        <f t="shared" si="0"/>
        <v>0</v>
      </c>
      <c r="F47" s="36">
        <f t="shared" si="1"/>
        <v>3</v>
      </c>
      <c r="G47" s="50">
        <f t="shared" si="2"/>
        <v>127398066</v>
      </c>
      <c r="H47" s="15">
        <v>0.5</v>
      </c>
      <c r="I47" s="10">
        <v>0.5</v>
      </c>
      <c r="J47" s="49">
        <f t="shared" si="4"/>
        <v>21233011</v>
      </c>
      <c r="K47" s="2">
        <f t="shared" si="3"/>
        <v>0</v>
      </c>
      <c r="L47" s="51">
        <f t="shared" si="5"/>
        <v>0</v>
      </c>
    </row>
    <row r="48" spans="1:12" x14ac:dyDescent="0.2">
      <c r="A48" s="7" t="s">
        <v>41</v>
      </c>
      <c r="B48" s="48">
        <v>35900452</v>
      </c>
      <c r="C48" s="10">
        <v>2</v>
      </c>
      <c r="D48" s="2">
        <v>0</v>
      </c>
      <c r="E48" s="49">
        <f t="shared" si="0"/>
        <v>0</v>
      </c>
      <c r="F48" s="36">
        <f t="shared" si="1"/>
        <v>2</v>
      </c>
      <c r="G48" s="50">
        <f t="shared" si="2"/>
        <v>71800904</v>
      </c>
      <c r="H48" s="15">
        <v>0.5</v>
      </c>
      <c r="I48" s="10">
        <v>0</v>
      </c>
      <c r="J48" s="49">
        <f t="shared" si="4"/>
        <v>0</v>
      </c>
      <c r="K48" s="2">
        <f t="shared" si="3"/>
        <v>0.5</v>
      </c>
      <c r="L48" s="51">
        <f t="shared" si="5"/>
        <v>17950226</v>
      </c>
    </row>
    <row r="49" spans="1:12" x14ac:dyDescent="0.2">
      <c r="A49" s="7" t="s">
        <v>42</v>
      </c>
      <c r="B49" s="48">
        <v>23269916</v>
      </c>
      <c r="C49" s="10">
        <v>2</v>
      </c>
      <c r="D49" s="2">
        <v>0.5</v>
      </c>
      <c r="E49" s="49">
        <f t="shared" si="0"/>
        <v>11634958</v>
      </c>
      <c r="F49" s="36">
        <f t="shared" si="1"/>
        <v>1.5</v>
      </c>
      <c r="G49" s="50">
        <f t="shared" si="2"/>
        <v>34904874</v>
      </c>
      <c r="H49" s="15">
        <v>0.5</v>
      </c>
      <c r="I49" s="10">
        <v>0</v>
      </c>
      <c r="J49" s="49">
        <f t="shared" si="4"/>
        <v>0</v>
      </c>
      <c r="K49" s="2">
        <f t="shared" si="3"/>
        <v>0.5</v>
      </c>
      <c r="L49" s="51">
        <f t="shared" si="5"/>
        <v>11634958</v>
      </c>
    </row>
    <row r="50" spans="1:12" x14ac:dyDescent="0.2">
      <c r="A50" s="7" t="s">
        <v>43</v>
      </c>
      <c r="B50" s="48">
        <v>367947541</v>
      </c>
      <c r="C50" s="10">
        <v>2</v>
      </c>
      <c r="D50" s="2">
        <v>1</v>
      </c>
      <c r="E50" s="49">
        <f t="shared" si="0"/>
        <v>367947541</v>
      </c>
      <c r="F50" s="36">
        <f t="shared" si="1"/>
        <v>1</v>
      </c>
      <c r="G50" s="50">
        <f t="shared" si="2"/>
        <v>367947541</v>
      </c>
      <c r="H50" s="15">
        <v>0.5</v>
      </c>
      <c r="I50" s="10">
        <v>0</v>
      </c>
      <c r="J50" s="49">
        <f t="shared" si="4"/>
        <v>0</v>
      </c>
      <c r="K50" s="2">
        <f t="shared" si="3"/>
        <v>0.5</v>
      </c>
      <c r="L50" s="51">
        <f t="shared" si="5"/>
        <v>183973770.5</v>
      </c>
    </row>
    <row r="51" spans="1:12" x14ac:dyDescent="0.2">
      <c r="A51" s="7" t="s">
        <v>44</v>
      </c>
      <c r="B51" s="48">
        <v>24489359</v>
      </c>
      <c r="C51" s="10">
        <v>2</v>
      </c>
      <c r="D51" s="2">
        <v>1</v>
      </c>
      <c r="E51" s="49">
        <f t="shared" si="0"/>
        <v>24489359</v>
      </c>
      <c r="F51" s="36">
        <f t="shared" si="1"/>
        <v>1</v>
      </c>
      <c r="G51" s="50">
        <f t="shared" si="2"/>
        <v>24489359</v>
      </c>
      <c r="H51" s="15">
        <v>0.5</v>
      </c>
      <c r="I51" s="10">
        <v>0.5</v>
      </c>
      <c r="J51" s="49">
        <f t="shared" si="4"/>
        <v>12244679.5</v>
      </c>
      <c r="K51" s="2">
        <f t="shared" si="3"/>
        <v>0</v>
      </c>
      <c r="L51" s="51">
        <f t="shared" si="5"/>
        <v>0</v>
      </c>
    </row>
    <row r="52" spans="1:12" x14ac:dyDescent="0.2">
      <c r="A52" s="7" t="s">
        <v>45</v>
      </c>
      <c r="B52" s="48">
        <v>7702469</v>
      </c>
      <c r="C52" s="10">
        <v>2</v>
      </c>
      <c r="D52" s="2">
        <v>1</v>
      </c>
      <c r="E52" s="49">
        <f t="shared" si="0"/>
        <v>7702469</v>
      </c>
      <c r="F52" s="36">
        <f t="shared" si="1"/>
        <v>1</v>
      </c>
      <c r="G52" s="50">
        <f t="shared" si="2"/>
        <v>7702469</v>
      </c>
      <c r="H52" s="15">
        <v>0.5</v>
      </c>
      <c r="I52" s="10">
        <v>0</v>
      </c>
      <c r="J52" s="49">
        <f t="shared" si="4"/>
        <v>0</v>
      </c>
      <c r="K52" s="2">
        <f t="shared" si="3"/>
        <v>0.5</v>
      </c>
      <c r="L52" s="51">
        <f t="shared" si="5"/>
        <v>3851234.5</v>
      </c>
    </row>
    <row r="53" spans="1:12" x14ac:dyDescent="0.2">
      <c r="A53" s="7" t="s">
        <v>46</v>
      </c>
      <c r="B53" s="48">
        <v>29300442</v>
      </c>
      <c r="C53" s="10">
        <v>3</v>
      </c>
      <c r="D53" s="2">
        <v>0</v>
      </c>
      <c r="E53" s="49">
        <f t="shared" si="0"/>
        <v>0</v>
      </c>
      <c r="F53" s="36">
        <f t="shared" si="1"/>
        <v>3</v>
      </c>
      <c r="G53" s="50">
        <f t="shared" si="2"/>
        <v>87901326</v>
      </c>
      <c r="H53" s="15">
        <v>0.5</v>
      </c>
      <c r="I53" s="10">
        <v>0</v>
      </c>
      <c r="J53" s="49">
        <f t="shared" si="4"/>
        <v>0</v>
      </c>
      <c r="K53" s="2">
        <f t="shared" si="3"/>
        <v>0.5</v>
      </c>
      <c r="L53" s="51">
        <f t="shared" si="5"/>
        <v>14650221</v>
      </c>
    </row>
    <row r="54" spans="1:12" x14ac:dyDescent="0.2">
      <c r="A54" s="7" t="s">
        <v>47</v>
      </c>
      <c r="B54" s="48">
        <v>3926396</v>
      </c>
      <c r="C54" s="10">
        <v>2.5</v>
      </c>
      <c r="D54" s="2">
        <v>1</v>
      </c>
      <c r="E54" s="49">
        <f t="shared" si="0"/>
        <v>3926396</v>
      </c>
      <c r="F54" s="36">
        <f t="shared" si="1"/>
        <v>1.5</v>
      </c>
      <c r="G54" s="50">
        <f t="shared" si="2"/>
        <v>5889594</v>
      </c>
      <c r="H54" s="15">
        <v>0.5</v>
      </c>
      <c r="I54" s="10">
        <v>0</v>
      </c>
      <c r="J54" s="49">
        <f t="shared" si="4"/>
        <v>0</v>
      </c>
      <c r="K54" s="2">
        <f t="shared" si="3"/>
        <v>0.5</v>
      </c>
      <c r="L54" s="51">
        <f t="shared" si="5"/>
        <v>1963198</v>
      </c>
    </row>
    <row r="55" spans="1:12" x14ac:dyDescent="0.2">
      <c r="A55" s="7" t="s">
        <v>48</v>
      </c>
      <c r="B55" s="48">
        <v>315686735</v>
      </c>
      <c r="C55" s="10">
        <v>3</v>
      </c>
      <c r="D55" s="2">
        <v>0</v>
      </c>
      <c r="E55" s="49">
        <f t="shared" si="0"/>
        <v>0</v>
      </c>
      <c r="F55" s="36">
        <f t="shared" si="1"/>
        <v>3</v>
      </c>
      <c r="G55" s="50">
        <f t="shared" si="2"/>
        <v>947060205</v>
      </c>
      <c r="H55" s="15">
        <v>0.5</v>
      </c>
      <c r="I55" s="10">
        <v>0.5</v>
      </c>
      <c r="J55" s="49">
        <f t="shared" si="4"/>
        <v>157843367.5</v>
      </c>
      <c r="K55" s="2">
        <f t="shared" si="3"/>
        <v>0</v>
      </c>
      <c r="L55" s="51">
        <f t="shared" si="5"/>
        <v>0</v>
      </c>
    </row>
    <row r="56" spans="1:12" x14ac:dyDescent="0.2">
      <c r="A56" s="7" t="s">
        <v>49</v>
      </c>
      <c r="B56" s="48">
        <v>37639805</v>
      </c>
      <c r="C56" s="10">
        <v>3</v>
      </c>
      <c r="D56" s="2">
        <v>1</v>
      </c>
      <c r="E56" s="49">
        <f t="shared" si="0"/>
        <v>37639805</v>
      </c>
      <c r="F56" s="36">
        <f t="shared" si="1"/>
        <v>2</v>
      </c>
      <c r="G56" s="50">
        <f t="shared" si="2"/>
        <v>75279610</v>
      </c>
      <c r="H56" s="15">
        <v>0.5</v>
      </c>
      <c r="I56" s="10">
        <v>0</v>
      </c>
      <c r="J56" s="49">
        <f t="shared" si="4"/>
        <v>0</v>
      </c>
      <c r="K56" s="2">
        <f t="shared" si="3"/>
        <v>0.5</v>
      </c>
      <c r="L56" s="51">
        <f t="shared" si="5"/>
        <v>18819902.5</v>
      </c>
    </row>
    <row r="57" spans="1:12" x14ac:dyDescent="0.2">
      <c r="A57" s="7" t="s">
        <v>50</v>
      </c>
      <c r="B57" s="48">
        <v>206800361</v>
      </c>
      <c r="C57" s="10">
        <v>3</v>
      </c>
      <c r="D57" s="2">
        <v>0</v>
      </c>
      <c r="E57" s="49">
        <f t="shared" si="0"/>
        <v>0</v>
      </c>
      <c r="F57" s="36">
        <f t="shared" si="1"/>
        <v>3</v>
      </c>
      <c r="G57" s="50">
        <f t="shared" si="2"/>
        <v>620401083</v>
      </c>
      <c r="H57" s="15">
        <v>0.5</v>
      </c>
      <c r="I57" s="10">
        <v>0</v>
      </c>
      <c r="J57" s="49">
        <f>(B57*0.5*0.25)</f>
        <v>25850045.125</v>
      </c>
      <c r="K57" s="2">
        <f t="shared" si="3"/>
        <v>0.5</v>
      </c>
      <c r="L57" s="51">
        <f>(B57*0.5*0.75)</f>
        <v>77550135.375</v>
      </c>
    </row>
    <row r="58" spans="1:12" x14ac:dyDescent="0.2">
      <c r="A58" s="7" t="s">
        <v>51</v>
      </c>
      <c r="B58" s="48">
        <v>42423838</v>
      </c>
      <c r="C58" s="10">
        <v>3</v>
      </c>
      <c r="D58" s="2">
        <v>1</v>
      </c>
      <c r="E58" s="49">
        <f t="shared" si="0"/>
        <v>42423838</v>
      </c>
      <c r="F58" s="36">
        <f t="shared" si="1"/>
        <v>2</v>
      </c>
      <c r="G58" s="50">
        <f t="shared" si="2"/>
        <v>84847676</v>
      </c>
      <c r="H58" s="15">
        <v>0.5</v>
      </c>
      <c r="I58" s="10">
        <v>0</v>
      </c>
      <c r="J58" s="49">
        <f t="shared" si="4"/>
        <v>0</v>
      </c>
      <c r="K58" s="2">
        <f t="shared" si="3"/>
        <v>0.5</v>
      </c>
      <c r="L58" s="51">
        <f t="shared" si="5"/>
        <v>21211919</v>
      </c>
    </row>
    <row r="59" spans="1:12" x14ac:dyDescent="0.2">
      <c r="A59" s="7" t="s">
        <v>52</v>
      </c>
      <c r="B59" s="48">
        <v>123415667</v>
      </c>
      <c r="C59" s="10">
        <v>3</v>
      </c>
      <c r="D59" s="2">
        <v>1</v>
      </c>
      <c r="E59" s="49">
        <f t="shared" si="0"/>
        <v>123415667</v>
      </c>
      <c r="F59" s="36">
        <f t="shared" si="1"/>
        <v>2</v>
      </c>
      <c r="G59" s="50">
        <f t="shared" si="2"/>
        <v>246831334</v>
      </c>
      <c r="H59" s="15">
        <v>0.5</v>
      </c>
      <c r="I59" s="10">
        <v>0</v>
      </c>
      <c r="J59" s="49">
        <f t="shared" si="4"/>
        <v>0</v>
      </c>
      <c r="K59" s="2">
        <f t="shared" si="3"/>
        <v>0.5</v>
      </c>
      <c r="L59" s="51">
        <f t="shared" si="5"/>
        <v>61707833.5</v>
      </c>
    </row>
    <row r="60" spans="1:12" x14ac:dyDescent="0.2">
      <c r="A60" s="7" t="s">
        <v>53</v>
      </c>
      <c r="B60" s="48">
        <v>62222970</v>
      </c>
      <c r="C60" s="10">
        <v>3</v>
      </c>
      <c r="D60" s="2">
        <v>0.5</v>
      </c>
      <c r="E60" s="49">
        <f t="shared" si="0"/>
        <v>31111485</v>
      </c>
      <c r="F60" s="36">
        <f t="shared" si="1"/>
        <v>2.5</v>
      </c>
      <c r="G60" s="50">
        <f t="shared" si="2"/>
        <v>155557425</v>
      </c>
      <c r="H60" s="15">
        <v>0.5</v>
      </c>
      <c r="I60" s="10">
        <v>0.5</v>
      </c>
      <c r="J60" s="49">
        <f t="shared" si="4"/>
        <v>31111485</v>
      </c>
      <c r="K60" s="2">
        <f t="shared" si="3"/>
        <v>0</v>
      </c>
      <c r="L60" s="51">
        <f t="shared" si="5"/>
        <v>0</v>
      </c>
    </row>
    <row r="61" spans="1:12" x14ac:dyDescent="0.2">
      <c r="A61" s="7" t="s">
        <v>54</v>
      </c>
      <c r="B61" s="48">
        <v>5527847</v>
      </c>
      <c r="C61" s="10">
        <v>2</v>
      </c>
      <c r="D61" s="2">
        <v>1</v>
      </c>
      <c r="E61" s="49">
        <f t="shared" si="0"/>
        <v>5527847</v>
      </c>
      <c r="F61" s="36">
        <f t="shared" si="1"/>
        <v>1</v>
      </c>
      <c r="G61" s="50">
        <f t="shared" si="2"/>
        <v>5527847</v>
      </c>
      <c r="H61" s="15">
        <v>0.5</v>
      </c>
      <c r="I61" s="10">
        <v>0</v>
      </c>
      <c r="J61" s="49">
        <f t="shared" si="4"/>
        <v>0</v>
      </c>
      <c r="K61" s="2">
        <f t="shared" si="3"/>
        <v>0.5</v>
      </c>
      <c r="L61" s="51">
        <f t="shared" si="5"/>
        <v>2763923.5</v>
      </c>
    </row>
    <row r="62" spans="1:12" x14ac:dyDescent="0.2">
      <c r="A62" s="7" t="s">
        <v>84</v>
      </c>
      <c r="B62" s="48">
        <v>23839644</v>
      </c>
      <c r="C62" s="10">
        <v>2</v>
      </c>
      <c r="D62" s="2">
        <v>0</v>
      </c>
      <c r="E62" s="49">
        <f t="shared" si="0"/>
        <v>0</v>
      </c>
      <c r="F62" s="36">
        <f t="shared" si="1"/>
        <v>2</v>
      </c>
      <c r="G62" s="50">
        <f t="shared" si="2"/>
        <v>47679288</v>
      </c>
      <c r="H62" s="15">
        <v>0.5</v>
      </c>
      <c r="I62" s="10">
        <v>0</v>
      </c>
      <c r="J62" s="49">
        <f t="shared" si="4"/>
        <v>0</v>
      </c>
      <c r="K62" s="2">
        <f t="shared" si="3"/>
        <v>0.5</v>
      </c>
      <c r="L62" s="51">
        <f t="shared" si="5"/>
        <v>11919822</v>
      </c>
    </row>
    <row r="63" spans="1:12" x14ac:dyDescent="0.2">
      <c r="A63" s="7" t="s">
        <v>85</v>
      </c>
      <c r="B63" s="48">
        <v>25121820</v>
      </c>
      <c r="C63" s="10">
        <v>2</v>
      </c>
      <c r="D63" s="2">
        <v>0</v>
      </c>
      <c r="E63" s="49">
        <f t="shared" si="0"/>
        <v>0</v>
      </c>
      <c r="F63" s="36">
        <f t="shared" si="1"/>
        <v>2</v>
      </c>
      <c r="G63" s="50">
        <f t="shared" si="2"/>
        <v>50243640</v>
      </c>
      <c r="H63" s="15">
        <v>0.5</v>
      </c>
      <c r="I63" s="10">
        <v>0.5</v>
      </c>
      <c r="J63" s="49">
        <f t="shared" si="4"/>
        <v>12560910</v>
      </c>
      <c r="K63" s="2">
        <f t="shared" si="3"/>
        <v>0</v>
      </c>
      <c r="L63" s="51">
        <f t="shared" si="5"/>
        <v>0</v>
      </c>
    </row>
    <row r="64" spans="1:12" x14ac:dyDescent="0.2">
      <c r="A64" s="7" t="s">
        <v>55</v>
      </c>
      <c r="B64" s="48">
        <v>12491413</v>
      </c>
      <c r="C64" s="10">
        <v>3</v>
      </c>
      <c r="D64" s="2">
        <v>0</v>
      </c>
      <c r="E64" s="49">
        <f t="shared" si="0"/>
        <v>0</v>
      </c>
      <c r="F64" s="36">
        <f t="shared" si="1"/>
        <v>3</v>
      </c>
      <c r="G64" s="50">
        <f t="shared" si="2"/>
        <v>37474239</v>
      </c>
      <c r="H64" s="15">
        <v>0.5</v>
      </c>
      <c r="I64" s="10">
        <v>0.5</v>
      </c>
      <c r="J64" s="49">
        <f t="shared" si="4"/>
        <v>6245706.5</v>
      </c>
      <c r="K64" s="2">
        <f t="shared" si="3"/>
        <v>0</v>
      </c>
      <c r="L64" s="51">
        <f t="shared" si="5"/>
        <v>0</v>
      </c>
    </row>
    <row r="65" spans="1:12" x14ac:dyDescent="0.2">
      <c r="A65" s="7" t="s">
        <v>56</v>
      </c>
      <c r="B65" s="48">
        <v>53995394</v>
      </c>
      <c r="C65" s="10">
        <v>3</v>
      </c>
      <c r="D65" s="2">
        <v>1</v>
      </c>
      <c r="E65" s="49">
        <f t="shared" si="0"/>
        <v>53995394</v>
      </c>
      <c r="F65" s="36">
        <f t="shared" si="1"/>
        <v>2</v>
      </c>
      <c r="G65" s="50">
        <f t="shared" si="2"/>
        <v>107990788</v>
      </c>
      <c r="H65" s="15">
        <v>0.5</v>
      </c>
      <c r="I65" s="10">
        <v>0</v>
      </c>
      <c r="J65" s="49">
        <f t="shared" si="4"/>
        <v>0</v>
      </c>
      <c r="K65" s="2">
        <f t="shared" si="3"/>
        <v>0.5</v>
      </c>
      <c r="L65" s="51">
        <f t="shared" si="5"/>
        <v>26997697</v>
      </c>
    </row>
    <row r="66" spans="1:12" x14ac:dyDescent="0.2">
      <c r="A66" s="7" t="s">
        <v>57</v>
      </c>
      <c r="B66" s="48">
        <v>56592687</v>
      </c>
      <c r="C66" s="10">
        <v>3</v>
      </c>
      <c r="D66" s="2">
        <v>1</v>
      </c>
      <c r="E66" s="49">
        <f t="shared" si="0"/>
        <v>56592687</v>
      </c>
      <c r="F66" s="36">
        <f t="shared" si="1"/>
        <v>2</v>
      </c>
      <c r="G66" s="50">
        <f t="shared" si="2"/>
        <v>113185374</v>
      </c>
      <c r="H66" s="15">
        <v>0.5</v>
      </c>
      <c r="I66" s="10">
        <v>0</v>
      </c>
      <c r="J66" s="49">
        <f t="shared" si="4"/>
        <v>0</v>
      </c>
      <c r="K66" s="2">
        <f t="shared" si="3"/>
        <v>0.5</v>
      </c>
      <c r="L66" s="51">
        <f t="shared" si="5"/>
        <v>28296343.5</v>
      </c>
    </row>
    <row r="67" spans="1:12" x14ac:dyDescent="0.2">
      <c r="A67" s="7" t="s">
        <v>58</v>
      </c>
      <c r="B67" s="48">
        <v>8448093</v>
      </c>
      <c r="C67" s="10">
        <v>2</v>
      </c>
      <c r="D67" s="2">
        <v>1</v>
      </c>
      <c r="E67" s="49">
        <f t="shared" si="0"/>
        <v>8448093</v>
      </c>
      <c r="F67" s="36">
        <f t="shared" si="1"/>
        <v>1</v>
      </c>
      <c r="G67" s="50">
        <f t="shared" si="2"/>
        <v>8448093</v>
      </c>
      <c r="H67" s="15">
        <v>0.5</v>
      </c>
      <c r="I67" s="10">
        <v>0</v>
      </c>
      <c r="J67" s="49">
        <f t="shared" si="4"/>
        <v>0</v>
      </c>
      <c r="K67" s="2">
        <f t="shared" si="3"/>
        <v>0.5</v>
      </c>
      <c r="L67" s="51">
        <f t="shared" si="5"/>
        <v>4224046.5</v>
      </c>
    </row>
    <row r="68" spans="1:12" x14ac:dyDescent="0.2">
      <c r="A68" s="7" t="s">
        <v>59</v>
      </c>
      <c r="B68" s="48">
        <v>3048742</v>
      </c>
      <c r="C68" s="10">
        <v>2.5</v>
      </c>
      <c r="D68" s="2">
        <v>1</v>
      </c>
      <c r="E68" s="49">
        <f t="shared" si="0"/>
        <v>3048742</v>
      </c>
      <c r="F68" s="36">
        <f t="shared" si="1"/>
        <v>1.5</v>
      </c>
      <c r="G68" s="50">
        <f t="shared" si="2"/>
        <v>4573113</v>
      </c>
      <c r="H68" s="15">
        <v>0.5</v>
      </c>
      <c r="I68" s="10">
        <v>0</v>
      </c>
      <c r="J68" s="49">
        <f t="shared" si="4"/>
        <v>0</v>
      </c>
      <c r="K68" s="2">
        <f t="shared" si="3"/>
        <v>0.5</v>
      </c>
      <c r="L68" s="51">
        <f t="shared" si="5"/>
        <v>1524371</v>
      </c>
    </row>
    <row r="69" spans="1:12" x14ac:dyDescent="0.2">
      <c r="A69" s="7" t="s">
        <v>60</v>
      </c>
      <c r="B69" s="48">
        <v>2028285</v>
      </c>
      <c r="C69" s="10">
        <v>2.5</v>
      </c>
      <c r="D69" s="2">
        <v>1</v>
      </c>
      <c r="E69" s="49">
        <f t="shared" si="0"/>
        <v>2028285</v>
      </c>
      <c r="F69" s="36">
        <f t="shared" si="1"/>
        <v>1.5</v>
      </c>
      <c r="G69" s="50">
        <f t="shared" si="2"/>
        <v>3042427.5</v>
      </c>
      <c r="H69" s="15">
        <v>0.5</v>
      </c>
      <c r="I69" s="10">
        <v>0</v>
      </c>
      <c r="J69" s="49">
        <f t="shared" si="4"/>
        <v>0</v>
      </c>
      <c r="K69" s="2">
        <f t="shared" si="3"/>
        <v>0.5</v>
      </c>
      <c r="L69" s="51">
        <f t="shared" si="5"/>
        <v>1014142.5</v>
      </c>
    </row>
    <row r="70" spans="1:12" x14ac:dyDescent="0.2">
      <c r="A70" s="7" t="s">
        <v>61</v>
      </c>
      <c r="B70" s="48">
        <v>515373</v>
      </c>
      <c r="C70" s="10">
        <v>2.5</v>
      </c>
      <c r="D70" s="2">
        <v>1</v>
      </c>
      <c r="E70" s="49">
        <f t="shared" si="0"/>
        <v>515373</v>
      </c>
      <c r="F70" s="36">
        <f t="shared" si="1"/>
        <v>1.5</v>
      </c>
      <c r="G70" s="50">
        <f t="shared" si="2"/>
        <v>773059.5</v>
      </c>
      <c r="H70" s="15">
        <v>0.5</v>
      </c>
      <c r="I70" s="10">
        <v>0</v>
      </c>
      <c r="J70" s="49">
        <f t="shared" si="4"/>
        <v>0</v>
      </c>
      <c r="K70" s="2">
        <f t="shared" si="3"/>
        <v>0.5</v>
      </c>
      <c r="L70" s="51">
        <f t="shared" si="5"/>
        <v>257686.5</v>
      </c>
    </row>
    <row r="71" spans="1:12" x14ac:dyDescent="0.2">
      <c r="A71" s="7" t="s">
        <v>62</v>
      </c>
      <c r="B71" s="48">
        <v>61959818</v>
      </c>
      <c r="C71" s="10">
        <v>3</v>
      </c>
      <c r="D71" s="2">
        <v>0</v>
      </c>
      <c r="E71" s="49">
        <f t="shared" si="0"/>
        <v>0</v>
      </c>
      <c r="F71" s="36">
        <f t="shared" si="1"/>
        <v>3</v>
      </c>
      <c r="G71" s="50">
        <f t="shared" si="2"/>
        <v>185879454</v>
      </c>
      <c r="H71" s="15">
        <v>0.5</v>
      </c>
      <c r="I71" s="10">
        <v>0.5</v>
      </c>
      <c r="J71" s="49">
        <f t="shared" si="4"/>
        <v>30979909</v>
      </c>
      <c r="K71" s="2">
        <f t="shared" si="3"/>
        <v>0</v>
      </c>
      <c r="L71" s="51">
        <f t="shared" si="5"/>
        <v>0</v>
      </c>
    </row>
    <row r="72" spans="1:12" x14ac:dyDescent="0.2">
      <c r="A72" s="7" t="s">
        <v>63</v>
      </c>
      <c r="B72" s="48">
        <v>1837200</v>
      </c>
      <c r="C72" s="10">
        <v>3.5</v>
      </c>
      <c r="D72" s="2">
        <v>1</v>
      </c>
      <c r="E72" s="49">
        <f t="shared" si="0"/>
        <v>1837200</v>
      </c>
      <c r="F72" s="36">
        <f t="shared" si="1"/>
        <v>2.5</v>
      </c>
      <c r="G72" s="50">
        <f t="shared" si="2"/>
        <v>4593000</v>
      </c>
      <c r="H72" s="15">
        <v>0.5</v>
      </c>
      <c r="I72" s="10">
        <v>0</v>
      </c>
      <c r="J72" s="49">
        <f t="shared" si="4"/>
        <v>0</v>
      </c>
      <c r="K72" s="2">
        <f t="shared" si="3"/>
        <v>0.5</v>
      </c>
      <c r="L72" s="51">
        <f t="shared" si="5"/>
        <v>918600</v>
      </c>
    </row>
    <row r="73" spans="1:12" x14ac:dyDescent="0.2">
      <c r="A73" s="7" t="s">
        <v>64</v>
      </c>
      <c r="B73" s="48">
        <v>12487578</v>
      </c>
      <c r="C73" s="10">
        <v>3</v>
      </c>
      <c r="D73" s="2">
        <v>1</v>
      </c>
      <c r="E73" s="49">
        <f t="shared" si="0"/>
        <v>12487578</v>
      </c>
      <c r="F73" s="36">
        <f t="shared" si="1"/>
        <v>2</v>
      </c>
      <c r="G73" s="50">
        <f t="shared" si="2"/>
        <v>24975156</v>
      </c>
      <c r="H73" s="15">
        <v>0.5</v>
      </c>
      <c r="I73" s="10">
        <v>0</v>
      </c>
      <c r="J73" s="49">
        <f t="shared" si="4"/>
        <v>0</v>
      </c>
      <c r="K73" s="2">
        <f t="shared" si="3"/>
        <v>0.5</v>
      </c>
      <c r="L73" s="51">
        <f t="shared" si="5"/>
        <v>6243789</v>
      </c>
    </row>
    <row r="74" spans="1:12" x14ac:dyDescent="0.2">
      <c r="A74" s="7" t="s">
        <v>65</v>
      </c>
      <c r="B74" s="48">
        <v>1591111</v>
      </c>
      <c r="C74" s="10">
        <v>2.5</v>
      </c>
      <c r="D74" s="2">
        <v>1</v>
      </c>
      <c r="E74" s="49">
        <f>(B74*D74)</f>
        <v>1591111</v>
      </c>
      <c r="F74" s="36">
        <f>(C74-D74)</f>
        <v>1.5</v>
      </c>
      <c r="G74" s="50">
        <f>(B74*F74)</f>
        <v>2386666.5</v>
      </c>
      <c r="H74" s="15">
        <v>0.5</v>
      </c>
      <c r="I74" s="10">
        <v>0</v>
      </c>
      <c r="J74" s="49">
        <f>(B74*I74)</f>
        <v>0</v>
      </c>
      <c r="K74" s="2">
        <f>(H74-I74)</f>
        <v>0.5</v>
      </c>
      <c r="L74" s="51">
        <f>(B74*K74)</f>
        <v>795555.5</v>
      </c>
    </row>
    <row r="75" spans="1:12" x14ac:dyDescent="0.2">
      <c r="A75" s="7" t="s">
        <v>82</v>
      </c>
      <c r="B75" s="11">
        <f>SUM(B8:B74)</f>
        <v>2702622214</v>
      </c>
      <c r="C75" s="12"/>
      <c r="D75" s="1"/>
      <c r="E75" s="40">
        <f>SUM(E8:E74)</f>
        <v>1342604684.125</v>
      </c>
      <c r="F75" s="1"/>
      <c r="G75" s="40">
        <f>SUM(G8:G74)</f>
        <v>6132417574.875</v>
      </c>
      <c r="H75" s="13"/>
      <c r="I75" s="1"/>
      <c r="J75" s="40">
        <f>SUM(J8:J74)</f>
        <v>360049360.375</v>
      </c>
      <c r="K75" s="1"/>
      <c r="L75" s="43">
        <f>SUM(L8:L74)</f>
        <v>991261746.625</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x14ac:dyDescent="0.2">
      <c r="A78" s="57" t="s">
        <v>100</v>
      </c>
      <c r="B78" s="5"/>
      <c r="C78" s="5"/>
      <c r="D78" s="5"/>
      <c r="E78" s="5"/>
      <c r="F78" s="5"/>
      <c r="G78" s="5"/>
      <c r="H78" s="5"/>
      <c r="I78" s="5"/>
      <c r="J78" s="5"/>
      <c r="K78" s="5"/>
      <c r="L78" s="6"/>
    </row>
    <row r="79" spans="1:12" x14ac:dyDescent="0.2">
      <c r="A79" s="4" t="s">
        <v>101</v>
      </c>
      <c r="B79" s="5"/>
      <c r="C79" s="5"/>
      <c r="D79" s="5"/>
      <c r="E79" s="5"/>
      <c r="F79" s="5"/>
      <c r="G79" s="5"/>
      <c r="H79" s="5"/>
      <c r="I79" s="5"/>
      <c r="J79" s="5"/>
      <c r="K79" s="5"/>
      <c r="L79" s="6"/>
    </row>
    <row r="80" spans="1:12" x14ac:dyDescent="0.2">
      <c r="A80" s="57" t="s">
        <v>102</v>
      </c>
      <c r="B80" s="5"/>
      <c r="C80" s="5"/>
      <c r="D80" s="5"/>
      <c r="E80" s="5"/>
      <c r="F80" s="5"/>
      <c r="G80" s="5"/>
      <c r="H80" s="5"/>
      <c r="I80" s="5"/>
      <c r="J80" s="5"/>
      <c r="K80" s="5"/>
      <c r="L80" s="6"/>
    </row>
    <row r="81" spans="1:12" x14ac:dyDescent="0.2">
      <c r="A81" s="57" t="s">
        <v>103</v>
      </c>
      <c r="B81" s="5"/>
      <c r="C81" s="5"/>
      <c r="D81" s="5"/>
      <c r="E81" s="5"/>
      <c r="F81" s="5"/>
      <c r="G81" s="5"/>
      <c r="H81" s="5"/>
      <c r="I81" s="5"/>
      <c r="J81" s="5"/>
      <c r="K81" s="5"/>
      <c r="L81" s="6"/>
    </row>
    <row r="82" spans="1:12" x14ac:dyDescent="0.2">
      <c r="A82" s="57" t="s">
        <v>94</v>
      </c>
      <c r="B82" s="5"/>
      <c r="C82" s="5"/>
      <c r="D82" s="5"/>
      <c r="E82" s="5"/>
      <c r="F82" s="5"/>
      <c r="G82" s="5"/>
      <c r="H82" s="5"/>
      <c r="I82" s="5"/>
      <c r="J82" s="5"/>
      <c r="K82" s="5"/>
      <c r="L82" s="6"/>
    </row>
    <row r="83" spans="1:12" x14ac:dyDescent="0.2">
      <c r="A83" s="57" t="s">
        <v>104</v>
      </c>
      <c r="B83" s="5"/>
      <c r="C83" s="5"/>
      <c r="D83" s="5"/>
      <c r="E83" s="5"/>
      <c r="F83" s="5"/>
      <c r="G83" s="5"/>
      <c r="H83" s="5"/>
      <c r="I83" s="5"/>
      <c r="J83" s="5"/>
      <c r="K83" s="5"/>
      <c r="L83" s="6"/>
    </row>
    <row r="84" spans="1:12" x14ac:dyDescent="0.2">
      <c r="A84" s="57" t="s">
        <v>105</v>
      </c>
      <c r="B84" s="5"/>
      <c r="C84" s="5"/>
      <c r="D84" s="5"/>
      <c r="E84" s="5"/>
      <c r="F84" s="5"/>
      <c r="G84" s="5"/>
      <c r="H84" s="5"/>
      <c r="I84" s="5"/>
      <c r="J84" s="5"/>
      <c r="K84" s="5"/>
      <c r="L84" s="6"/>
    </row>
    <row r="85" spans="1:12" x14ac:dyDescent="0.2">
      <c r="A85" s="57" t="s">
        <v>106</v>
      </c>
      <c r="B85" s="5"/>
      <c r="C85" s="5"/>
      <c r="D85" s="5"/>
      <c r="E85" s="5"/>
      <c r="F85" s="5"/>
      <c r="G85" s="5"/>
      <c r="H85" s="5"/>
      <c r="I85" s="5"/>
      <c r="J85" s="5"/>
      <c r="K85" s="5"/>
      <c r="L85" s="6"/>
    </row>
    <row r="86" spans="1:12" x14ac:dyDescent="0.2">
      <c r="A86" s="57" t="s">
        <v>107</v>
      </c>
      <c r="B86" s="5"/>
      <c r="C86" s="5"/>
      <c r="D86" s="5"/>
      <c r="E86" s="5"/>
      <c r="F86" s="5"/>
      <c r="G86" s="5"/>
      <c r="H86" s="5"/>
      <c r="I86" s="5"/>
      <c r="J86" s="5"/>
      <c r="K86" s="5"/>
      <c r="L86" s="6"/>
    </row>
    <row r="87" spans="1:12" x14ac:dyDescent="0.2">
      <c r="A87" s="57" t="s">
        <v>108</v>
      </c>
      <c r="B87" s="5"/>
      <c r="C87" s="5"/>
      <c r="D87" s="5"/>
      <c r="E87" s="5"/>
      <c r="F87" s="5"/>
      <c r="G87" s="5"/>
      <c r="H87" s="5"/>
      <c r="I87" s="5"/>
      <c r="J87" s="5"/>
      <c r="K87" s="5"/>
      <c r="L87" s="6"/>
    </row>
    <row r="88" spans="1:12" x14ac:dyDescent="0.2">
      <c r="A88" s="4"/>
      <c r="B88" s="5"/>
      <c r="C88" s="5"/>
      <c r="D88" s="5"/>
      <c r="E88" s="5"/>
      <c r="F88" s="5"/>
      <c r="G88" s="5"/>
      <c r="H88" s="5"/>
      <c r="I88" s="5"/>
      <c r="J88" s="5"/>
      <c r="K88" s="5"/>
      <c r="L88" s="6"/>
    </row>
    <row r="89" spans="1:12" x14ac:dyDescent="0.2">
      <c r="A89" s="4" t="s">
        <v>74</v>
      </c>
      <c r="B89" s="5"/>
      <c r="C89" s="5"/>
      <c r="D89" s="5"/>
      <c r="E89" s="5"/>
      <c r="F89" s="5"/>
      <c r="G89" s="5"/>
      <c r="H89" s="5"/>
      <c r="I89" s="5"/>
      <c r="J89" s="5"/>
      <c r="K89" s="5"/>
      <c r="L89" s="6"/>
    </row>
    <row r="90" spans="1:12" x14ac:dyDescent="0.2">
      <c r="A90" s="57" t="s">
        <v>109</v>
      </c>
      <c r="B90" s="5"/>
      <c r="C90" s="5"/>
      <c r="D90" s="5"/>
      <c r="E90" s="5"/>
      <c r="F90" s="5"/>
      <c r="G90" s="5"/>
      <c r="H90" s="5"/>
      <c r="I90" s="5"/>
      <c r="J90" s="5"/>
      <c r="K90" s="5"/>
      <c r="L90" s="6"/>
    </row>
    <row r="91" spans="1:12" x14ac:dyDescent="0.2">
      <c r="A91" s="57" t="s">
        <v>110</v>
      </c>
      <c r="B91" s="5"/>
      <c r="C91" s="5"/>
      <c r="D91" s="5"/>
      <c r="E91" s="5"/>
      <c r="F91" s="5"/>
      <c r="G91" s="5"/>
      <c r="H91" s="5"/>
      <c r="I91" s="5"/>
      <c r="J91" s="5"/>
      <c r="K91" s="5"/>
      <c r="L91" s="6"/>
    </row>
    <row r="92" spans="1:12" ht="13.5" thickBot="1" x14ac:dyDescent="0.25">
      <c r="A92" s="58" t="s">
        <v>111</v>
      </c>
      <c r="B92" s="59"/>
      <c r="C92" s="59"/>
      <c r="D92" s="59"/>
      <c r="E92" s="59"/>
      <c r="F92" s="59"/>
      <c r="G92" s="59"/>
      <c r="H92" s="59"/>
      <c r="I92" s="59"/>
      <c r="J92" s="59"/>
      <c r="K92" s="59"/>
      <c r="L92" s="60"/>
    </row>
  </sheetData>
  <mergeCells count="5">
    <mergeCell ref="A1:L1"/>
    <mergeCell ref="A2:L2"/>
    <mergeCell ref="A3:L3"/>
    <mergeCell ref="C4:G4"/>
    <mergeCell ref="H4:L4"/>
  </mergeCells>
  <printOptions horizontalCentered="1"/>
  <pageMargins left="0.5" right="0.5" top="0.5" bottom="0.5" header="0.3" footer="0.3"/>
  <pageSetup scale="78" fitToHeight="0" orientation="landscape" r:id="rId1"/>
  <headerFooter>
    <oddHeader>&amp;COffice of Economic and Demographic Research</oddHeader>
    <oddFooter>&amp;LDecember 2010&amp;RPage &amp;P of &amp;N</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90"/>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4.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112</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t="s">
        <v>113</v>
      </c>
      <c r="E6" s="19" t="s">
        <v>70</v>
      </c>
      <c r="F6" s="34" t="s">
        <v>66</v>
      </c>
      <c r="G6" s="25" t="s">
        <v>66</v>
      </c>
      <c r="H6" s="26" t="s">
        <v>76</v>
      </c>
      <c r="I6" s="19" t="s">
        <v>113</v>
      </c>
      <c r="J6" s="19" t="s">
        <v>70</v>
      </c>
      <c r="K6" s="19" t="s">
        <v>66</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30437410</v>
      </c>
      <c r="C8" s="9">
        <v>3.5</v>
      </c>
      <c r="D8" s="55">
        <v>0.75</v>
      </c>
      <c r="E8" s="39">
        <f>(B8*D8)</f>
        <v>22828057.5</v>
      </c>
      <c r="F8" s="56">
        <f>(C8-D8)</f>
        <v>2.75</v>
      </c>
      <c r="G8" s="50">
        <f>(B8*F8)</f>
        <v>83702877.5</v>
      </c>
      <c r="H8" s="14">
        <v>0.5</v>
      </c>
      <c r="I8" s="33">
        <v>0</v>
      </c>
      <c r="J8" s="39">
        <f>(B8*I8)</f>
        <v>0</v>
      </c>
      <c r="K8" s="3">
        <f>(H8-I8)</f>
        <v>0.5</v>
      </c>
      <c r="L8" s="42">
        <f>(B8*K8)</f>
        <v>15218705</v>
      </c>
    </row>
    <row r="9" spans="1:12" x14ac:dyDescent="0.2">
      <c r="A9" s="7" t="s">
        <v>3</v>
      </c>
      <c r="B9" s="48">
        <v>1615416</v>
      </c>
      <c r="C9" s="10">
        <v>2.5</v>
      </c>
      <c r="D9" s="2">
        <v>1</v>
      </c>
      <c r="E9" s="49">
        <f>(B9*D9)</f>
        <v>1615416</v>
      </c>
      <c r="F9" s="36">
        <f>(C9-D9)</f>
        <v>1.5</v>
      </c>
      <c r="G9" s="50">
        <f>(B9*F9)</f>
        <v>2423124</v>
      </c>
      <c r="H9" s="15">
        <v>0.5</v>
      </c>
      <c r="I9" s="10">
        <v>0</v>
      </c>
      <c r="J9" s="49">
        <f>(B9*I9)</f>
        <v>0</v>
      </c>
      <c r="K9" s="2">
        <f>(H9-I9)</f>
        <v>0.5</v>
      </c>
      <c r="L9" s="51">
        <f>(B9*K9)</f>
        <v>807708</v>
      </c>
    </row>
    <row r="10" spans="1:12" x14ac:dyDescent="0.2">
      <c r="A10" s="7" t="s">
        <v>4</v>
      </c>
      <c r="B10" s="48">
        <v>26143034</v>
      </c>
      <c r="C10" s="10">
        <v>2</v>
      </c>
      <c r="D10" s="2">
        <v>0</v>
      </c>
      <c r="E10" s="49">
        <f t="shared" ref="E10:E73" si="0">(B10*D10)</f>
        <v>0</v>
      </c>
      <c r="F10" s="36">
        <f t="shared" ref="F10:F73" si="1">(C10-D10)</f>
        <v>2</v>
      </c>
      <c r="G10" s="50">
        <f t="shared" ref="G10:G73" si="2">(B10*F10)</f>
        <v>52286068</v>
      </c>
      <c r="H10" s="15">
        <v>0.5</v>
      </c>
      <c r="I10" s="10">
        <v>0</v>
      </c>
      <c r="J10" s="49">
        <f t="shared" ref="J10:J73" si="3">(B10*I10)</f>
        <v>0</v>
      </c>
      <c r="K10" s="2">
        <f t="shared" ref="K10:K73" si="4">(H10-I10)</f>
        <v>0.5</v>
      </c>
      <c r="L10" s="51">
        <f t="shared" ref="L10:L73" si="5">(B10*K10)</f>
        <v>13071517</v>
      </c>
    </row>
    <row r="11" spans="1:12" x14ac:dyDescent="0.2">
      <c r="A11" s="7" t="s">
        <v>5</v>
      </c>
      <c r="B11" s="48">
        <v>2021329</v>
      </c>
      <c r="C11" s="10">
        <v>2.5</v>
      </c>
      <c r="D11" s="2">
        <v>1</v>
      </c>
      <c r="E11" s="49">
        <f t="shared" si="0"/>
        <v>2021329</v>
      </c>
      <c r="F11" s="36">
        <f t="shared" si="1"/>
        <v>1.5</v>
      </c>
      <c r="G11" s="50">
        <f t="shared" si="2"/>
        <v>3031993.5</v>
      </c>
      <c r="H11" s="15">
        <v>0.5</v>
      </c>
      <c r="I11" s="10">
        <v>0</v>
      </c>
      <c r="J11" s="49">
        <f t="shared" si="3"/>
        <v>0</v>
      </c>
      <c r="K11" s="2">
        <f t="shared" si="4"/>
        <v>0.5</v>
      </c>
      <c r="L11" s="51">
        <f t="shared" si="5"/>
        <v>1010664.5</v>
      </c>
    </row>
    <row r="12" spans="1:12" x14ac:dyDescent="0.2">
      <c r="A12" s="7" t="s">
        <v>6</v>
      </c>
      <c r="B12" s="48">
        <v>55776367</v>
      </c>
      <c r="C12" s="10">
        <v>3</v>
      </c>
      <c r="D12" s="2">
        <v>0</v>
      </c>
      <c r="E12" s="49">
        <f t="shared" si="0"/>
        <v>0</v>
      </c>
      <c r="F12" s="36">
        <f t="shared" si="1"/>
        <v>3</v>
      </c>
      <c r="G12" s="50">
        <f t="shared" si="2"/>
        <v>167329101</v>
      </c>
      <c r="H12" s="15">
        <v>0.5</v>
      </c>
      <c r="I12" s="10">
        <v>0</v>
      </c>
      <c r="J12" s="49">
        <f t="shared" si="3"/>
        <v>0</v>
      </c>
      <c r="K12" s="2">
        <f t="shared" si="4"/>
        <v>0.5</v>
      </c>
      <c r="L12" s="51">
        <f t="shared" si="5"/>
        <v>27888183.5</v>
      </c>
    </row>
    <row r="13" spans="1:12" x14ac:dyDescent="0.2">
      <c r="A13" s="7" t="s">
        <v>7</v>
      </c>
      <c r="B13" s="48">
        <v>247039863</v>
      </c>
      <c r="C13" s="10">
        <v>3</v>
      </c>
      <c r="D13" s="2">
        <v>0</v>
      </c>
      <c r="E13" s="49">
        <f t="shared" si="0"/>
        <v>0</v>
      </c>
      <c r="F13" s="36">
        <f t="shared" si="1"/>
        <v>3</v>
      </c>
      <c r="G13" s="50">
        <f t="shared" si="2"/>
        <v>741119589</v>
      </c>
      <c r="H13" s="15">
        <v>0.5</v>
      </c>
      <c r="I13" s="10">
        <v>0</v>
      </c>
      <c r="J13" s="49">
        <f t="shared" si="3"/>
        <v>0</v>
      </c>
      <c r="K13" s="2">
        <f t="shared" si="4"/>
        <v>0.5</v>
      </c>
      <c r="L13" s="51">
        <f t="shared" si="5"/>
        <v>123519931.5</v>
      </c>
    </row>
    <row r="14" spans="1:12" x14ac:dyDescent="0.2">
      <c r="A14" s="7" t="s">
        <v>8</v>
      </c>
      <c r="B14" s="48">
        <v>736663</v>
      </c>
      <c r="C14" s="10">
        <v>2.5</v>
      </c>
      <c r="D14" s="2">
        <v>1</v>
      </c>
      <c r="E14" s="49">
        <f t="shared" si="0"/>
        <v>736663</v>
      </c>
      <c r="F14" s="36">
        <f t="shared" si="1"/>
        <v>1.5</v>
      </c>
      <c r="G14" s="50">
        <f t="shared" si="2"/>
        <v>1104994.5</v>
      </c>
      <c r="H14" s="15">
        <v>0.5</v>
      </c>
      <c r="I14" s="10">
        <v>0.5</v>
      </c>
      <c r="J14" s="49">
        <f t="shared" si="3"/>
        <v>368331.5</v>
      </c>
      <c r="K14" s="2">
        <f t="shared" si="4"/>
        <v>0</v>
      </c>
      <c r="L14" s="51">
        <f t="shared" si="5"/>
        <v>0</v>
      </c>
    </row>
    <row r="15" spans="1:12" x14ac:dyDescent="0.2">
      <c r="A15" s="7" t="s">
        <v>9</v>
      </c>
      <c r="B15" s="48">
        <v>17222428</v>
      </c>
      <c r="C15" s="10">
        <v>3</v>
      </c>
      <c r="D15" s="2">
        <v>1</v>
      </c>
      <c r="E15" s="49">
        <f t="shared" si="0"/>
        <v>17222428</v>
      </c>
      <c r="F15" s="36">
        <f t="shared" si="1"/>
        <v>2</v>
      </c>
      <c r="G15" s="50">
        <f t="shared" si="2"/>
        <v>34444856</v>
      </c>
      <c r="H15" s="15">
        <v>0.5</v>
      </c>
      <c r="I15" s="10">
        <v>0</v>
      </c>
      <c r="J15" s="49">
        <f t="shared" si="3"/>
        <v>0</v>
      </c>
      <c r="K15" s="2">
        <f t="shared" si="4"/>
        <v>0.5</v>
      </c>
      <c r="L15" s="51">
        <f t="shared" si="5"/>
        <v>8611214</v>
      </c>
    </row>
    <row r="16" spans="1:12" x14ac:dyDescent="0.2">
      <c r="A16" s="7" t="s">
        <v>10</v>
      </c>
      <c r="B16" s="48">
        <v>11219004</v>
      </c>
      <c r="C16" s="10">
        <v>2</v>
      </c>
      <c r="D16" s="2">
        <v>0</v>
      </c>
      <c r="E16" s="49">
        <f t="shared" si="0"/>
        <v>0</v>
      </c>
      <c r="F16" s="36">
        <f t="shared" si="1"/>
        <v>2</v>
      </c>
      <c r="G16" s="50">
        <f t="shared" si="2"/>
        <v>22438008</v>
      </c>
      <c r="H16" s="15">
        <v>0.5</v>
      </c>
      <c r="I16" s="10">
        <v>0</v>
      </c>
      <c r="J16" s="49">
        <f t="shared" si="3"/>
        <v>0</v>
      </c>
      <c r="K16" s="2">
        <f t="shared" si="4"/>
        <v>0.5</v>
      </c>
      <c r="L16" s="51">
        <f t="shared" si="5"/>
        <v>5609502</v>
      </c>
    </row>
    <row r="17" spans="1:12" x14ac:dyDescent="0.2">
      <c r="A17" s="7" t="s">
        <v>11</v>
      </c>
      <c r="B17" s="48">
        <v>17069640</v>
      </c>
      <c r="C17" s="10">
        <v>3</v>
      </c>
      <c r="D17" s="2">
        <v>1</v>
      </c>
      <c r="E17" s="49">
        <f t="shared" si="0"/>
        <v>17069640</v>
      </c>
      <c r="F17" s="36">
        <f t="shared" si="1"/>
        <v>2</v>
      </c>
      <c r="G17" s="50">
        <f t="shared" si="2"/>
        <v>34139280</v>
      </c>
      <c r="H17" s="15">
        <v>0.5</v>
      </c>
      <c r="I17" s="10">
        <v>0</v>
      </c>
      <c r="J17" s="49">
        <f t="shared" si="3"/>
        <v>0</v>
      </c>
      <c r="K17" s="2">
        <f t="shared" si="4"/>
        <v>0.5</v>
      </c>
      <c r="L17" s="51">
        <f t="shared" si="5"/>
        <v>8534820</v>
      </c>
    </row>
    <row r="18" spans="1:12" x14ac:dyDescent="0.2">
      <c r="A18" s="7" t="s">
        <v>12</v>
      </c>
      <c r="B18" s="48">
        <v>50568482</v>
      </c>
      <c r="C18" s="10">
        <v>2</v>
      </c>
      <c r="D18" s="2">
        <v>0</v>
      </c>
      <c r="E18" s="49">
        <f t="shared" si="0"/>
        <v>0</v>
      </c>
      <c r="F18" s="36">
        <f t="shared" si="1"/>
        <v>2</v>
      </c>
      <c r="G18" s="50">
        <f t="shared" si="2"/>
        <v>101136964</v>
      </c>
      <c r="H18" s="15">
        <v>0.5</v>
      </c>
      <c r="I18" s="10">
        <v>0</v>
      </c>
      <c r="J18" s="49">
        <f t="shared" si="3"/>
        <v>0</v>
      </c>
      <c r="K18" s="2">
        <f t="shared" si="4"/>
        <v>0.5</v>
      </c>
      <c r="L18" s="51">
        <f t="shared" si="5"/>
        <v>25284241</v>
      </c>
    </row>
    <row r="19" spans="1:12" x14ac:dyDescent="0.2">
      <c r="A19" s="7" t="s">
        <v>13</v>
      </c>
      <c r="B19" s="48">
        <v>6319981</v>
      </c>
      <c r="C19" s="10">
        <v>3</v>
      </c>
      <c r="D19" s="2">
        <v>1</v>
      </c>
      <c r="E19" s="49">
        <f t="shared" si="0"/>
        <v>6319981</v>
      </c>
      <c r="F19" s="36">
        <f t="shared" si="1"/>
        <v>2</v>
      </c>
      <c r="G19" s="50">
        <f t="shared" si="2"/>
        <v>12639962</v>
      </c>
      <c r="H19" s="15">
        <v>0.5</v>
      </c>
      <c r="I19" s="10">
        <v>0</v>
      </c>
      <c r="J19" s="49">
        <f t="shared" si="3"/>
        <v>0</v>
      </c>
      <c r="K19" s="2">
        <f t="shared" si="4"/>
        <v>0.5</v>
      </c>
      <c r="L19" s="51">
        <f t="shared" si="5"/>
        <v>3159990.5</v>
      </c>
    </row>
    <row r="20" spans="1:12" x14ac:dyDescent="0.2">
      <c r="A20" s="7" t="s">
        <v>99</v>
      </c>
      <c r="B20" s="48">
        <v>1915692</v>
      </c>
      <c r="C20" s="10">
        <v>2.5</v>
      </c>
      <c r="D20" s="2">
        <v>1</v>
      </c>
      <c r="E20" s="49">
        <f t="shared" si="0"/>
        <v>1915692</v>
      </c>
      <c r="F20" s="36">
        <f t="shared" si="1"/>
        <v>1.5</v>
      </c>
      <c r="G20" s="50">
        <f t="shared" si="2"/>
        <v>2873538</v>
      </c>
      <c r="H20" s="15">
        <v>0.5</v>
      </c>
      <c r="I20" s="10">
        <v>0</v>
      </c>
      <c r="J20" s="49">
        <f t="shared" si="3"/>
        <v>0</v>
      </c>
      <c r="K20" s="2">
        <f t="shared" si="4"/>
        <v>0.5</v>
      </c>
      <c r="L20" s="51">
        <f t="shared" si="5"/>
        <v>957846</v>
      </c>
    </row>
    <row r="21" spans="1:12" x14ac:dyDescent="0.2">
      <c r="A21" s="7" t="s">
        <v>14</v>
      </c>
      <c r="B21" s="48">
        <v>776407</v>
      </c>
      <c r="C21" s="10">
        <v>2.5</v>
      </c>
      <c r="D21" s="2">
        <v>1</v>
      </c>
      <c r="E21" s="49">
        <f t="shared" si="0"/>
        <v>776407</v>
      </c>
      <c r="F21" s="36">
        <f t="shared" si="1"/>
        <v>1.5</v>
      </c>
      <c r="G21" s="50">
        <f t="shared" si="2"/>
        <v>1164610.5</v>
      </c>
      <c r="H21" s="15">
        <v>0.5</v>
      </c>
      <c r="I21" s="10">
        <v>0</v>
      </c>
      <c r="J21" s="49">
        <f t="shared" si="3"/>
        <v>0</v>
      </c>
      <c r="K21" s="2">
        <f t="shared" si="4"/>
        <v>0.5</v>
      </c>
      <c r="L21" s="51">
        <f t="shared" si="5"/>
        <v>388203.5</v>
      </c>
    </row>
    <row r="22" spans="1:12" x14ac:dyDescent="0.2">
      <c r="A22" s="7" t="s">
        <v>15</v>
      </c>
      <c r="B22" s="48">
        <v>125842228</v>
      </c>
      <c r="C22" s="10">
        <v>3</v>
      </c>
      <c r="D22" s="2">
        <v>1</v>
      </c>
      <c r="E22" s="49">
        <f t="shared" si="0"/>
        <v>125842228</v>
      </c>
      <c r="F22" s="36">
        <f t="shared" si="1"/>
        <v>2</v>
      </c>
      <c r="G22" s="50">
        <f t="shared" si="2"/>
        <v>251684456</v>
      </c>
      <c r="H22" s="15">
        <v>0.5</v>
      </c>
      <c r="I22" s="10">
        <v>0</v>
      </c>
      <c r="J22" s="49">
        <f t="shared" si="3"/>
        <v>0</v>
      </c>
      <c r="K22" s="2">
        <f t="shared" si="4"/>
        <v>0.5</v>
      </c>
      <c r="L22" s="51">
        <f t="shared" si="5"/>
        <v>62921114</v>
      </c>
    </row>
    <row r="23" spans="1:12" x14ac:dyDescent="0.2">
      <c r="A23" s="7" t="s">
        <v>16</v>
      </c>
      <c r="B23" s="48">
        <v>35861773</v>
      </c>
      <c r="C23" s="10">
        <v>2</v>
      </c>
      <c r="D23" s="2">
        <v>1</v>
      </c>
      <c r="E23" s="49">
        <f t="shared" si="0"/>
        <v>35861773</v>
      </c>
      <c r="F23" s="36">
        <f t="shared" si="1"/>
        <v>1</v>
      </c>
      <c r="G23" s="50">
        <f t="shared" si="2"/>
        <v>35861773</v>
      </c>
      <c r="H23" s="15">
        <v>0.5</v>
      </c>
      <c r="I23" s="10">
        <v>0.5</v>
      </c>
      <c r="J23" s="49">
        <f t="shared" si="3"/>
        <v>17930886.5</v>
      </c>
      <c r="K23" s="2">
        <f t="shared" si="4"/>
        <v>0</v>
      </c>
      <c r="L23" s="51">
        <f t="shared" si="5"/>
        <v>0</v>
      </c>
    </row>
    <row r="24" spans="1:12" x14ac:dyDescent="0.2">
      <c r="A24" s="7" t="s">
        <v>17</v>
      </c>
      <c r="B24" s="48">
        <v>7587239</v>
      </c>
      <c r="C24" s="10">
        <v>2</v>
      </c>
      <c r="D24" s="2">
        <v>0.5</v>
      </c>
      <c r="E24" s="49">
        <f t="shared" si="0"/>
        <v>3793619.5</v>
      </c>
      <c r="F24" s="36">
        <f t="shared" si="1"/>
        <v>1.5</v>
      </c>
      <c r="G24" s="50">
        <f t="shared" si="2"/>
        <v>11380858.5</v>
      </c>
      <c r="H24" s="15">
        <v>0.5</v>
      </c>
      <c r="I24" s="10">
        <v>0.5</v>
      </c>
      <c r="J24" s="49">
        <f t="shared" si="3"/>
        <v>3793619.5</v>
      </c>
      <c r="K24" s="2">
        <f t="shared" si="4"/>
        <v>0</v>
      </c>
      <c r="L24" s="51">
        <f t="shared" si="5"/>
        <v>0</v>
      </c>
    </row>
    <row r="25" spans="1:12" x14ac:dyDescent="0.2">
      <c r="A25" s="7" t="s">
        <v>18</v>
      </c>
      <c r="B25" s="48">
        <v>1091504</v>
      </c>
      <c r="C25" s="10">
        <v>2.5</v>
      </c>
      <c r="D25" s="2">
        <v>1</v>
      </c>
      <c r="E25" s="49">
        <f t="shared" si="0"/>
        <v>1091504</v>
      </c>
      <c r="F25" s="36">
        <f t="shared" si="1"/>
        <v>1.5</v>
      </c>
      <c r="G25" s="50">
        <f t="shared" si="2"/>
        <v>1637256</v>
      </c>
      <c r="H25" s="15">
        <v>0.5</v>
      </c>
      <c r="I25" s="10">
        <v>0</v>
      </c>
      <c r="J25" s="49">
        <f t="shared" si="3"/>
        <v>0</v>
      </c>
      <c r="K25" s="2">
        <f t="shared" si="4"/>
        <v>0.5</v>
      </c>
      <c r="L25" s="51">
        <f t="shared" si="5"/>
        <v>545752</v>
      </c>
    </row>
    <row r="26" spans="1:12" x14ac:dyDescent="0.2">
      <c r="A26" s="7" t="s">
        <v>19</v>
      </c>
      <c r="B26" s="48">
        <v>3036875</v>
      </c>
      <c r="C26" s="10">
        <v>2.5</v>
      </c>
      <c r="D26" s="2">
        <v>1.5</v>
      </c>
      <c r="E26" s="49">
        <f t="shared" si="0"/>
        <v>4555312.5</v>
      </c>
      <c r="F26" s="36">
        <f t="shared" si="1"/>
        <v>1</v>
      </c>
      <c r="G26" s="50">
        <f t="shared" si="2"/>
        <v>3036875</v>
      </c>
      <c r="H26" s="15">
        <v>0.5</v>
      </c>
      <c r="I26" s="10">
        <v>0</v>
      </c>
      <c r="J26" s="49">
        <f t="shared" si="3"/>
        <v>0</v>
      </c>
      <c r="K26" s="2">
        <f t="shared" si="4"/>
        <v>0.5</v>
      </c>
      <c r="L26" s="51">
        <f t="shared" si="5"/>
        <v>1518437.5</v>
      </c>
    </row>
    <row r="27" spans="1:12" x14ac:dyDescent="0.2">
      <c r="A27" s="7" t="s">
        <v>20</v>
      </c>
      <c r="B27" s="48">
        <v>620204</v>
      </c>
      <c r="C27" s="10">
        <v>2.5</v>
      </c>
      <c r="D27" s="2">
        <v>1</v>
      </c>
      <c r="E27" s="49">
        <f t="shared" si="0"/>
        <v>620204</v>
      </c>
      <c r="F27" s="36">
        <f t="shared" si="1"/>
        <v>1.5</v>
      </c>
      <c r="G27" s="50">
        <f t="shared" si="2"/>
        <v>930306</v>
      </c>
      <c r="H27" s="15">
        <v>0.5</v>
      </c>
      <c r="I27" s="10">
        <v>0</v>
      </c>
      <c r="J27" s="49">
        <f t="shared" si="3"/>
        <v>0</v>
      </c>
      <c r="K27" s="2">
        <f t="shared" si="4"/>
        <v>0.5</v>
      </c>
      <c r="L27" s="51">
        <f t="shared" si="5"/>
        <v>310102</v>
      </c>
    </row>
    <row r="28" spans="1:12" x14ac:dyDescent="0.2">
      <c r="A28" s="7" t="s">
        <v>21</v>
      </c>
      <c r="B28" s="48">
        <v>353544</v>
      </c>
      <c r="C28" s="10">
        <v>2.5</v>
      </c>
      <c r="D28" s="2">
        <v>1</v>
      </c>
      <c r="E28" s="49">
        <f t="shared" si="0"/>
        <v>353544</v>
      </c>
      <c r="F28" s="36">
        <f t="shared" si="1"/>
        <v>1.5</v>
      </c>
      <c r="G28" s="50">
        <f t="shared" si="2"/>
        <v>530316</v>
      </c>
      <c r="H28" s="15">
        <v>0.5</v>
      </c>
      <c r="I28" s="10">
        <v>0</v>
      </c>
      <c r="J28" s="49">
        <f t="shared" si="3"/>
        <v>0</v>
      </c>
      <c r="K28" s="2">
        <f t="shared" si="4"/>
        <v>0.5</v>
      </c>
      <c r="L28" s="51">
        <f t="shared" si="5"/>
        <v>176772</v>
      </c>
    </row>
    <row r="29" spans="1:12" x14ac:dyDescent="0.2">
      <c r="A29" s="7" t="s">
        <v>22</v>
      </c>
      <c r="B29" s="48">
        <v>1001379</v>
      </c>
      <c r="C29" s="10">
        <v>2.5</v>
      </c>
      <c r="D29" s="2">
        <v>0.5</v>
      </c>
      <c r="E29" s="49">
        <f>(B29*0.5*0.25)+(B29*1*0.75)</f>
        <v>876206.625</v>
      </c>
      <c r="F29" s="36">
        <f t="shared" si="1"/>
        <v>2</v>
      </c>
      <c r="G29" s="50">
        <f>(B29*2*0.25)+(B29*1.5*0.75)</f>
        <v>1627240.875</v>
      </c>
      <c r="H29" s="15">
        <v>0.5</v>
      </c>
      <c r="I29" s="10">
        <v>0.5</v>
      </c>
      <c r="J29" s="49">
        <f>(B29*0.5)*0.25</f>
        <v>125172.375</v>
      </c>
      <c r="K29" s="2">
        <f t="shared" si="4"/>
        <v>0</v>
      </c>
      <c r="L29" s="51">
        <f>(B29*0.5)*0.75</f>
        <v>375517.125</v>
      </c>
    </row>
    <row r="30" spans="1:12" x14ac:dyDescent="0.2">
      <c r="A30" s="7" t="s">
        <v>23</v>
      </c>
      <c r="B30" s="48">
        <v>546062</v>
      </c>
      <c r="C30" s="10">
        <v>2.5</v>
      </c>
      <c r="D30" s="2">
        <v>1</v>
      </c>
      <c r="E30" s="49">
        <f t="shared" si="0"/>
        <v>546062</v>
      </c>
      <c r="F30" s="36">
        <f t="shared" si="1"/>
        <v>1.5</v>
      </c>
      <c r="G30" s="50">
        <f t="shared" si="2"/>
        <v>819093</v>
      </c>
      <c r="H30" s="15">
        <v>0.5</v>
      </c>
      <c r="I30" s="10">
        <v>0</v>
      </c>
      <c r="J30" s="49">
        <f t="shared" si="3"/>
        <v>0</v>
      </c>
      <c r="K30" s="2">
        <f t="shared" si="4"/>
        <v>0.5</v>
      </c>
      <c r="L30" s="51">
        <f t="shared" si="5"/>
        <v>273031</v>
      </c>
    </row>
    <row r="31" spans="1:12" x14ac:dyDescent="0.2">
      <c r="A31" s="7" t="s">
        <v>24</v>
      </c>
      <c r="B31" s="48">
        <v>1577944</v>
      </c>
      <c r="C31" s="10">
        <v>2.5</v>
      </c>
      <c r="D31" s="2">
        <v>1</v>
      </c>
      <c r="E31" s="49">
        <f t="shared" si="0"/>
        <v>1577944</v>
      </c>
      <c r="F31" s="36">
        <f t="shared" si="1"/>
        <v>1.5</v>
      </c>
      <c r="G31" s="50">
        <f t="shared" si="2"/>
        <v>2366916</v>
      </c>
      <c r="H31" s="15">
        <v>0.5</v>
      </c>
      <c r="I31" s="10">
        <v>0</v>
      </c>
      <c r="J31" s="49">
        <f t="shared" si="3"/>
        <v>0</v>
      </c>
      <c r="K31" s="2">
        <f t="shared" si="4"/>
        <v>0.5</v>
      </c>
      <c r="L31" s="51">
        <f t="shared" si="5"/>
        <v>788972</v>
      </c>
    </row>
    <row r="32" spans="1:12" x14ac:dyDescent="0.2">
      <c r="A32" s="7" t="s">
        <v>25</v>
      </c>
      <c r="B32" s="48">
        <v>2553757</v>
      </c>
      <c r="C32" s="10">
        <v>2.5</v>
      </c>
      <c r="D32" s="2">
        <v>1</v>
      </c>
      <c r="E32" s="49">
        <f t="shared" si="0"/>
        <v>2553757</v>
      </c>
      <c r="F32" s="36">
        <f t="shared" si="1"/>
        <v>1.5</v>
      </c>
      <c r="G32" s="50">
        <f t="shared" si="2"/>
        <v>3830635.5</v>
      </c>
      <c r="H32" s="15">
        <v>0.5</v>
      </c>
      <c r="I32" s="10">
        <v>0</v>
      </c>
      <c r="J32" s="49">
        <f t="shared" si="3"/>
        <v>0</v>
      </c>
      <c r="K32" s="2">
        <f t="shared" si="4"/>
        <v>0.5</v>
      </c>
      <c r="L32" s="51">
        <f t="shared" si="5"/>
        <v>1276878.5</v>
      </c>
    </row>
    <row r="33" spans="1:12" x14ac:dyDescent="0.2">
      <c r="A33" s="7" t="s">
        <v>26</v>
      </c>
      <c r="B33" s="48">
        <v>14190950</v>
      </c>
      <c r="C33" s="10">
        <v>2</v>
      </c>
      <c r="D33" s="2">
        <v>0</v>
      </c>
      <c r="E33" s="49">
        <f t="shared" si="0"/>
        <v>0</v>
      </c>
      <c r="F33" s="36">
        <f t="shared" si="1"/>
        <v>2</v>
      </c>
      <c r="G33" s="50">
        <f t="shared" si="2"/>
        <v>28381900</v>
      </c>
      <c r="H33" s="15">
        <v>0.5</v>
      </c>
      <c r="I33" s="10">
        <v>0.5</v>
      </c>
      <c r="J33" s="49">
        <f t="shared" si="3"/>
        <v>7095475</v>
      </c>
      <c r="K33" s="2">
        <f t="shared" si="4"/>
        <v>0</v>
      </c>
      <c r="L33" s="51">
        <f t="shared" si="5"/>
        <v>0</v>
      </c>
    </row>
    <row r="34" spans="1:12" x14ac:dyDescent="0.2">
      <c r="A34" s="7" t="s">
        <v>27</v>
      </c>
      <c r="B34" s="48">
        <v>8807244</v>
      </c>
      <c r="C34" s="10">
        <v>2</v>
      </c>
      <c r="D34" s="2">
        <v>1</v>
      </c>
      <c r="E34" s="49">
        <f t="shared" si="0"/>
        <v>8807244</v>
      </c>
      <c r="F34" s="36">
        <f t="shared" si="1"/>
        <v>1</v>
      </c>
      <c r="G34" s="50">
        <f t="shared" si="2"/>
        <v>8807244</v>
      </c>
      <c r="H34" s="15">
        <v>0.5</v>
      </c>
      <c r="I34" s="10">
        <v>0</v>
      </c>
      <c r="J34" s="49">
        <f t="shared" si="3"/>
        <v>0</v>
      </c>
      <c r="K34" s="2">
        <f t="shared" si="4"/>
        <v>0.5</v>
      </c>
      <c r="L34" s="51">
        <f t="shared" si="5"/>
        <v>4403622</v>
      </c>
    </row>
    <row r="35" spans="1:12" x14ac:dyDescent="0.2">
      <c r="A35" s="7" t="s">
        <v>28</v>
      </c>
      <c r="B35" s="48">
        <v>173777183</v>
      </c>
      <c r="C35" s="10">
        <v>3</v>
      </c>
      <c r="D35" s="2">
        <v>1</v>
      </c>
      <c r="E35" s="49">
        <f t="shared" si="0"/>
        <v>173777183</v>
      </c>
      <c r="F35" s="36">
        <f t="shared" si="1"/>
        <v>2</v>
      </c>
      <c r="G35" s="50">
        <f t="shared" si="2"/>
        <v>347554366</v>
      </c>
      <c r="H35" s="15">
        <v>0.5</v>
      </c>
      <c r="I35" s="10">
        <v>0</v>
      </c>
      <c r="J35" s="49">
        <f t="shared" si="3"/>
        <v>0</v>
      </c>
      <c r="K35" s="2">
        <f t="shared" si="4"/>
        <v>0.5</v>
      </c>
      <c r="L35" s="51">
        <f t="shared" si="5"/>
        <v>86888591.5</v>
      </c>
    </row>
    <row r="36" spans="1:12" x14ac:dyDescent="0.2">
      <c r="A36" s="7" t="s">
        <v>29</v>
      </c>
      <c r="B36" s="48">
        <v>873865</v>
      </c>
      <c r="C36" s="10">
        <v>2.5</v>
      </c>
      <c r="D36" s="2">
        <v>1</v>
      </c>
      <c r="E36" s="49">
        <f t="shared" si="0"/>
        <v>873865</v>
      </c>
      <c r="F36" s="36">
        <f t="shared" si="1"/>
        <v>1.5</v>
      </c>
      <c r="G36" s="50">
        <f t="shared" si="2"/>
        <v>1310797.5</v>
      </c>
      <c r="H36" s="15">
        <v>0.5</v>
      </c>
      <c r="I36" s="10">
        <v>0</v>
      </c>
      <c r="J36" s="49">
        <f t="shared" si="3"/>
        <v>0</v>
      </c>
      <c r="K36" s="2">
        <f t="shared" si="4"/>
        <v>0.5</v>
      </c>
      <c r="L36" s="51">
        <f t="shared" si="5"/>
        <v>436932.5</v>
      </c>
    </row>
    <row r="37" spans="1:12" x14ac:dyDescent="0.2">
      <c r="A37" s="7" t="s">
        <v>30</v>
      </c>
      <c r="B37" s="48">
        <v>16857348</v>
      </c>
      <c r="C37" s="10">
        <v>2</v>
      </c>
      <c r="D37" s="2">
        <v>1</v>
      </c>
      <c r="E37" s="49">
        <f t="shared" si="0"/>
        <v>16857348</v>
      </c>
      <c r="F37" s="36">
        <f t="shared" si="1"/>
        <v>1</v>
      </c>
      <c r="G37" s="50">
        <f t="shared" si="2"/>
        <v>16857348</v>
      </c>
      <c r="H37" s="15">
        <v>0.5</v>
      </c>
      <c r="I37" s="10">
        <v>0</v>
      </c>
      <c r="J37" s="49">
        <f t="shared" si="3"/>
        <v>0</v>
      </c>
      <c r="K37" s="2">
        <f t="shared" si="4"/>
        <v>0.5</v>
      </c>
      <c r="L37" s="51">
        <f t="shared" si="5"/>
        <v>8428674</v>
      </c>
    </row>
    <row r="38" spans="1:12" x14ac:dyDescent="0.2">
      <c r="A38" s="7" t="s">
        <v>31</v>
      </c>
      <c r="B38" s="48">
        <v>3813427</v>
      </c>
      <c r="C38" s="10">
        <v>2</v>
      </c>
      <c r="D38" s="2">
        <v>1</v>
      </c>
      <c r="E38" s="49">
        <f t="shared" si="0"/>
        <v>3813427</v>
      </c>
      <c r="F38" s="36">
        <f t="shared" si="1"/>
        <v>1</v>
      </c>
      <c r="G38" s="50">
        <f t="shared" si="2"/>
        <v>3813427</v>
      </c>
      <c r="H38" s="15">
        <v>0.5</v>
      </c>
      <c r="I38" s="10">
        <v>0.5</v>
      </c>
      <c r="J38" s="49">
        <f t="shared" si="3"/>
        <v>1906713.5</v>
      </c>
      <c r="K38" s="2">
        <f t="shared" si="4"/>
        <v>0</v>
      </c>
      <c r="L38" s="51">
        <f t="shared" si="5"/>
        <v>0</v>
      </c>
    </row>
    <row r="39" spans="1:12" x14ac:dyDescent="0.2">
      <c r="A39" s="7" t="s">
        <v>32</v>
      </c>
      <c r="B39" s="48">
        <v>793376</v>
      </c>
      <c r="C39" s="10">
        <v>2.5</v>
      </c>
      <c r="D39" s="2">
        <v>1</v>
      </c>
      <c r="E39" s="49">
        <f t="shared" si="0"/>
        <v>793376</v>
      </c>
      <c r="F39" s="36">
        <f t="shared" si="1"/>
        <v>1.5</v>
      </c>
      <c r="G39" s="50">
        <f t="shared" si="2"/>
        <v>1190064</v>
      </c>
      <c r="H39" s="15">
        <v>0.5</v>
      </c>
      <c r="I39" s="10">
        <v>0</v>
      </c>
      <c r="J39" s="49">
        <f t="shared" si="3"/>
        <v>0</v>
      </c>
      <c r="K39" s="2">
        <f t="shared" si="4"/>
        <v>0.5</v>
      </c>
      <c r="L39" s="51">
        <f t="shared" si="5"/>
        <v>396688</v>
      </c>
    </row>
    <row r="40" spans="1:12" x14ac:dyDescent="0.2">
      <c r="A40" s="7" t="s">
        <v>33</v>
      </c>
      <c r="B40" s="48">
        <v>258667</v>
      </c>
      <c r="C40" s="10">
        <v>2.5</v>
      </c>
      <c r="D40" s="2">
        <v>1</v>
      </c>
      <c r="E40" s="49">
        <f t="shared" si="0"/>
        <v>258667</v>
      </c>
      <c r="F40" s="36">
        <f t="shared" si="1"/>
        <v>1.5</v>
      </c>
      <c r="G40" s="50">
        <f t="shared" si="2"/>
        <v>388000.5</v>
      </c>
      <c r="H40" s="15">
        <v>0.5</v>
      </c>
      <c r="I40" s="10">
        <v>0</v>
      </c>
      <c r="J40" s="49">
        <f t="shared" si="3"/>
        <v>0</v>
      </c>
      <c r="K40" s="2">
        <f t="shared" si="4"/>
        <v>0.5</v>
      </c>
      <c r="L40" s="51">
        <f t="shared" si="5"/>
        <v>129333.5</v>
      </c>
    </row>
    <row r="41" spans="1:12" x14ac:dyDescent="0.2">
      <c r="A41" s="7" t="s">
        <v>34</v>
      </c>
      <c r="B41" s="48">
        <v>28369815</v>
      </c>
      <c r="C41" s="10">
        <v>2</v>
      </c>
      <c r="D41" s="2">
        <v>1</v>
      </c>
      <c r="E41" s="49">
        <f t="shared" si="0"/>
        <v>28369815</v>
      </c>
      <c r="F41" s="36">
        <f t="shared" si="1"/>
        <v>1</v>
      </c>
      <c r="G41" s="50">
        <f t="shared" si="2"/>
        <v>28369815</v>
      </c>
      <c r="H41" s="15">
        <v>0.5</v>
      </c>
      <c r="I41" s="10">
        <v>0</v>
      </c>
      <c r="J41" s="49">
        <f t="shared" si="3"/>
        <v>0</v>
      </c>
      <c r="K41" s="2">
        <f t="shared" si="4"/>
        <v>0.5</v>
      </c>
      <c r="L41" s="51">
        <f t="shared" si="5"/>
        <v>14184907.5</v>
      </c>
    </row>
    <row r="42" spans="1:12" x14ac:dyDescent="0.2">
      <c r="A42" s="7" t="s">
        <v>35</v>
      </c>
      <c r="B42" s="48">
        <v>85105754</v>
      </c>
      <c r="C42" s="10">
        <v>3</v>
      </c>
      <c r="D42" s="2">
        <v>0</v>
      </c>
      <c r="E42" s="49">
        <f t="shared" si="0"/>
        <v>0</v>
      </c>
      <c r="F42" s="36">
        <f t="shared" si="1"/>
        <v>3</v>
      </c>
      <c r="G42" s="50">
        <f t="shared" si="2"/>
        <v>255317262</v>
      </c>
      <c r="H42" s="15">
        <v>0.5</v>
      </c>
      <c r="I42" s="10">
        <v>0</v>
      </c>
      <c r="J42" s="49">
        <f t="shared" si="3"/>
        <v>0</v>
      </c>
      <c r="K42" s="2">
        <f t="shared" si="4"/>
        <v>0.5</v>
      </c>
      <c r="L42" s="51">
        <f t="shared" si="5"/>
        <v>42552877</v>
      </c>
    </row>
    <row r="43" spans="1:12" x14ac:dyDescent="0.2">
      <c r="A43" s="7" t="s">
        <v>36</v>
      </c>
      <c r="B43" s="48">
        <v>32982339</v>
      </c>
      <c r="C43" s="10">
        <v>3.5</v>
      </c>
      <c r="D43" s="2">
        <v>1</v>
      </c>
      <c r="E43" s="49">
        <f t="shared" si="0"/>
        <v>32982339</v>
      </c>
      <c r="F43" s="36">
        <f t="shared" si="1"/>
        <v>2.5</v>
      </c>
      <c r="G43" s="50">
        <f t="shared" si="2"/>
        <v>82455847.5</v>
      </c>
      <c r="H43" s="15">
        <v>0.5</v>
      </c>
      <c r="I43" s="10">
        <v>0.5</v>
      </c>
      <c r="J43" s="49">
        <f t="shared" si="3"/>
        <v>16491169.5</v>
      </c>
      <c r="K43" s="2">
        <f t="shared" si="4"/>
        <v>0</v>
      </c>
      <c r="L43" s="51">
        <f t="shared" si="5"/>
        <v>0</v>
      </c>
    </row>
    <row r="44" spans="1:12" x14ac:dyDescent="0.2">
      <c r="A44" s="7" t="s">
        <v>37</v>
      </c>
      <c r="B44" s="48">
        <v>2981725</v>
      </c>
      <c r="C44" s="10">
        <v>2.5</v>
      </c>
      <c r="D44" s="2">
        <v>1</v>
      </c>
      <c r="E44" s="49">
        <f t="shared" si="0"/>
        <v>2981725</v>
      </c>
      <c r="F44" s="36">
        <f t="shared" si="1"/>
        <v>1.5</v>
      </c>
      <c r="G44" s="50">
        <f t="shared" si="2"/>
        <v>4472587.5</v>
      </c>
      <c r="H44" s="15">
        <v>0.5</v>
      </c>
      <c r="I44" s="10">
        <v>0</v>
      </c>
      <c r="J44" s="49">
        <f t="shared" si="3"/>
        <v>0</v>
      </c>
      <c r="K44" s="2">
        <f t="shared" si="4"/>
        <v>0.5</v>
      </c>
      <c r="L44" s="51">
        <f t="shared" si="5"/>
        <v>1490862.5</v>
      </c>
    </row>
    <row r="45" spans="1:12" x14ac:dyDescent="0.2">
      <c r="A45" s="7" t="s">
        <v>38</v>
      </c>
      <c r="B45" s="48">
        <v>280840</v>
      </c>
      <c r="C45" s="10">
        <v>2.5</v>
      </c>
      <c r="D45" s="2">
        <v>1</v>
      </c>
      <c r="E45" s="49">
        <f t="shared" si="0"/>
        <v>280840</v>
      </c>
      <c r="F45" s="36">
        <f t="shared" si="1"/>
        <v>1.5</v>
      </c>
      <c r="G45" s="50">
        <f t="shared" si="2"/>
        <v>421260</v>
      </c>
      <c r="H45" s="15">
        <v>0.5</v>
      </c>
      <c r="I45" s="10">
        <v>0</v>
      </c>
      <c r="J45" s="49">
        <f t="shared" si="3"/>
        <v>0</v>
      </c>
      <c r="K45" s="2">
        <f t="shared" si="4"/>
        <v>0.5</v>
      </c>
      <c r="L45" s="51">
        <f t="shared" si="5"/>
        <v>140420</v>
      </c>
    </row>
    <row r="46" spans="1:12" x14ac:dyDescent="0.2">
      <c r="A46" s="7" t="s">
        <v>39</v>
      </c>
      <c r="B46" s="48">
        <v>972932</v>
      </c>
      <c r="C46" s="10">
        <v>1.5</v>
      </c>
      <c r="D46" s="2">
        <v>1.5</v>
      </c>
      <c r="E46" s="49">
        <f t="shared" si="0"/>
        <v>1459398</v>
      </c>
      <c r="F46" s="36">
        <f t="shared" si="1"/>
        <v>0</v>
      </c>
      <c r="G46" s="50">
        <f t="shared" si="2"/>
        <v>0</v>
      </c>
      <c r="H46" s="15">
        <v>0.5</v>
      </c>
      <c r="I46" s="10">
        <v>0</v>
      </c>
      <c r="J46" s="49">
        <f t="shared" si="3"/>
        <v>0</v>
      </c>
      <c r="K46" s="2">
        <f t="shared" si="4"/>
        <v>0.5</v>
      </c>
      <c r="L46" s="51">
        <f t="shared" si="5"/>
        <v>486466</v>
      </c>
    </row>
    <row r="47" spans="1:12" x14ac:dyDescent="0.2">
      <c r="A47" s="7" t="s">
        <v>40</v>
      </c>
      <c r="B47" s="48">
        <v>39517695</v>
      </c>
      <c r="C47" s="10">
        <v>2</v>
      </c>
      <c r="D47" s="2">
        <v>0</v>
      </c>
      <c r="E47" s="49">
        <f t="shared" si="0"/>
        <v>0</v>
      </c>
      <c r="F47" s="36">
        <f t="shared" si="1"/>
        <v>2</v>
      </c>
      <c r="G47" s="50">
        <f t="shared" si="2"/>
        <v>79035390</v>
      </c>
      <c r="H47" s="15">
        <v>0.5</v>
      </c>
      <c r="I47" s="10">
        <v>0.5</v>
      </c>
      <c r="J47" s="49">
        <f t="shared" si="3"/>
        <v>19758847.5</v>
      </c>
      <c r="K47" s="2">
        <f t="shared" si="4"/>
        <v>0</v>
      </c>
      <c r="L47" s="51">
        <f t="shared" si="5"/>
        <v>0</v>
      </c>
    </row>
    <row r="48" spans="1:12" x14ac:dyDescent="0.2">
      <c r="A48" s="7" t="s">
        <v>41</v>
      </c>
      <c r="B48" s="48">
        <v>36951665</v>
      </c>
      <c r="C48" s="10">
        <v>2</v>
      </c>
      <c r="D48" s="2">
        <v>0</v>
      </c>
      <c r="E48" s="49">
        <f t="shared" si="0"/>
        <v>0</v>
      </c>
      <c r="F48" s="36">
        <f t="shared" si="1"/>
        <v>2</v>
      </c>
      <c r="G48" s="50">
        <f t="shared" si="2"/>
        <v>73903330</v>
      </c>
      <c r="H48" s="15">
        <v>0.5</v>
      </c>
      <c r="I48" s="10">
        <v>0.5</v>
      </c>
      <c r="J48" s="49">
        <f>(B48*I48)*0.25</f>
        <v>4618958.125</v>
      </c>
      <c r="K48" s="2">
        <f t="shared" si="4"/>
        <v>0</v>
      </c>
      <c r="L48" s="51">
        <f>(B48*0.5)*0.75</f>
        <v>13856874.375</v>
      </c>
    </row>
    <row r="49" spans="1:12" x14ac:dyDescent="0.2">
      <c r="A49" s="7" t="s">
        <v>42</v>
      </c>
      <c r="B49" s="48">
        <v>21370799</v>
      </c>
      <c r="C49" s="10">
        <v>2</v>
      </c>
      <c r="D49" s="2">
        <v>0.5</v>
      </c>
      <c r="E49" s="49">
        <f t="shared" si="0"/>
        <v>10685399.5</v>
      </c>
      <c r="F49" s="36">
        <f t="shared" si="1"/>
        <v>1.5</v>
      </c>
      <c r="G49" s="50">
        <f t="shared" si="2"/>
        <v>32056198.5</v>
      </c>
      <c r="H49" s="15">
        <v>0.5</v>
      </c>
      <c r="I49" s="10">
        <v>0</v>
      </c>
      <c r="J49" s="49">
        <f t="shared" si="3"/>
        <v>0</v>
      </c>
      <c r="K49" s="2">
        <f t="shared" si="4"/>
        <v>0.5</v>
      </c>
      <c r="L49" s="51">
        <f t="shared" si="5"/>
        <v>10685399.5</v>
      </c>
    </row>
    <row r="50" spans="1:12" x14ac:dyDescent="0.2">
      <c r="A50" s="7" t="s">
        <v>43</v>
      </c>
      <c r="B50" s="48">
        <v>338257490</v>
      </c>
      <c r="C50" s="10">
        <v>2</v>
      </c>
      <c r="D50" s="2">
        <v>1</v>
      </c>
      <c r="E50" s="49">
        <f t="shared" si="0"/>
        <v>338257490</v>
      </c>
      <c r="F50" s="36">
        <f t="shared" si="1"/>
        <v>1</v>
      </c>
      <c r="G50" s="50">
        <f t="shared" si="2"/>
        <v>338257490</v>
      </c>
      <c r="H50" s="15">
        <v>0.5</v>
      </c>
      <c r="I50" s="10">
        <v>0</v>
      </c>
      <c r="J50" s="49">
        <f t="shared" si="3"/>
        <v>0</v>
      </c>
      <c r="K50" s="2">
        <f t="shared" si="4"/>
        <v>0.5</v>
      </c>
      <c r="L50" s="51">
        <f t="shared" si="5"/>
        <v>169128745</v>
      </c>
    </row>
    <row r="51" spans="1:12" x14ac:dyDescent="0.2">
      <c r="A51" s="7" t="s">
        <v>44</v>
      </c>
      <c r="B51" s="48">
        <v>21421579</v>
      </c>
      <c r="C51" s="10">
        <v>2</v>
      </c>
      <c r="D51" s="2">
        <v>1</v>
      </c>
      <c r="E51" s="49">
        <f t="shared" si="0"/>
        <v>21421579</v>
      </c>
      <c r="F51" s="36">
        <f t="shared" si="1"/>
        <v>1</v>
      </c>
      <c r="G51" s="50">
        <f t="shared" si="2"/>
        <v>21421579</v>
      </c>
      <c r="H51" s="15">
        <v>0.5</v>
      </c>
      <c r="I51" s="10">
        <v>0.5</v>
      </c>
      <c r="J51" s="49">
        <f t="shared" si="3"/>
        <v>10710789.5</v>
      </c>
      <c r="K51" s="2">
        <f t="shared" si="4"/>
        <v>0</v>
      </c>
      <c r="L51" s="51">
        <f t="shared" si="5"/>
        <v>0</v>
      </c>
    </row>
    <row r="52" spans="1:12" x14ac:dyDescent="0.2">
      <c r="A52" s="7" t="s">
        <v>45</v>
      </c>
      <c r="B52" s="48">
        <v>7294742</v>
      </c>
      <c r="C52" s="10">
        <v>2</v>
      </c>
      <c r="D52" s="2">
        <v>1</v>
      </c>
      <c r="E52" s="49">
        <f t="shared" si="0"/>
        <v>7294742</v>
      </c>
      <c r="F52" s="36">
        <f t="shared" si="1"/>
        <v>1</v>
      </c>
      <c r="G52" s="50">
        <f t="shared" si="2"/>
        <v>7294742</v>
      </c>
      <c r="H52" s="15">
        <v>0.5</v>
      </c>
      <c r="I52" s="10">
        <v>0</v>
      </c>
      <c r="J52" s="49">
        <f t="shared" si="3"/>
        <v>0</v>
      </c>
      <c r="K52" s="2">
        <f t="shared" si="4"/>
        <v>0.5</v>
      </c>
      <c r="L52" s="51">
        <f t="shared" si="5"/>
        <v>3647371</v>
      </c>
    </row>
    <row r="53" spans="1:12" x14ac:dyDescent="0.2">
      <c r="A53" s="7" t="s">
        <v>46</v>
      </c>
      <c r="B53" s="48">
        <v>26925944</v>
      </c>
      <c r="C53" s="10">
        <v>2</v>
      </c>
      <c r="D53" s="2">
        <v>0</v>
      </c>
      <c r="E53" s="49">
        <f t="shared" si="0"/>
        <v>0</v>
      </c>
      <c r="F53" s="36">
        <f t="shared" si="1"/>
        <v>2</v>
      </c>
      <c r="G53" s="50">
        <f t="shared" si="2"/>
        <v>53851888</v>
      </c>
      <c r="H53" s="15">
        <v>0.5</v>
      </c>
      <c r="I53" s="10">
        <v>0</v>
      </c>
      <c r="J53" s="49">
        <f t="shared" si="3"/>
        <v>0</v>
      </c>
      <c r="K53" s="2">
        <f t="shared" si="4"/>
        <v>0.5</v>
      </c>
      <c r="L53" s="51">
        <f t="shared" si="5"/>
        <v>13462972</v>
      </c>
    </row>
    <row r="54" spans="1:12" x14ac:dyDescent="0.2">
      <c r="A54" s="7" t="s">
        <v>47</v>
      </c>
      <c r="B54" s="48">
        <v>3515353</v>
      </c>
      <c r="C54" s="10">
        <v>2.5</v>
      </c>
      <c r="D54" s="2">
        <v>1</v>
      </c>
      <c r="E54" s="49">
        <f t="shared" si="0"/>
        <v>3515353</v>
      </c>
      <c r="F54" s="36">
        <f t="shared" si="1"/>
        <v>1.5</v>
      </c>
      <c r="G54" s="50">
        <f t="shared" si="2"/>
        <v>5273029.5</v>
      </c>
      <c r="H54" s="15">
        <v>0.5</v>
      </c>
      <c r="I54" s="10">
        <v>0</v>
      </c>
      <c r="J54" s="49">
        <f t="shared" si="3"/>
        <v>0</v>
      </c>
      <c r="K54" s="2">
        <f t="shared" si="4"/>
        <v>0.5</v>
      </c>
      <c r="L54" s="51">
        <f t="shared" si="5"/>
        <v>1757676.5</v>
      </c>
    </row>
    <row r="55" spans="1:12" x14ac:dyDescent="0.2">
      <c r="A55" s="7" t="s">
        <v>48</v>
      </c>
      <c r="B55" s="48">
        <v>293003563</v>
      </c>
      <c r="C55" s="10">
        <v>3</v>
      </c>
      <c r="D55" s="2">
        <v>0</v>
      </c>
      <c r="E55" s="49">
        <f t="shared" si="0"/>
        <v>0</v>
      </c>
      <c r="F55" s="36">
        <f t="shared" si="1"/>
        <v>3</v>
      </c>
      <c r="G55" s="50">
        <f t="shared" si="2"/>
        <v>879010689</v>
      </c>
      <c r="H55" s="15">
        <v>0.5</v>
      </c>
      <c r="I55" s="10">
        <v>0.5</v>
      </c>
      <c r="J55" s="49">
        <f t="shared" si="3"/>
        <v>146501781.5</v>
      </c>
      <c r="K55" s="2">
        <f t="shared" si="4"/>
        <v>0</v>
      </c>
      <c r="L55" s="51">
        <f t="shared" si="5"/>
        <v>0</v>
      </c>
    </row>
    <row r="56" spans="1:12" x14ac:dyDescent="0.2">
      <c r="A56" s="7" t="s">
        <v>49</v>
      </c>
      <c r="B56" s="48">
        <v>35409997</v>
      </c>
      <c r="C56" s="10">
        <v>3</v>
      </c>
      <c r="D56" s="2">
        <v>1</v>
      </c>
      <c r="E56" s="49">
        <f t="shared" si="0"/>
        <v>35409997</v>
      </c>
      <c r="F56" s="36">
        <f t="shared" si="1"/>
        <v>2</v>
      </c>
      <c r="G56" s="50">
        <f t="shared" si="2"/>
        <v>70819994</v>
      </c>
      <c r="H56" s="15">
        <v>0.5</v>
      </c>
      <c r="I56" s="10">
        <v>0</v>
      </c>
      <c r="J56" s="49">
        <f t="shared" si="3"/>
        <v>0</v>
      </c>
      <c r="K56" s="2">
        <f t="shared" si="4"/>
        <v>0.5</v>
      </c>
      <c r="L56" s="51">
        <f t="shared" si="5"/>
        <v>17704998.5</v>
      </c>
    </row>
    <row r="57" spans="1:12" x14ac:dyDescent="0.2">
      <c r="A57" s="7" t="s">
        <v>50</v>
      </c>
      <c r="B57" s="48">
        <v>188143703</v>
      </c>
      <c r="C57" s="10">
        <v>3</v>
      </c>
      <c r="D57" s="2">
        <v>0</v>
      </c>
      <c r="E57" s="49">
        <f t="shared" si="0"/>
        <v>0</v>
      </c>
      <c r="F57" s="36">
        <f t="shared" si="1"/>
        <v>3</v>
      </c>
      <c r="G57" s="50">
        <f t="shared" si="2"/>
        <v>564431109</v>
      </c>
      <c r="H57" s="15">
        <v>0.5</v>
      </c>
      <c r="I57" s="10">
        <v>0.5</v>
      </c>
      <c r="J57" s="49">
        <f t="shared" si="3"/>
        <v>94071851.5</v>
      </c>
      <c r="K57" s="2">
        <f t="shared" si="4"/>
        <v>0</v>
      </c>
      <c r="L57" s="51">
        <f t="shared" si="5"/>
        <v>0</v>
      </c>
    </row>
    <row r="58" spans="1:12" x14ac:dyDescent="0.2">
      <c r="A58" s="7" t="s">
        <v>51</v>
      </c>
      <c r="B58" s="48">
        <v>39116126</v>
      </c>
      <c r="C58" s="10">
        <v>2</v>
      </c>
      <c r="D58" s="2">
        <v>1</v>
      </c>
      <c r="E58" s="49">
        <f t="shared" si="0"/>
        <v>39116126</v>
      </c>
      <c r="F58" s="36">
        <f t="shared" si="1"/>
        <v>1</v>
      </c>
      <c r="G58" s="50">
        <f t="shared" si="2"/>
        <v>39116126</v>
      </c>
      <c r="H58" s="15">
        <v>0.5</v>
      </c>
      <c r="I58" s="10">
        <v>0</v>
      </c>
      <c r="J58" s="49">
        <f t="shared" si="3"/>
        <v>0</v>
      </c>
      <c r="K58" s="2">
        <f t="shared" si="4"/>
        <v>0.5</v>
      </c>
      <c r="L58" s="51">
        <f t="shared" si="5"/>
        <v>19558063</v>
      </c>
    </row>
    <row r="59" spans="1:12" x14ac:dyDescent="0.2">
      <c r="A59" s="7" t="s">
        <v>52</v>
      </c>
      <c r="B59" s="48">
        <v>113951602</v>
      </c>
      <c r="C59" s="10">
        <v>3</v>
      </c>
      <c r="D59" s="2">
        <v>1</v>
      </c>
      <c r="E59" s="49">
        <f t="shared" si="0"/>
        <v>113951602</v>
      </c>
      <c r="F59" s="36">
        <f t="shared" si="1"/>
        <v>2</v>
      </c>
      <c r="G59" s="50">
        <f t="shared" si="2"/>
        <v>227903204</v>
      </c>
      <c r="H59" s="15">
        <v>0.5</v>
      </c>
      <c r="I59" s="10">
        <v>0</v>
      </c>
      <c r="J59" s="49">
        <f t="shared" si="3"/>
        <v>0</v>
      </c>
      <c r="K59" s="2">
        <f t="shared" si="4"/>
        <v>0.5</v>
      </c>
      <c r="L59" s="51">
        <f t="shared" si="5"/>
        <v>56975801</v>
      </c>
    </row>
    <row r="60" spans="1:12" x14ac:dyDescent="0.2">
      <c r="A60" s="7" t="s">
        <v>53</v>
      </c>
      <c r="B60" s="48">
        <v>58568192</v>
      </c>
      <c r="C60" s="10">
        <v>3</v>
      </c>
      <c r="D60" s="2">
        <v>0.5</v>
      </c>
      <c r="E60" s="49">
        <f t="shared" si="0"/>
        <v>29284096</v>
      </c>
      <c r="F60" s="36">
        <f t="shared" si="1"/>
        <v>2.5</v>
      </c>
      <c r="G60" s="50">
        <f t="shared" si="2"/>
        <v>146420480</v>
      </c>
      <c r="H60" s="15">
        <v>0.5</v>
      </c>
      <c r="I60" s="10">
        <v>0.5</v>
      </c>
      <c r="J60" s="49">
        <f t="shared" si="3"/>
        <v>29284096</v>
      </c>
      <c r="K60" s="2">
        <f t="shared" si="4"/>
        <v>0</v>
      </c>
      <c r="L60" s="51">
        <f t="shared" si="5"/>
        <v>0</v>
      </c>
    </row>
    <row r="61" spans="1:12" x14ac:dyDescent="0.2">
      <c r="A61" s="7" t="s">
        <v>54</v>
      </c>
      <c r="B61" s="48">
        <v>5237123</v>
      </c>
      <c r="C61" s="10">
        <v>2</v>
      </c>
      <c r="D61" s="2">
        <v>1</v>
      </c>
      <c r="E61" s="49">
        <f t="shared" si="0"/>
        <v>5237123</v>
      </c>
      <c r="F61" s="36">
        <f t="shared" si="1"/>
        <v>1</v>
      </c>
      <c r="G61" s="50">
        <f t="shared" si="2"/>
        <v>5237123</v>
      </c>
      <c r="H61" s="15">
        <v>0.5</v>
      </c>
      <c r="I61" s="10">
        <v>0</v>
      </c>
      <c r="J61" s="49">
        <f t="shared" si="3"/>
        <v>0</v>
      </c>
      <c r="K61" s="2">
        <f t="shared" si="4"/>
        <v>0.5</v>
      </c>
      <c r="L61" s="51">
        <f t="shared" si="5"/>
        <v>2618561.5</v>
      </c>
    </row>
    <row r="62" spans="1:12" x14ac:dyDescent="0.2">
      <c r="A62" s="7" t="s">
        <v>114</v>
      </c>
      <c r="B62" s="48">
        <v>21352836</v>
      </c>
      <c r="C62" s="10">
        <v>2</v>
      </c>
      <c r="D62" s="2">
        <v>0</v>
      </c>
      <c r="E62" s="49">
        <f t="shared" si="0"/>
        <v>0</v>
      </c>
      <c r="F62" s="36">
        <f t="shared" si="1"/>
        <v>2</v>
      </c>
      <c r="G62" s="50">
        <f t="shared" si="2"/>
        <v>42705672</v>
      </c>
      <c r="H62" s="15">
        <v>0.5</v>
      </c>
      <c r="I62" s="10">
        <v>0</v>
      </c>
      <c r="J62" s="49">
        <f t="shared" si="3"/>
        <v>0</v>
      </c>
      <c r="K62" s="2">
        <f t="shared" si="4"/>
        <v>0.5</v>
      </c>
      <c r="L62" s="51">
        <f t="shared" si="5"/>
        <v>10676418</v>
      </c>
    </row>
    <row r="63" spans="1:12" x14ac:dyDescent="0.2">
      <c r="A63" s="7" t="s">
        <v>115</v>
      </c>
      <c r="B63" s="48">
        <v>24396504</v>
      </c>
      <c r="C63" s="10">
        <v>2</v>
      </c>
      <c r="D63" s="2">
        <v>0</v>
      </c>
      <c r="E63" s="49">
        <f t="shared" si="0"/>
        <v>0</v>
      </c>
      <c r="F63" s="36">
        <f t="shared" si="1"/>
        <v>2</v>
      </c>
      <c r="G63" s="50">
        <f t="shared" si="2"/>
        <v>48793008</v>
      </c>
      <c r="H63" s="15">
        <v>0.5</v>
      </c>
      <c r="I63" s="10">
        <v>0.5</v>
      </c>
      <c r="J63" s="49">
        <f t="shared" si="3"/>
        <v>12198252</v>
      </c>
      <c r="K63" s="2">
        <f t="shared" si="4"/>
        <v>0</v>
      </c>
      <c r="L63" s="51">
        <f t="shared" si="5"/>
        <v>0</v>
      </c>
    </row>
    <row r="64" spans="1:12" x14ac:dyDescent="0.2">
      <c r="A64" s="7" t="s">
        <v>55</v>
      </c>
      <c r="B64" s="48">
        <v>11609104</v>
      </c>
      <c r="C64" s="10">
        <v>2</v>
      </c>
      <c r="D64" s="2">
        <v>0</v>
      </c>
      <c r="E64" s="49">
        <f t="shared" si="0"/>
        <v>0</v>
      </c>
      <c r="F64" s="36">
        <f t="shared" si="1"/>
        <v>2</v>
      </c>
      <c r="G64" s="50">
        <f t="shared" si="2"/>
        <v>23218208</v>
      </c>
      <c r="H64" s="15">
        <v>0.5</v>
      </c>
      <c r="I64" s="10">
        <v>0.5</v>
      </c>
      <c r="J64" s="49">
        <f t="shared" si="3"/>
        <v>5804552</v>
      </c>
      <c r="K64" s="2">
        <f t="shared" si="4"/>
        <v>0</v>
      </c>
      <c r="L64" s="51">
        <f t="shared" si="5"/>
        <v>0</v>
      </c>
    </row>
    <row r="65" spans="1:12" x14ac:dyDescent="0.2">
      <c r="A65" s="7" t="s">
        <v>56</v>
      </c>
      <c r="B65" s="48">
        <v>49302426</v>
      </c>
      <c r="C65" s="10">
        <v>3</v>
      </c>
      <c r="D65" s="2">
        <v>1</v>
      </c>
      <c r="E65" s="49">
        <f t="shared" si="0"/>
        <v>49302426</v>
      </c>
      <c r="F65" s="36">
        <f t="shared" si="1"/>
        <v>2</v>
      </c>
      <c r="G65" s="50">
        <f t="shared" si="2"/>
        <v>98604852</v>
      </c>
      <c r="H65" s="15">
        <v>0.5</v>
      </c>
      <c r="I65" s="10">
        <v>0</v>
      </c>
      <c r="J65" s="49">
        <f t="shared" si="3"/>
        <v>0</v>
      </c>
      <c r="K65" s="2">
        <f t="shared" si="4"/>
        <v>0.5</v>
      </c>
      <c r="L65" s="51">
        <f t="shared" si="5"/>
        <v>24651213</v>
      </c>
    </row>
    <row r="66" spans="1:12" x14ac:dyDescent="0.2">
      <c r="A66" s="7" t="s">
        <v>57</v>
      </c>
      <c r="B66" s="48">
        <v>52541506</v>
      </c>
      <c r="C66" s="10">
        <v>3</v>
      </c>
      <c r="D66" s="2">
        <v>1</v>
      </c>
      <c r="E66" s="49">
        <f t="shared" si="0"/>
        <v>52541506</v>
      </c>
      <c r="F66" s="36">
        <f t="shared" si="1"/>
        <v>2</v>
      </c>
      <c r="G66" s="50">
        <f t="shared" si="2"/>
        <v>105083012</v>
      </c>
      <c r="H66" s="15">
        <v>0.5</v>
      </c>
      <c r="I66" s="10">
        <v>0</v>
      </c>
      <c r="J66" s="49">
        <f t="shared" si="3"/>
        <v>0</v>
      </c>
      <c r="K66" s="2">
        <f t="shared" si="4"/>
        <v>0.5</v>
      </c>
      <c r="L66" s="51">
        <f t="shared" si="5"/>
        <v>26270753</v>
      </c>
    </row>
    <row r="67" spans="1:12" x14ac:dyDescent="0.2">
      <c r="A67" s="7" t="s">
        <v>58</v>
      </c>
      <c r="B67" s="48">
        <v>7406098</v>
      </c>
      <c r="C67" s="10">
        <v>2</v>
      </c>
      <c r="D67" s="2">
        <v>1</v>
      </c>
      <c r="E67" s="49">
        <f t="shared" si="0"/>
        <v>7406098</v>
      </c>
      <c r="F67" s="36">
        <f t="shared" si="1"/>
        <v>1</v>
      </c>
      <c r="G67" s="50">
        <f t="shared" si="2"/>
        <v>7406098</v>
      </c>
      <c r="H67" s="15">
        <v>0.5</v>
      </c>
      <c r="I67" s="10">
        <v>0</v>
      </c>
      <c r="J67" s="49">
        <f t="shared" si="3"/>
        <v>0</v>
      </c>
      <c r="K67" s="2">
        <f t="shared" si="4"/>
        <v>0.5</v>
      </c>
      <c r="L67" s="51">
        <f t="shared" si="5"/>
        <v>3703049</v>
      </c>
    </row>
    <row r="68" spans="1:12" x14ac:dyDescent="0.2">
      <c r="A68" s="7" t="s">
        <v>59</v>
      </c>
      <c r="B68" s="48">
        <v>2881045</v>
      </c>
      <c r="C68" s="10">
        <v>2.5</v>
      </c>
      <c r="D68" s="2">
        <v>1</v>
      </c>
      <c r="E68" s="49">
        <f t="shared" si="0"/>
        <v>2881045</v>
      </c>
      <c r="F68" s="36">
        <f t="shared" si="1"/>
        <v>1.5</v>
      </c>
      <c r="G68" s="50">
        <f t="shared" si="2"/>
        <v>4321567.5</v>
      </c>
      <c r="H68" s="15">
        <v>0.5</v>
      </c>
      <c r="I68" s="10">
        <v>0</v>
      </c>
      <c r="J68" s="49">
        <f t="shared" si="3"/>
        <v>0</v>
      </c>
      <c r="K68" s="2">
        <f t="shared" si="4"/>
        <v>0.5</v>
      </c>
      <c r="L68" s="51">
        <f t="shared" si="5"/>
        <v>1440522.5</v>
      </c>
    </row>
    <row r="69" spans="1:12" x14ac:dyDescent="0.2">
      <c r="A69" s="7" t="s">
        <v>60</v>
      </c>
      <c r="B69" s="48">
        <v>1770076</v>
      </c>
      <c r="C69" s="10">
        <v>2.5</v>
      </c>
      <c r="D69" s="2">
        <v>1</v>
      </c>
      <c r="E69" s="49">
        <f t="shared" si="0"/>
        <v>1770076</v>
      </c>
      <c r="F69" s="36">
        <f t="shared" si="1"/>
        <v>1.5</v>
      </c>
      <c r="G69" s="50">
        <f t="shared" si="2"/>
        <v>2655114</v>
      </c>
      <c r="H69" s="15">
        <v>0.5</v>
      </c>
      <c r="I69" s="10">
        <v>0</v>
      </c>
      <c r="J69" s="49">
        <f t="shared" si="3"/>
        <v>0</v>
      </c>
      <c r="K69" s="2">
        <f t="shared" si="4"/>
        <v>0.5</v>
      </c>
      <c r="L69" s="51">
        <f t="shared" si="5"/>
        <v>885038</v>
      </c>
    </row>
    <row r="70" spans="1:12" x14ac:dyDescent="0.2">
      <c r="A70" s="7" t="s">
        <v>61</v>
      </c>
      <c r="B70" s="48">
        <v>527192</v>
      </c>
      <c r="C70" s="10">
        <v>2.5</v>
      </c>
      <c r="D70" s="2">
        <v>1</v>
      </c>
      <c r="E70" s="49">
        <f t="shared" si="0"/>
        <v>527192</v>
      </c>
      <c r="F70" s="36">
        <f t="shared" si="1"/>
        <v>1.5</v>
      </c>
      <c r="G70" s="50">
        <f t="shared" si="2"/>
        <v>790788</v>
      </c>
      <c r="H70" s="15">
        <v>0.5</v>
      </c>
      <c r="I70" s="10">
        <v>0</v>
      </c>
      <c r="J70" s="49">
        <f t="shared" si="3"/>
        <v>0</v>
      </c>
      <c r="K70" s="2">
        <f t="shared" si="4"/>
        <v>0.5</v>
      </c>
      <c r="L70" s="51">
        <f t="shared" si="5"/>
        <v>263596</v>
      </c>
    </row>
    <row r="71" spans="1:12" x14ac:dyDescent="0.2">
      <c r="A71" s="7" t="s">
        <v>62</v>
      </c>
      <c r="B71" s="48">
        <v>56597600</v>
      </c>
      <c r="C71" s="10">
        <v>3</v>
      </c>
      <c r="D71" s="2">
        <v>0</v>
      </c>
      <c r="E71" s="49">
        <f t="shared" si="0"/>
        <v>0</v>
      </c>
      <c r="F71" s="36">
        <f t="shared" si="1"/>
        <v>3</v>
      </c>
      <c r="G71" s="50">
        <f t="shared" si="2"/>
        <v>169792800</v>
      </c>
      <c r="H71" s="15">
        <v>0.5</v>
      </c>
      <c r="I71" s="10">
        <v>0.5</v>
      </c>
      <c r="J71" s="49">
        <f t="shared" si="3"/>
        <v>28298800</v>
      </c>
      <c r="K71" s="2">
        <f t="shared" si="4"/>
        <v>0</v>
      </c>
      <c r="L71" s="51">
        <f t="shared" si="5"/>
        <v>0</v>
      </c>
    </row>
    <row r="72" spans="1:12" x14ac:dyDescent="0.2">
      <c r="A72" s="7" t="s">
        <v>63</v>
      </c>
      <c r="B72" s="48">
        <v>1679617</v>
      </c>
      <c r="C72" s="10">
        <v>3.5</v>
      </c>
      <c r="D72" s="2">
        <v>1</v>
      </c>
      <c r="E72" s="49">
        <f t="shared" si="0"/>
        <v>1679617</v>
      </c>
      <c r="F72" s="36">
        <f t="shared" si="1"/>
        <v>2.5</v>
      </c>
      <c r="G72" s="50">
        <f t="shared" si="2"/>
        <v>4199042.5</v>
      </c>
      <c r="H72" s="15">
        <v>0.5</v>
      </c>
      <c r="I72" s="10">
        <v>0</v>
      </c>
      <c r="J72" s="49">
        <f t="shared" si="3"/>
        <v>0</v>
      </c>
      <c r="K72" s="2">
        <f t="shared" si="4"/>
        <v>0.5</v>
      </c>
      <c r="L72" s="51">
        <f t="shared" si="5"/>
        <v>839808.5</v>
      </c>
    </row>
    <row r="73" spans="1:12" x14ac:dyDescent="0.2">
      <c r="A73" s="7" t="s">
        <v>64</v>
      </c>
      <c r="B73" s="48">
        <v>12437773</v>
      </c>
      <c r="C73" s="10">
        <v>2</v>
      </c>
      <c r="D73" s="2">
        <v>1</v>
      </c>
      <c r="E73" s="49">
        <f t="shared" si="0"/>
        <v>12437773</v>
      </c>
      <c r="F73" s="36">
        <f t="shared" si="1"/>
        <v>1</v>
      </c>
      <c r="G73" s="50">
        <f t="shared" si="2"/>
        <v>12437773</v>
      </c>
      <c r="H73" s="15">
        <v>0.5</v>
      </c>
      <c r="I73" s="10">
        <v>0</v>
      </c>
      <c r="J73" s="49">
        <f t="shared" si="3"/>
        <v>0</v>
      </c>
      <c r="K73" s="2">
        <f t="shared" si="4"/>
        <v>0.5</v>
      </c>
      <c r="L73" s="51">
        <f t="shared" si="5"/>
        <v>6218886.5</v>
      </c>
    </row>
    <row r="74" spans="1:12" x14ac:dyDescent="0.2">
      <c r="A74" s="7" t="s">
        <v>65</v>
      </c>
      <c r="B74" s="48">
        <v>1533621</v>
      </c>
      <c r="C74" s="10">
        <v>2.5</v>
      </c>
      <c r="D74" s="2">
        <v>1</v>
      </c>
      <c r="E74" s="49">
        <f>(B74*D74)</f>
        <v>1533621</v>
      </c>
      <c r="F74" s="36">
        <f>(C74-D74)</f>
        <v>1.5</v>
      </c>
      <c r="G74" s="50">
        <f>(B74*F74)</f>
        <v>2300431.5</v>
      </c>
      <c r="H74" s="15">
        <v>0.5</v>
      </c>
      <c r="I74" s="10">
        <v>0</v>
      </c>
      <c r="J74" s="49">
        <f>(B74*I74)</f>
        <v>0</v>
      </c>
      <c r="K74" s="2">
        <f>(H74-I74)</f>
        <v>0.5</v>
      </c>
      <c r="L74" s="51">
        <f>(B74*K74)</f>
        <v>766810.5</v>
      </c>
    </row>
    <row r="75" spans="1:12" x14ac:dyDescent="0.2">
      <c r="A75" s="7" t="s">
        <v>82</v>
      </c>
      <c r="B75" s="11">
        <f>SUM(B8:B74)</f>
        <v>2491720661</v>
      </c>
      <c r="C75" s="12"/>
      <c r="D75" s="1"/>
      <c r="E75" s="40">
        <f>SUM(E8:E74)</f>
        <v>1253685856.625</v>
      </c>
      <c r="F75" s="1"/>
      <c r="G75" s="40">
        <f>SUM(G8:G74)</f>
        <v>5419221349.375</v>
      </c>
      <c r="H75" s="13"/>
      <c r="I75" s="1"/>
      <c r="J75" s="40">
        <f>SUM(J8:J74)</f>
        <v>398959296</v>
      </c>
      <c r="K75" s="1"/>
      <c r="L75" s="43">
        <f>SUM(L8:L74)</f>
        <v>846901034.5</v>
      </c>
    </row>
    <row r="76" spans="1:12" x14ac:dyDescent="0.2">
      <c r="A76" s="4"/>
      <c r="B76" s="5"/>
      <c r="C76" s="5"/>
      <c r="D76" s="5"/>
      <c r="E76" s="5"/>
      <c r="F76" s="5"/>
      <c r="G76" s="5"/>
      <c r="H76" s="5"/>
      <c r="I76" s="5"/>
      <c r="J76" s="5"/>
      <c r="K76" s="5"/>
      <c r="L76" s="6"/>
    </row>
    <row r="77" spans="1:12" x14ac:dyDescent="0.2">
      <c r="A77" s="4" t="s">
        <v>67</v>
      </c>
      <c r="B77" s="5"/>
      <c r="C77" s="5"/>
      <c r="D77" s="5"/>
      <c r="E77" s="5"/>
      <c r="F77" s="5"/>
      <c r="G77" s="5"/>
      <c r="H77" s="5"/>
      <c r="I77" s="5"/>
      <c r="J77" s="5"/>
      <c r="K77" s="5"/>
      <c r="L77" s="6"/>
    </row>
    <row r="78" spans="1:12" x14ac:dyDescent="0.2">
      <c r="A78" s="57" t="s">
        <v>116</v>
      </c>
      <c r="B78" s="5"/>
      <c r="C78" s="5"/>
      <c r="D78" s="5"/>
      <c r="E78" s="5"/>
      <c r="F78" s="5"/>
      <c r="G78" s="5"/>
      <c r="H78" s="5"/>
      <c r="I78" s="5"/>
      <c r="J78" s="5"/>
      <c r="K78" s="5"/>
      <c r="L78" s="6"/>
    </row>
    <row r="79" spans="1:12" x14ac:dyDescent="0.2">
      <c r="A79" s="57" t="s">
        <v>117</v>
      </c>
      <c r="B79" s="5"/>
      <c r="C79" s="5"/>
      <c r="D79" s="5"/>
      <c r="E79" s="5"/>
      <c r="F79" s="5"/>
      <c r="G79" s="5"/>
      <c r="H79" s="5"/>
      <c r="I79" s="5"/>
      <c r="J79" s="5"/>
      <c r="K79" s="5"/>
      <c r="L79" s="6"/>
    </row>
    <row r="80" spans="1:12" x14ac:dyDescent="0.2">
      <c r="A80" s="57" t="s">
        <v>118</v>
      </c>
      <c r="B80" s="5"/>
      <c r="C80" s="5"/>
      <c r="D80" s="5"/>
      <c r="E80" s="5"/>
      <c r="F80" s="5"/>
      <c r="G80" s="5"/>
      <c r="H80" s="5"/>
      <c r="I80" s="5"/>
      <c r="J80" s="5"/>
      <c r="K80" s="5"/>
      <c r="L80" s="6"/>
    </row>
    <row r="81" spans="1:12" x14ac:dyDescent="0.2">
      <c r="A81" s="57" t="s">
        <v>119</v>
      </c>
      <c r="B81" s="5"/>
      <c r="C81" s="5"/>
      <c r="D81" s="5"/>
      <c r="E81" s="5"/>
      <c r="F81" s="5"/>
      <c r="G81" s="5"/>
      <c r="H81" s="5"/>
      <c r="I81" s="5"/>
      <c r="J81" s="5"/>
      <c r="K81" s="5"/>
      <c r="L81" s="6"/>
    </row>
    <row r="82" spans="1:12" x14ac:dyDescent="0.2">
      <c r="A82" s="4" t="s">
        <v>120</v>
      </c>
      <c r="B82" s="5"/>
      <c r="C82" s="5"/>
      <c r="D82" s="5"/>
      <c r="E82" s="5"/>
      <c r="F82" s="5"/>
      <c r="G82" s="5"/>
      <c r="H82" s="5"/>
      <c r="I82" s="5"/>
      <c r="J82" s="5"/>
      <c r="K82" s="5"/>
      <c r="L82" s="6"/>
    </row>
    <row r="83" spans="1:12" x14ac:dyDescent="0.2">
      <c r="A83" s="4" t="s">
        <v>101</v>
      </c>
      <c r="B83" s="5"/>
      <c r="C83" s="5"/>
      <c r="D83" s="5"/>
      <c r="E83" s="5"/>
      <c r="F83" s="5"/>
      <c r="G83" s="5"/>
      <c r="H83" s="5"/>
      <c r="I83" s="5"/>
      <c r="J83" s="5"/>
      <c r="K83" s="5"/>
      <c r="L83" s="6"/>
    </row>
    <row r="84" spans="1:12" x14ac:dyDescent="0.2">
      <c r="A84" s="57" t="s">
        <v>121</v>
      </c>
      <c r="B84" s="5"/>
      <c r="C84" s="5"/>
      <c r="D84" s="5"/>
      <c r="E84" s="5"/>
      <c r="F84" s="5"/>
      <c r="G84" s="5"/>
      <c r="H84" s="5"/>
      <c r="I84" s="5"/>
      <c r="J84" s="5"/>
      <c r="K84" s="5"/>
      <c r="L84" s="6"/>
    </row>
    <row r="85" spans="1:12" x14ac:dyDescent="0.2">
      <c r="A85" s="57" t="s">
        <v>103</v>
      </c>
      <c r="B85" s="5"/>
      <c r="C85" s="5"/>
      <c r="D85" s="5"/>
      <c r="E85" s="5"/>
      <c r="F85" s="5"/>
      <c r="G85" s="5"/>
      <c r="H85" s="5"/>
      <c r="I85" s="5"/>
      <c r="J85" s="5"/>
      <c r="K85" s="5"/>
      <c r="L85" s="6"/>
    </row>
    <row r="86" spans="1:12" x14ac:dyDescent="0.2">
      <c r="A86" s="4"/>
      <c r="B86" s="5"/>
      <c r="C86" s="5"/>
      <c r="D86" s="5"/>
      <c r="E86" s="5"/>
      <c r="F86" s="5"/>
      <c r="G86" s="5"/>
      <c r="H86" s="5"/>
      <c r="I86" s="5"/>
      <c r="J86" s="5"/>
      <c r="K86" s="5"/>
      <c r="L86" s="6"/>
    </row>
    <row r="87" spans="1:12" x14ac:dyDescent="0.2">
      <c r="A87" s="4" t="s">
        <v>74</v>
      </c>
      <c r="B87" s="5"/>
      <c r="C87" s="5"/>
      <c r="D87" s="5"/>
      <c r="E87" s="5"/>
      <c r="F87" s="5"/>
      <c r="G87" s="5"/>
      <c r="H87" s="5"/>
      <c r="I87" s="5"/>
      <c r="J87" s="5"/>
      <c r="K87" s="5"/>
      <c r="L87" s="6"/>
    </row>
    <row r="88" spans="1:12" x14ac:dyDescent="0.2">
      <c r="A88" s="57" t="s">
        <v>122</v>
      </c>
      <c r="B88" s="5"/>
      <c r="C88" s="5"/>
      <c r="D88" s="5"/>
      <c r="E88" s="5"/>
      <c r="F88" s="5"/>
      <c r="G88" s="5"/>
      <c r="H88" s="5"/>
      <c r="I88" s="5"/>
      <c r="J88" s="5"/>
      <c r="K88" s="5"/>
      <c r="L88" s="6"/>
    </row>
    <row r="89" spans="1:12" x14ac:dyDescent="0.2">
      <c r="A89" s="57" t="s">
        <v>123</v>
      </c>
      <c r="B89" s="5"/>
      <c r="C89" s="5"/>
      <c r="D89" s="5"/>
      <c r="E89" s="5"/>
      <c r="F89" s="5"/>
      <c r="G89" s="5"/>
      <c r="H89" s="5"/>
      <c r="I89" s="5"/>
      <c r="J89" s="5"/>
      <c r="K89" s="5"/>
      <c r="L89" s="6"/>
    </row>
    <row r="90" spans="1:12" ht="13.5" thickBot="1" x14ac:dyDescent="0.25">
      <c r="A90" s="58" t="s">
        <v>124</v>
      </c>
      <c r="B90" s="59"/>
      <c r="C90" s="59"/>
      <c r="D90" s="59"/>
      <c r="E90" s="59"/>
      <c r="F90" s="59"/>
      <c r="G90" s="59"/>
      <c r="H90" s="59"/>
      <c r="I90" s="59"/>
      <c r="J90" s="59"/>
      <c r="K90" s="59"/>
      <c r="L90" s="60"/>
    </row>
  </sheetData>
  <mergeCells count="5">
    <mergeCell ref="A1:L1"/>
    <mergeCell ref="A2:L2"/>
    <mergeCell ref="A3:L3"/>
    <mergeCell ref="C4:G4"/>
    <mergeCell ref="H4:L4"/>
  </mergeCells>
  <printOptions horizontalCentered="1"/>
  <pageMargins left="0.5" right="0.5" top="0.5" bottom="0.5" header="0.3" footer="0.3"/>
  <pageSetup scale="78" fitToHeight="0" orientation="landscape" r:id="rId1"/>
  <headerFooter>
    <oddHeader>&amp;COffice of Economic and Demographic Research</oddHeader>
    <oddFooter>&amp;LNovember 2009&amp;RPage &amp;P of &amp;N</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92"/>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4.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125</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t="s">
        <v>113</v>
      </c>
      <c r="E6" s="19" t="s">
        <v>70</v>
      </c>
      <c r="F6" s="34" t="s">
        <v>66</v>
      </c>
      <c r="G6" s="25" t="s">
        <v>66</v>
      </c>
      <c r="H6" s="26" t="s">
        <v>76</v>
      </c>
      <c r="I6" s="19" t="s">
        <v>113</v>
      </c>
      <c r="J6" s="19" t="s">
        <v>70</v>
      </c>
      <c r="K6" s="19" t="s">
        <v>66</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40485891.557536155</v>
      </c>
      <c r="C8" s="9">
        <v>1.5</v>
      </c>
      <c r="D8" s="55">
        <v>0.25</v>
      </c>
      <c r="E8" s="39">
        <f>(B8*D8)</f>
        <v>10121472.889384039</v>
      </c>
      <c r="F8" s="56">
        <f>(C8-D8)</f>
        <v>1.25</v>
      </c>
      <c r="G8" s="41">
        <f>(B8*F8)</f>
        <v>50607364.446920194</v>
      </c>
      <c r="H8" s="14">
        <v>0.5</v>
      </c>
      <c r="I8" s="33">
        <v>0</v>
      </c>
      <c r="J8" s="39">
        <f>(B8*I8)</f>
        <v>0</v>
      </c>
      <c r="K8" s="3">
        <f>(H8-I8)</f>
        <v>0.5</v>
      </c>
      <c r="L8" s="42">
        <f>(B8*K8)</f>
        <v>20242945.778768077</v>
      </c>
    </row>
    <row r="9" spans="1:12" x14ac:dyDescent="0.2">
      <c r="A9" s="7" t="s">
        <v>3</v>
      </c>
      <c r="B9" s="48">
        <v>1516056.1847740859</v>
      </c>
      <c r="C9" s="10">
        <v>1.5</v>
      </c>
      <c r="D9" s="2">
        <v>1</v>
      </c>
      <c r="E9" s="49">
        <f>(B9*D9)</f>
        <v>1516056.1847740859</v>
      </c>
      <c r="F9" s="36">
        <f>(C9-D9)</f>
        <v>0.5</v>
      </c>
      <c r="G9" s="50">
        <f>(B9*F9)</f>
        <v>758028.09238704294</v>
      </c>
      <c r="H9" s="15">
        <v>0.5</v>
      </c>
      <c r="I9" s="10">
        <v>0</v>
      </c>
      <c r="J9" s="49">
        <f>(B9*I9)</f>
        <v>0</v>
      </c>
      <c r="K9" s="2">
        <f>(H9-I9)</f>
        <v>0.5</v>
      </c>
      <c r="L9" s="51">
        <f>(B9*K9)</f>
        <v>758028.09238704294</v>
      </c>
    </row>
    <row r="10" spans="1:12" x14ac:dyDescent="0.2">
      <c r="A10" s="7" t="s">
        <v>4</v>
      </c>
      <c r="B10" s="48">
        <v>29431106.702034451</v>
      </c>
      <c r="C10" s="10">
        <v>1</v>
      </c>
      <c r="D10" s="2">
        <v>0</v>
      </c>
      <c r="E10" s="49">
        <f t="shared" ref="E10:E73" si="0">(B10*D10)</f>
        <v>0</v>
      </c>
      <c r="F10" s="36">
        <f t="shared" ref="F10:F73" si="1">(C10-D10)</f>
        <v>1</v>
      </c>
      <c r="G10" s="50">
        <f t="shared" ref="G10:G73" si="2">(B10*F10)</f>
        <v>29431106.702034451</v>
      </c>
      <c r="H10" s="15">
        <v>0.5</v>
      </c>
      <c r="I10" s="10">
        <v>0</v>
      </c>
      <c r="J10" s="49">
        <f t="shared" ref="J10:J73" si="3">(B10*I10)</f>
        <v>0</v>
      </c>
      <c r="K10" s="2">
        <f t="shared" ref="K10:K73" si="4">(H10-I10)</f>
        <v>0.5</v>
      </c>
      <c r="L10" s="51">
        <f t="shared" ref="L10:L73" si="5">(B10*K10)</f>
        <v>14715553.351017226</v>
      </c>
    </row>
    <row r="11" spans="1:12" x14ac:dyDescent="0.2">
      <c r="A11" s="7" t="s">
        <v>5</v>
      </c>
      <c r="B11" s="48">
        <v>2327679.4988586595</v>
      </c>
      <c r="C11" s="10">
        <v>1.5</v>
      </c>
      <c r="D11" s="2">
        <v>1</v>
      </c>
      <c r="E11" s="49">
        <f t="shared" si="0"/>
        <v>2327679.4988586595</v>
      </c>
      <c r="F11" s="36">
        <f t="shared" si="1"/>
        <v>0.5</v>
      </c>
      <c r="G11" s="50">
        <f t="shared" si="2"/>
        <v>1163839.7494293298</v>
      </c>
      <c r="H11" s="15">
        <v>0.5</v>
      </c>
      <c r="I11" s="10">
        <v>0</v>
      </c>
      <c r="J11" s="49">
        <f t="shared" si="3"/>
        <v>0</v>
      </c>
      <c r="K11" s="2">
        <f t="shared" si="4"/>
        <v>0.5</v>
      </c>
      <c r="L11" s="51">
        <f t="shared" si="5"/>
        <v>1163839.7494293298</v>
      </c>
    </row>
    <row r="12" spans="1:12" x14ac:dyDescent="0.2">
      <c r="A12" s="7" t="s">
        <v>6</v>
      </c>
      <c r="B12" s="48">
        <v>63982788.284568772</v>
      </c>
      <c r="C12" s="10">
        <v>1</v>
      </c>
      <c r="D12" s="2">
        <v>0</v>
      </c>
      <c r="E12" s="49">
        <f t="shared" si="0"/>
        <v>0</v>
      </c>
      <c r="F12" s="36">
        <f t="shared" si="1"/>
        <v>1</v>
      </c>
      <c r="G12" s="50">
        <f t="shared" si="2"/>
        <v>63982788.284568772</v>
      </c>
      <c r="H12" s="15">
        <v>0.5</v>
      </c>
      <c r="I12" s="10">
        <v>0</v>
      </c>
      <c r="J12" s="49">
        <f t="shared" si="3"/>
        <v>0</v>
      </c>
      <c r="K12" s="2">
        <f t="shared" si="4"/>
        <v>0.5</v>
      </c>
      <c r="L12" s="51">
        <f t="shared" si="5"/>
        <v>31991394.142284386</v>
      </c>
    </row>
    <row r="13" spans="1:12" x14ac:dyDescent="0.2">
      <c r="A13" s="7" t="s">
        <v>7</v>
      </c>
      <c r="B13" s="48">
        <v>286619732</v>
      </c>
      <c r="C13" s="10">
        <v>2</v>
      </c>
      <c r="D13" s="2">
        <v>0</v>
      </c>
      <c r="E13" s="49">
        <f t="shared" si="0"/>
        <v>0</v>
      </c>
      <c r="F13" s="36">
        <f t="shared" si="1"/>
        <v>2</v>
      </c>
      <c r="G13" s="50">
        <f t="shared" si="2"/>
        <v>573239464</v>
      </c>
      <c r="H13" s="15">
        <v>0.5</v>
      </c>
      <c r="I13" s="10">
        <v>0</v>
      </c>
      <c r="J13" s="49">
        <f t="shared" si="3"/>
        <v>0</v>
      </c>
      <c r="K13" s="2">
        <f t="shared" si="4"/>
        <v>0.5</v>
      </c>
      <c r="L13" s="51">
        <f t="shared" si="5"/>
        <v>143309866</v>
      </c>
    </row>
    <row r="14" spans="1:12" x14ac:dyDescent="0.2">
      <c r="A14" s="7" t="s">
        <v>8</v>
      </c>
      <c r="B14" s="48">
        <v>709448.50325073116</v>
      </c>
      <c r="C14" s="10">
        <v>1.5</v>
      </c>
      <c r="D14" s="2">
        <v>1</v>
      </c>
      <c r="E14" s="49">
        <f>(B14*D14)*0.25</f>
        <v>177362.12581268279</v>
      </c>
      <c r="F14" s="36">
        <f t="shared" si="1"/>
        <v>0.5</v>
      </c>
      <c r="G14" s="50">
        <f>(B14*C14)*0.75</f>
        <v>798129.56615707255</v>
      </c>
      <c r="H14" s="15">
        <v>0.5</v>
      </c>
      <c r="I14" s="10">
        <v>0</v>
      </c>
      <c r="J14" s="49">
        <f t="shared" si="3"/>
        <v>0</v>
      </c>
      <c r="K14" s="2">
        <f t="shared" si="4"/>
        <v>0.5</v>
      </c>
      <c r="L14" s="51">
        <f t="shared" si="5"/>
        <v>354724.25162536558</v>
      </c>
    </row>
    <row r="15" spans="1:12" x14ac:dyDescent="0.2">
      <c r="A15" s="7" t="s">
        <v>9</v>
      </c>
      <c r="B15" s="48">
        <v>20891784.989325538</v>
      </c>
      <c r="C15" s="10">
        <v>1</v>
      </c>
      <c r="D15" s="2">
        <v>1</v>
      </c>
      <c r="E15" s="49">
        <f>(B15*D15)*0.25</f>
        <v>5222946.2473313846</v>
      </c>
      <c r="F15" s="36">
        <f t="shared" si="1"/>
        <v>0</v>
      </c>
      <c r="G15" s="50">
        <f>(B15*C15)*0.75</f>
        <v>15668838.741994154</v>
      </c>
      <c r="H15" s="15">
        <v>0.5</v>
      </c>
      <c r="I15" s="10">
        <v>0</v>
      </c>
      <c r="J15" s="49">
        <f t="shared" si="3"/>
        <v>0</v>
      </c>
      <c r="K15" s="2">
        <f t="shared" si="4"/>
        <v>0.5</v>
      </c>
      <c r="L15" s="51">
        <f t="shared" si="5"/>
        <v>10445892.494662769</v>
      </c>
    </row>
    <row r="16" spans="1:12" x14ac:dyDescent="0.2">
      <c r="A16" s="7" t="s">
        <v>10</v>
      </c>
      <c r="B16" s="48">
        <v>12296661.386251895</v>
      </c>
      <c r="C16" s="10">
        <v>1</v>
      </c>
      <c r="D16" s="2">
        <v>0</v>
      </c>
      <c r="E16" s="49">
        <f t="shared" si="0"/>
        <v>0</v>
      </c>
      <c r="F16" s="36">
        <f t="shared" si="1"/>
        <v>1</v>
      </c>
      <c r="G16" s="50">
        <f t="shared" si="2"/>
        <v>12296661.386251895</v>
      </c>
      <c r="H16" s="15">
        <v>0.5</v>
      </c>
      <c r="I16" s="10">
        <v>0</v>
      </c>
      <c r="J16" s="49">
        <f t="shared" si="3"/>
        <v>0</v>
      </c>
      <c r="K16" s="2">
        <f t="shared" si="4"/>
        <v>0.5</v>
      </c>
      <c r="L16" s="51">
        <f t="shared" si="5"/>
        <v>6148330.6931259474</v>
      </c>
    </row>
    <row r="17" spans="1:12" x14ac:dyDescent="0.2">
      <c r="A17" s="7" t="s">
        <v>11</v>
      </c>
      <c r="B17" s="48">
        <v>17661381.211332496</v>
      </c>
      <c r="C17" s="10">
        <v>1</v>
      </c>
      <c r="D17" s="2">
        <v>1</v>
      </c>
      <c r="E17" s="49">
        <f t="shared" si="0"/>
        <v>17661381.211332496</v>
      </c>
      <c r="F17" s="36">
        <f t="shared" si="1"/>
        <v>0</v>
      </c>
      <c r="G17" s="50">
        <f t="shared" si="2"/>
        <v>0</v>
      </c>
      <c r="H17" s="15">
        <v>0.5</v>
      </c>
      <c r="I17" s="10">
        <v>0</v>
      </c>
      <c r="J17" s="49">
        <f t="shared" si="3"/>
        <v>0</v>
      </c>
      <c r="K17" s="2">
        <f t="shared" si="4"/>
        <v>0.5</v>
      </c>
      <c r="L17" s="51">
        <f t="shared" si="5"/>
        <v>8830690.6056662481</v>
      </c>
    </row>
    <row r="18" spans="1:12" x14ac:dyDescent="0.2">
      <c r="A18" s="7" t="s">
        <v>12</v>
      </c>
      <c r="B18" s="48">
        <v>58932648.590648256</v>
      </c>
      <c r="C18" s="10">
        <v>1</v>
      </c>
      <c r="D18" s="2">
        <v>0</v>
      </c>
      <c r="E18" s="49">
        <f t="shared" si="0"/>
        <v>0</v>
      </c>
      <c r="F18" s="36">
        <f t="shared" si="1"/>
        <v>1</v>
      </c>
      <c r="G18" s="50">
        <f t="shared" si="2"/>
        <v>58932648.590648256</v>
      </c>
      <c r="H18" s="15">
        <v>0.5</v>
      </c>
      <c r="I18" s="10">
        <v>0</v>
      </c>
      <c r="J18" s="49">
        <f t="shared" si="3"/>
        <v>0</v>
      </c>
      <c r="K18" s="2">
        <f t="shared" si="4"/>
        <v>0.5</v>
      </c>
      <c r="L18" s="51">
        <f t="shared" si="5"/>
        <v>29466324.295324128</v>
      </c>
    </row>
    <row r="19" spans="1:12" x14ac:dyDescent="0.2">
      <c r="A19" s="7" t="s">
        <v>13</v>
      </c>
      <c r="B19" s="48">
        <v>7655214.2646753071</v>
      </c>
      <c r="C19" s="10">
        <v>1</v>
      </c>
      <c r="D19" s="2">
        <v>1</v>
      </c>
      <c r="E19" s="49">
        <f t="shared" si="0"/>
        <v>7655214.2646753071</v>
      </c>
      <c r="F19" s="36">
        <f t="shared" si="1"/>
        <v>0</v>
      </c>
      <c r="G19" s="50">
        <f t="shared" si="2"/>
        <v>0</v>
      </c>
      <c r="H19" s="15">
        <v>0.5</v>
      </c>
      <c r="I19" s="10">
        <v>0</v>
      </c>
      <c r="J19" s="49">
        <f t="shared" si="3"/>
        <v>0</v>
      </c>
      <c r="K19" s="2">
        <f t="shared" si="4"/>
        <v>0.5</v>
      </c>
      <c r="L19" s="51">
        <f t="shared" si="5"/>
        <v>3827607.1323376535</v>
      </c>
    </row>
    <row r="20" spans="1:12" x14ac:dyDescent="0.2">
      <c r="A20" s="7" t="s">
        <v>99</v>
      </c>
      <c r="B20" s="48">
        <v>2132703.5731575619</v>
      </c>
      <c r="C20" s="10">
        <v>1.5</v>
      </c>
      <c r="D20" s="2">
        <v>1</v>
      </c>
      <c r="E20" s="49">
        <f t="shared" si="0"/>
        <v>2132703.5731575619</v>
      </c>
      <c r="F20" s="36">
        <f t="shared" si="1"/>
        <v>0.5</v>
      </c>
      <c r="G20" s="50">
        <f t="shared" si="2"/>
        <v>1066351.786578781</v>
      </c>
      <c r="H20" s="15">
        <v>0.5</v>
      </c>
      <c r="I20" s="10">
        <v>0</v>
      </c>
      <c r="J20" s="49">
        <f t="shared" si="3"/>
        <v>0</v>
      </c>
      <c r="K20" s="2">
        <f t="shared" si="4"/>
        <v>0.5</v>
      </c>
      <c r="L20" s="51">
        <f t="shared" si="5"/>
        <v>1066351.786578781</v>
      </c>
    </row>
    <row r="21" spans="1:12" x14ac:dyDescent="0.2">
      <c r="A21" s="7" t="s">
        <v>14</v>
      </c>
      <c r="B21" s="48">
        <v>839220.25265720766</v>
      </c>
      <c r="C21" s="10">
        <v>1.5</v>
      </c>
      <c r="D21" s="2">
        <v>1</v>
      </c>
      <c r="E21" s="49">
        <f t="shared" si="0"/>
        <v>839220.25265720766</v>
      </c>
      <c r="F21" s="36">
        <f t="shared" si="1"/>
        <v>0.5</v>
      </c>
      <c r="G21" s="50">
        <f t="shared" si="2"/>
        <v>419610.12632860383</v>
      </c>
      <c r="H21" s="15">
        <v>0.5</v>
      </c>
      <c r="I21" s="10">
        <v>0</v>
      </c>
      <c r="J21" s="49">
        <f t="shared" si="3"/>
        <v>0</v>
      </c>
      <c r="K21" s="2">
        <f t="shared" si="4"/>
        <v>0.5</v>
      </c>
      <c r="L21" s="51">
        <f t="shared" si="5"/>
        <v>419610.12632860383</v>
      </c>
    </row>
    <row r="22" spans="1:12" x14ac:dyDescent="0.2">
      <c r="A22" s="7" t="s">
        <v>15</v>
      </c>
      <c r="B22" s="48">
        <v>139045493</v>
      </c>
      <c r="C22" s="10">
        <v>2</v>
      </c>
      <c r="D22" s="2">
        <v>1</v>
      </c>
      <c r="E22" s="49">
        <f t="shared" si="0"/>
        <v>139045493</v>
      </c>
      <c r="F22" s="36">
        <f t="shared" si="1"/>
        <v>1</v>
      </c>
      <c r="G22" s="50">
        <f t="shared" si="2"/>
        <v>139045493</v>
      </c>
      <c r="H22" s="15">
        <v>0.5</v>
      </c>
      <c r="I22" s="10">
        <v>0</v>
      </c>
      <c r="J22" s="49">
        <f t="shared" si="3"/>
        <v>0</v>
      </c>
      <c r="K22" s="2">
        <f t="shared" si="4"/>
        <v>0.5</v>
      </c>
      <c r="L22" s="51">
        <f t="shared" si="5"/>
        <v>69522746.5</v>
      </c>
    </row>
    <row r="23" spans="1:12" x14ac:dyDescent="0.2">
      <c r="A23" s="7" t="s">
        <v>16</v>
      </c>
      <c r="B23" s="48">
        <v>42061768.428515874</v>
      </c>
      <c r="C23" s="10">
        <v>1</v>
      </c>
      <c r="D23" s="2">
        <v>1</v>
      </c>
      <c r="E23" s="49">
        <f t="shared" si="0"/>
        <v>42061768.428515874</v>
      </c>
      <c r="F23" s="36">
        <f t="shared" si="1"/>
        <v>0</v>
      </c>
      <c r="G23" s="50">
        <f t="shared" si="2"/>
        <v>0</v>
      </c>
      <c r="H23" s="15">
        <v>0.5</v>
      </c>
      <c r="I23" s="10">
        <v>0.5</v>
      </c>
      <c r="J23" s="49">
        <f t="shared" si="3"/>
        <v>21030884.214257937</v>
      </c>
      <c r="K23" s="2">
        <f t="shared" si="4"/>
        <v>0</v>
      </c>
      <c r="L23" s="51">
        <f t="shared" si="5"/>
        <v>0</v>
      </c>
    </row>
    <row r="24" spans="1:12" x14ac:dyDescent="0.2">
      <c r="A24" s="7" t="s">
        <v>17</v>
      </c>
      <c r="B24" s="48">
        <v>7224017.5792208631</v>
      </c>
      <c r="C24" s="10">
        <v>1</v>
      </c>
      <c r="D24" s="2">
        <v>0.5</v>
      </c>
      <c r="E24" s="49">
        <f t="shared" si="0"/>
        <v>3612008.7896104315</v>
      </c>
      <c r="F24" s="36">
        <f t="shared" si="1"/>
        <v>0.5</v>
      </c>
      <c r="G24" s="50">
        <f t="shared" si="2"/>
        <v>3612008.7896104315</v>
      </c>
      <c r="H24" s="15">
        <v>0.5</v>
      </c>
      <c r="I24" s="10">
        <v>0.5</v>
      </c>
      <c r="J24" s="49">
        <f t="shared" si="3"/>
        <v>3612008.7896104315</v>
      </c>
      <c r="K24" s="2">
        <f t="shared" si="4"/>
        <v>0</v>
      </c>
      <c r="L24" s="51">
        <f t="shared" si="5"/>
        <v>0</v>
      </c>
    </row>
    <row r="25" spans="1:12" x14ac:dyDescent="0.2">
      <c r="A25" s="7" t="s">
        <v>18</v>
      </c>
      <c r="B25" s="48">
        <v>1164485.4061004727</v>
      </c>
      <c r="C25" s="10">
        <v>1.5</v>
      </c>
      <c r="D25" s="2">
        <v>1</v>
      </c>
      <c r="E25" s="49">
        <f t="shared" si="0"/>
        <v>1164485.4061004727</v>
      </c>
      <c r="F25" s="36">
        <f t="shared" si="1"/>
        <v>0.5</v>
      </c>
      <c r="G25" s="50">
        <f t="shared" si="2"/>
        <v>582242.70305023633</v>
      </c>
      <c r="H25" s="15">
        <v>0.5</v>
      </c>
      <c r="I25" s="10">
        <v>0</v>
      </c>
      <c r="J25" s="49">
        <f t="shared" si="3"/>
        <v>0</v>
      </c>
      <c r="K25" s="2">
        <f t="shared" si="4"/>
        <v>0.5</v>
      </c>
      <c r="L25" s="51">
        <f t="shared" si="5"/>
        <v>582242.70305023633</v>
      </c>
    </row>
    <row r="26" spans="1:12" x14ac:dyDescent="0.2">
      <c r="A26" s="7" t="s">
        <v>19</v>
      </c>
      <c r="B26" s="48">
        <v>3214233.2947517815</v>
      </c>
      <c r="C26" s="10">
        <v>1.5</v>
      </c>
      <c r="D26" s="2">
        <v>1</v>
      </c>
      <c r="E26" s="49">
        <f t="shared" si="0"/>
        <v>3214233.2947517815</v>
      </c>
      <c r="F26" s="36">
        <f t="shared" si="1"/>
        <v>0.5</v>
      </c>
      <c r="G26" s="50">
        <f t="shared" si="2"/>
        <v>1607116.6473758908</v>
      </c>
      <c r="H26" s="15">
        <v>0.5</v>
      </c>
      <c r="I26" s="10">
        <v>0</v>
      </c>
      <c r="J26" s="49">
        <f t="shared" si="3"/>
        <v>0</v>
      </c>
      <c r="K26" s="2">
        <f t="shared" si="4"/>
        <v>0.5</v>
      </c>
      <c r="L26" s="51">
        <f t="shared" si="5"/>
        <v>1607116.6473758908</v>
      </c>
    </row>
    <row r="27" spans="1:12" x14ac:dyDescent="0.2">
      <c r="A27" s="7" t="s">
        <v>20</v>
      </c>
      <c r="B27" s="48">
        <v>713625.49688854651</v>
      </c>
      <c r="C27" s="10">
        <v>1.5</v>
      </c>
      <c r="D27" s="2">
        <v>1</v>
      </c>
      <c r="E27" s="49">
        <f t="shared" si="0"/>
        <v>713625.49688854651</v>
      </c>
      <c r="F27" s="36">
        <f t="shared" si="1"/>
        <v>0.5</v>
      </c>
      <c r="G27" s="50">
        <f t="shared" si="2"/>
        <v>356812.74844427325</v>
      </c>
      <c r="H27" s="15">
        <v>0.5</v>
      </c>
      <c r="I27" s="10">
        <v>0</v>
      </c>
      <c r="J27" s="49">
        <f t="shared" si="3"/>
        <v>0</v>
      </c>
      <c r="K27" s="2">
        <f t="shared" si="4"/>
        <v>0.5</v>
      </c>
      <c r="L27" s="51">
        <f t="shared" si="5"/>
        <v>356812.74844427325</v>
      </c>
    </row>
    <row r="28" spans="1:12" x14ac:dyDescent="0.2">
      <c r="A28" s="7" t="s">
        <v>21</v>
      </c>
      <c r="B28" s="48">
        <v>395382.0384312325</v>
      </c>
      <c r="C28" s="10">
        <v>1.5</v>
      </c>
      <c r="D28" s="2">
        <v>1</v>
      </c>
      <c r="E28" s="49">
        <f t="shared" si="0"/>
        <v>395382.0384312325</v>
      </c>
      <c r="F28" s="36">
        <f t="shared" si="1"/>
        <v>0.5</v>
      </c>
      <c r="G28" s="50">
        <f t="shared" si="2"/>
        <v>197691.01921561625</v>
      </c>
      <c r="H28" s="15">
        <v>0.5</v>
      </c>
      <c r="I28" s="10">
        <v>0</v>
      </c>
      <c r="J28" s="49">
        <f t="shared" si="3"/>
        <v>0</v>
      </c>
      <c r="K28" s="2">
        <f t="shared" si="4"/>
        <v>0.5</v>
      </c>
      <c r="L28" s="51">
        <f t="shared" si="5"/>
        <v>197691.01921561625</v>
      </c>
    </row>
    <row r="29" spans="1:12" x14ac:dyDescent="0.2">
      <c r="A29" s="7" t="s">
        <v>22</v>
      </c>
      <c r="B29" s="48">
        <v>1061517.7002845034</v>
      </c>
      <c r="C29" s="10">
        <v>1.5</v>
      </c>
      <c r="D29" s="2">
        <v>0.5</v>
      </c>
      <c r="E29" s="49">
        <f t="shared" si="0"/>
        <v>530758.8501422517</v>
      </c>
      <c r="F29" s="36">
        <f t="shared" si="1"/>
        <v>1</v>
      </c>
      <c r="G29" s="50">
        <f t="shared" si="2"/>
        <v>1061517.7002845034</v>
      </c>
      <c r="H29" s="15">
        <v>0.5</v>
      </c>
      <c r="I29" s="10">
        <v>0.5</v>
      </c>
      <c r="J29" s="49">
        <f t="shared" si="3"/>
        <v>530758.8501422517</v>
      </c>
      <c r="K29" s="2">
        <f t="shared" si="4"/>
        <v>0</v>
      </c>
      <c r="L29" s="51">
        <f t="shared" si="5"/>
        <v>0</v>
      </c>
    </row>
    <row r="30" spans="1:12" x14ac:dyDescent="0.2">
      <c r="A30" s="7" t="s">
        <v>23</v>
      </c>
      <c r="B30" s="48">
        <v>663158.49367518863</v>
      </c>
      <c r="C30" s="10">
        <v>1.5</v>
      </c>
      <c r="D30" s="2">
        <v>1</v>
      </c>
      <c r="E30" s="49">
        <f t="shared" si="0"/>
        <v>663158.49367518863</v>
      </c>
      <c r="F30" s="36">
        <f t="shared" si="1"/>
        <v>0.5</v>
      </c>
      <c r="G30" s="50">
        <f t="shared" si="2"/>
        <v>331579.24683759431</v>
      </c>
      <c r="H30" s="15">
        <v>0.5</v>
      </c>
      <c r="I30" s="10">
        <v>0</v>
      </c>
      <c r="J30" s="49">
        <f t="shared" si="3"/>
        <v>0</v>
      </c>
      <c r="K30" s="2">
        <f t="shared" si="4"/>
        <v>0.5</v>
      </c>
      <c r="L30" s="51">
        <f t="shared" si="5"/>
        <v>331579.24683759431</v>
      </c>
    </row>
    <row r="31" spans="1:12" x14ac:dyDescent="0.2">
      <c r="A31" s="7" t="s">
        <v>24</v>
      </c>
      <c r="B31" s="48">
        <v>1712580.7334871499</v>
      </c>
      <c r="C31" s="10">
        <v>1.5</v>
      </c>
      <c r="D31" s="2">
        <v>1</v>
      </c>
      <c r="E31" s="49">
        <f t="shared" si="0"/>
        <v>1712580.7334871499</v>
      </c>
      <c r="F31" s="36">
        <f t="shared" si="1"/>
        <v>0.5</v>
      </c>
      <c r="G31" s="50">
        <f t="shared" si="2"/>
        <v>856290.36674357497</v>
      </c>
      <c r="H31" s="15">
        <v>0.5</v>
      </c>
      <c r="I31" s="10">
        <v>0</v>
      </c>
      <c r="J31" s="49">
        <f t="shared" si="3"/>
        <v>0</v>
      </c>
      <c r="K31" s="2">
        <f t="shared" si="4"/>
        <v>0.5</v>
      </c>
      <c r="L31" s="51">
        <f t="shared" si="5"/>
        <v>856290.36674357497</v>
      </c>
    </row>
    <row r="32" spans="1:12" x14ac:dyDescent="0.2">
      <c r="A32" s="7" t="s">
        <v>25</v>
      </c>
      <c r="B32" s="48">
        <v>2779255.1101518087</v>
      </c>
      <c r="C32" s="10">
        <v>1.5</v>
      </c>
      <c r="D32" s="2">
        <v>1</v>
      </c>
      <c r="E32" s="49">
        <f t="shared" si="0"/>
        <v>2779255.1101518087</v>
      </c>
      <c r="F32" s="36">
        <f t="shared" si="1"/>
        <v>0.5</v>
      </c>
      <c r="G32" s="50">
        <f t="shared" si="2"/>
        <v>1389627.5550759044</v>
      </c>
      <c r="H32" s="15">
        <v>0.5</v>
      </c>
      <c r="I32" s="10">
        <v>0</v>
      </c>
      <c r="J32" s="49">
        <f t="shared" si="3"/>
        <v>0</v>
      </c>
      <c r="K32" s="2">
        <f t="shared" si="4"/>
        <v>0.5</v>
      </c>
      <c r="L32" s="51">
        <f t="shared" si="5"/>
        <v>1389627.5550759044</v>
      </c>
    </row>
    <row r="33" spans="1:12" x14ac:dyDescent="0.2">
      <c r="A33" s="7" t="s">
        <v>26</v>
      </c>
      <c r="B33" s="48">
        <v>15575189.696465425</v>
      </c>
      <c r="C33" s="10">
        <v>1</v>
      </c>
      <c r="D33" s="2">
        <v>0</v>
      </c>
      <c r="E33" s="49">
        <f t="shared" si="0"/>
        <v>0</v>
      </c>
      <c r="F33" s="36">
        <f t="shared" si="1"/>
        <v>1</v>
      </c>
      <c r="G33" s="50">
        <f t="shared" si="2"/>
        <v>15575189.696465425</v>
      </c>
      <c r="H33" s="15">
        <v>0.5</v>
      </c>
      <c r="I33" s="10">
        <v>0.5</v>
      </c>
      <c r="J33" s="49">
        <f t="shared" si="3"/>
        <v>7787594.8482327126</v>
      </c>
      <c r="K33" s="2">
        <f t="shared" si="4"/>
        <v>0</v>
      </c>
      <c r="L33" s="51">
        <f t="shared" si="5"/>
        <v>0</v>
      </c>
    </row>
    <row r="34" spans="1:12" x14ac:dyDescent="0.2">
      <c r="A34" s="7" t="s">
        <v>27</v>
      </c>
      <c r="B34" s="48">
        <v>9998575.3584028352</v>
      </c>
      <c r="C34" s="10">
        <v>1</v>
      </c>
      <c r="D34" s="2">
        <v>1</v>
      </c>
      <c r="E34" s="49">
        <f t="shared" si="0"/>
        <v>9998575.3584028352</v>
      </c>
      <c r="F34" s="36">
        <f t="shared" si="1"/>
        <v>0</v>
      </c>
      <c r="G34" s="50">
        <f t="shared" si="2"/>
        <v>0</v>
      </c>
      <c r="H34" s="15">
        <v>0.5</v>
      </c>
      <c r="I34" s="10">
        <v>0</v>
      </c>
      <c r="J34" s="49">
        <f t="shared" si="3"/>
        <v>0</v>
      </c>
      <c r="K34" s="2">
        <f t="shared" si="4"/>
        <v>0.5</v>
      </c>
      <c r="L34" s="51">
        <f t="shared" si="5"/>
        <v>4999287.6792014176</v>
      </c>
    </row>
    <row r="35" spans="1:12" x14ac:dyDescent="0.2">
      <c r="A35" s="7" t="s">
        <v>28</v>
      </c>
      <c r="B35" s="48">
        <v>190595267</v>
      </c>
      <c r="C35" s="10">
        <v>2</v>
      </c>
      <c r="D35" s="2">
        <v>1</v>
      </c>
      <c r="E35" s="49">
        <f t="shared" si="0"/>
        <v>190595267</v>
      </c>
      <c r="F35" s="36">
        <f t="shared" si="1"/>
        <v>1</v>
      </c>
      <c r="G35" s="50">
        <f t="shared" si="2"/>
        <v>190595267</v>
      </c>
      <c r="H35" s="15">
        <v>0.5</v>
      </c>
      <c r="I35" s="10">
        <v>0</v>
      </c>
      <c r="J35" s="49">
        <f t="shared" si="3"/>
        <v>0</v>
      </c>
      <c r="K35" s="2">
        <f t="shared" si="4"/>
        <v>0.5</v>
      </c>
      <c r="L35" s="51">
        <f t="shared" si="5"/>
        <v>95297633.5</v>
      </c>
    </row>
    <row r="36" spans="1:12" x14ac:dyDescent="0.2">
      <c r="A36" s="7" t="s">
        <v>29</v>
      </c>
      <c r="B36" s="48">
        <v>981569.67991718336</v>
      </c>
      <c r="C36" s="10">
        <v>1.5</v>
      </c>
      <c r="D36" s="2">
        <v>1</v>
      </c>
      <c r="E36" s="49">
        <f t="shared" si="0"/>
        <v>981569.67991718336</v>
      </c>
      <c r="F36" s="36">
        <f t="shared" si="1"/>
        <v>0.5</v>
      </c>
      <c r="G36" s="50">
        <f t="shared" si="2"/>
        <v>490784.83995859168</v>
      </c>
      <c r="H36" s="15">
        <v>0.5</v>
      </c>
      <c r="I36" s="10">
        <v>0</v>
      </c>
      <c r="J36" s="49">
        <f t="shared" si="3"/>
        <v>0</v>
      </c>
      <c r="K36" s="2">
        <f t="shared" si="4"/>
        <v>0.5</v>
      </c>
      <c r="L36" s="51">
        <f t="shared" si="5"/>
        <v>490784.83995859168</v>
      </c>
    </row>
    <row r="37" spans="1:12" x14ac:dyDescent="0.2">
      <c r="A37" s="7" t="s">
        <v>30</v>
      </c>
      <c r="B37" s="48">
        <v>18837770.525151417</v>
      </c>
      <c r="C37" s="10">
        <v>1</v>
      </c>
      <c r="D37" s="2">
        <v>1</v>
      </c>
      <c r="E37" s="49">
        <f t="shared" si="0"/>
        <v>18837770.525151417</v>
      </c>
      <c r="F37" s="36">
        <f t="shared" si="1"/>
        <v>0</v>
      </c>
      <c r="G37" s="50">
        <f t="shared" si="2"/>
        <v>0</v>
      </c>
      <c r="H37" s="15">
        <v>0.5</v>
      </c>
      <c r="I37" s="10">
        <v>0</v>
      </c>
      <c r="J37" s="49">
        <f t="shared" si="3"/>
        <v>0</v>
      </c>
      <c r="K37" s="2">
        <f t="shared" si="4"/>
        <v>0.5</v>
      </c>
      <c r="L37" s="51">
        <f t="shared" si="5"/>
        <v>9418885.2625757083</v>
      </c>
    </row>
    <row r="38" spans="1:12" x14ac:dyDescent="0.2">
      <c r="A38" s="7" t="s">
        <v>31</v>
      </c>
      <c r="B38" s="48">
        <v>4195524.6990261981</v>
      </c>
      <c r="C38" s="10">
        <v>1</v>
      </c>
      <c r="D38" s="2">
        <v>1</v>
      </c>
      <c r="E38" s="49">
        <f t="shared" si="0"/>
        <v>4195524.6990261981</v>
      </c>
      <c r="F38" s="36">
        <f t="shared" si="1"/>
        <v>0</v>
      </c>
      <c r="G38" s="50">
        <f t="shared" si="2"/>
        <v>0</v>
      </c>
      <c r="H38" s="15">
        <v>0.5</v>
      </c>
      <c r="I38" s="10">
        <v>0.5</v>
      </c>
      <c r="J38" s="49">
        <f t="shared" si="3"/>
        <v>2097762.3495130991</v>
      </c>
      <c r="K38" s="2">
        <f t="shared" si="4"/>
        <v>0</v>
      </c>
      <c r="L38" s="51">
        <f t="shared" si="5"/>
        <v>0</v>
      </c>
    </row>
    <row r="39" spans="1:12" x14ac:dyDescent="0.2">
      <c r="A39" s="7" t="s">
        <v>32</v>
      </c>
      <c r="B39" s="48">
        <v>796355.32068474707</v>
      </c>
      <c r="C39" s="10">
        <v>1.5</v>
      </c>
      <c r="D39" s="2">
        <v>1</v>
      </c>
      <c r="E39" s="49">
        <f t="shared" si="0"/>
        <v>796355.32068474707</v>
      </c>
      <c r="F39" s="36">
        <f t="shared" si="1"/>
        <v>0.5</v>
      </c>
      <c r="G39" s="50">
        <f t="shared" si="2"/>
        <v>398177.66034237354</v>
      </c>
      <c r="H39" s="15">
        <v>0.5</v>
      </c>
      <c r="I39" s="10">
        <v>0</v>
      </c>
      <c r="J39" s="49">
        <f t="shared" si="3"/>
        <v>0</v>
      </c>
      <c r="K39" s="2">
        <f t="shared" si="4"/>
        <v>0.5</v>
      </c>
      <c r="L39" s="51">
        <f t="shared" si="5"/>
        <v>398177.66034237354</v>
      </c>
    </row>
    <row r="40" spans="1:12" x14ac:dyDescent="0.2">
      <c r="A40" s="7" t="s">
        <v>33</v>
      </c>
      <c r="B40" s="48">
        <v>377734.40708624868</v>
      </c>
      <c r="C40" s="10">
        <v>1.5</v>
      </c>
      <c r="D40" s="2">
        <v>1</v>
      </c>
      <c r="E40" s="49">
        <f t="shared" si="0"/>
        <v>377734.40708624868</v>
      </c>
      <c r="F40" s="36">
        <f t="shared" si="1"/>
        <v>0.5</v>
      </c>
      <c r="G40" s="50">
        <f t="shared" si="2"/>
        <v>188867.20354312434</v>
      </c>
      <c r="H40" s="15">
        <v>0.5</v>
      </c>
      <c r="I40" s="10">
        <v>0</v>
      </c>
      <c r="J40" s="49">
        <f t="shared" si="3"/>
        <v>0</v>
      </c>
      <c r="K40" s="2">
        <f t="shared" si="4"/>
        <v>0.5</v>
      </c>
      <c r="L40" s="51">
        <f t="shared" si="5"/>
        <v>188867.20354312434</v>
      </c>
    </row>
    <row r="41" spans="1:12" x14ac:dyDescent="0.2">
      <c r="A41" s="7" t="s">
        <v>34</v>
      </c>
      <c r="B41" s="48">
        <v>32265001.044043548</v>
      </c>
      <c r="C41" s="10">
        <v>1</v>
      </c>
      <c r="D41" s="2">
        <v>1</v>
      </c>
      <c r="E41" s="49">
        <f t="shared" si="0"/>
        <v>32265001.044043548</v>
      </c>
      <c r="F41" s="36">
        <f t="shared" si="1"/>
        <v>0</v>
      </c>
      <c r="G41" s="50">
        <f t="shared" si="2"/>
        <v>0</v>
      </c>
      <c r="H41" s="15">
        <v>0.5</v>
      </c>
      <c r="I41" s="10">
        <v>0</v>
      </c>
      <c r="J41" s="49">
        <f t="shared" si="3"/>
        <v>0</v>
      </c>
      <c r="K41" s="2">
        <f t="shared" si="4"/>
        <v>0.5</v>
      </c>
      <c r="L41" s="51">
        <f t="shared" si="5"/>
        <v>16132500.522021774</v>
      </c>
    </row>
    <row r="42" spans="1:12" x14ac:dyDescent="0.2">
      <c r="A42" s="7" t="s">
        <v>35</v>
      </c>
      <c r="B42" s="48">
        <v>101873833.80721934</v>
      </c>
      <c r="C42" s="10">
        <v>1</v>
      </c>
      <c r="D42" s="2">
        <v>0</v>
      </c>
      <c r="E42" s="49">
        <f t="shared" si="0"/>
        <v>0</v>
      </c>
      <c r="F42" s="36">
        <f t="shared" si="1"/>
        <v>1</v>
      </c>
      <c r="G42" s="50">
        <f t="shared" si="2"/>
        <v>101873833.80721934</v>
      </c>
      <c r="H42" s="15">
        <v>0.5</v>
      </c>
      <c r="I42" s="10">
        <v>0</v>
      </c>
      <c r="J42" s="49">
        <f t="shared" si="3"/>
        <v>0</v>
      </c>
      <c r="K42" s="2">
        <f t="shared" si="4"/>
        <v>0.5</v>
      </c>
      <c r="L42" s="51">
        <f t="shared" si="5"/>
        <v>50936916.903609671</v>
      </c>
    </row>
    <row r="43" spans="1:12" x14ac:dyDescent="0.2">
      <c r="A43" s="7" t="s">
        <v>36</v>
      </c>
      <c r="B43" s="48">
        <v>36244296.038653031</v>
      </c>
      <c r="C43" s="10">
        <v>1.5</v>
      </c>
      <c r="D43" s="2">
        <v>1</v>
      </c>
      <c r="E43" s="49">
        <f t="shared" si="0"/>
        <v>36244296.038653031</v>
      </c>
      <c r="F43" s="36">
        <f t="shared" si="1"/>
        <v>0.5</v>
      </c>
      <c r="G43" s="50">
        <f t="shared" si="2"/>
        <v>18122148.019326515</v>
      </c>
      <c r="H43" s="15">
        <v>0.5</v>
      </c>
      <c r="I43" s="10">
        <v>0.5</v>
      </c>
      <c r="J43" s="49">
        <f t="shared" si="3"/>
        <v>18122148.019326515</v>
      </c>
      <c r="K43" s="2">
        <f t="shared" si="4"/>
        <v>0</v>
      </c>
      <c r="L43" s="51">
        <f t="shared" si="5"/>
        <v>0</v>
      </c>
    </row>
    <row r="44" spans="1:12" x14ac:dyDescent="0.2">
      <c r="A44" s="7" t="s">
        <v>37</v>
      </c>
      <c r="B44" s="48">
        <v>3210359.3547249227</v>
      </c>
      <c r="C44" s="10">
        <v>1.5</v>
      </c>
      <c r="D44" s="2">
        <v>1</v>
      </c>
      <c r="E44" s="49">
        <f t="shared" si="0"/>
        <v>3210359.3547249227</v>
      </c>
      <c r="F44" s="36">
        <f t="shared" si="1"/>
        <v>0.5</v>
      </c>
      <c r="G44" s="50">
        <f t="shared" si="2"/>
        <v>1605179.6773624613</v>
      </c>
      <c r="H44" s="15">
        <v>0.5</v>
      </c>
      <c r="I44" s="10">
        <v>0</v>
      </c>
      <c r="J44" s="49">
        <f t="shared" si="3"/>
        <v>0</v>
      </c>
      <c r="K44" s="2">
        <f t="shared" si="4"/>
        <v>0.5</v>
      </c>
      <c r="L44" s="51">
        <f t="shared" si="5"/>
        <v>1605179.6773624613</v>
      </c>
    </row>
    <row r="45" spans="1:12" x14ac:dyDescent="0.2">
      <c r="A45" s="7" t="s">
        <v>38</v>
      </c>
      <c r="B45" s="48">
        <v>306616.8733828566</v>
      </c>
      <c r="C45" s="10">
        <v>1.5</v>
      </c>
      <c r="D45" s="2">
        <v>1</v>
      </c>
      <c r="E45" s="49">
        <f t="shared" si="0"/>
        <v>306616.8733828566</v>
      </c>
      <c r="F45" s="36">
        <f t="shared" si="1"/>
        <v>0.5</v>
      </c>
      <c r="G45" s="50">
        <f t="shared" si="2"/>
        <v>153308.4366914283</v>
      </c>
      <c r="H45" s="15">
        <v>0.5</v>
      </c>
      <c r="I45" s="10">
        <v>0</v>
      </c>
      <c r="J45" s="49">
        <f t="shared" si="3"/>
        <v>0</v>
      </c>
      <c r="K45" s="2">
        <f t="shared" si="4"/>
        <v>0.5</v>
      </c>
      <c r="L45" s="51">
        <f t="shared" si="5"/>
        <v>153308.4366914283</v>
      </c>
    </row>
    <row r="46" spans="1:12" x14ac:dyDescent="0.2">
      <c r="A46" s="7" t="s">
        <v>39</v>
      </c>
      <c r="B46" s="48">
        <v>1060894.4390846104</v>
      </c>
      <c r="C46" s="10">
        <v>1.5</v>
      </c>
      <c r="D46" s="2">
        <v>1.5</v>
      </c>
      <c r="E46" s="49">
        <f t="shared" si="0"/>
        <v>1591341.6586269157</v>
      </c>
      <c r="F46" s="36">
        <f t="shared" si="1"/>
        <v>0</v>
      </c>
      <c r="G46" s="50">
        <f t="shared" si="2"/>
        <v>0</v>
      </c>
      <c r="H46" s="15">
        <v>0.5</v>
      </c>
      <c r="I46" s="10">
        <v>0</v>
      </c>
      <c r="J46" s="49">
        <f t="shared" si="3"/>
        <v>0</v>
      </c>
      <c r="K46" s="2">
        <f t="shared" si="4"/>
        <v>0.5</v>
      </c>
      <c r="L46" s="51">
        <f t="shared" si="5"/>
        <v>530447.21954230522</v>
      </c>
    </row>
    <row r="47" spans="1:12" x14ac:dyDescent="0.2">
      <c r="A47" s="7" t="s">
        <v>40</v>
      </c>
      <c r="B47" s="48">
        <v>42542605.86724437</v>
      </c>
      <c r="C47" s="10">
        <v>1</v>
      </c>
      <c r="D47" s="2">
        <v>0</v>
      </c>
      <c r="E47" s="49">
        <f t="shared" si="0"/>
        <v>0</v>
      </c>
      <c r="F47" s="36">
        <f t="shared" si="1"/>
        <v>1</v>
      </c>
      <c r="G47" s="50">
        <f t="shared" si="2"/>
        <v>42542605.86724437</v>
      </c>
      <c r="H47" s="15">
        <v>0.5</v>
      </c>
      <c r="I47" s="10">
        <v>0.5</v>
      </c>
      <c r="J47" s="49">
        <f t="shared" si="3"/>
        <v>21271302.933622185</v>
      </c>
      <c r="K47" s="2">
        <f t="shared" si="4"/>
        <v>0</v>
      </c>
      <c r="L47" s="51">
        <f t="shared" si="5"/>
        <v>0</v>
      </c>
    </row>
    <row r="48" spans="1:12" x14ac:dyDescent="0.2">
      <c r="A48" s="7" t="s">
        <v>41</v>
      </c>
      <c r="B48" s="48">
        <v>39922917.060250506</v>
      </c>
      <c r="C48" s="10">
        <v>1</v>
      </c>
      <c r="D48" s="2">
        <v>0</v>
      </c>
      <c r="E48" s="49">
        <f t="shared" si="0"/>
        <v>0</v>
      </c>
      <c r="F48" s="36">
        <f t="shared" si="1"/>
        <v>1</v>
      </c>
      <c r="G48" s="50">
        <f t="shared" si="2"/>
        <v>39922917.060250506</v>
      </c>
      <c r="H48" s="15">
        <v>0.5</v>
      </c>
      <c r="I48" s="10">
        <v>0.5</v>
      </c>
      <c r="J48" s="49">
        <f t="shared" si="3"/>
        <v>19961458.530125253</v>
      </c>
      <c r="K48" s="2">
        <f t="shared" si="4"/>
        <v>0</v>
      </c>
      <c r="L48" s="51">
        <f t="shared" si="5"/>
        <v>0</v>
      </c>
    </row>
    <row r="49" spans="1:12" x14ac:dyDescent="0.2">
      <c r="A49" s="7" t="s">
        <v>42</v>
      </c>
      <c r="B49" s="48">
        <v>26100595.167553999</v>
      </c>
      <c r="C49" s="10">
        <v>1</v>
      </c>
      <c r="D49" s="2">
        <v>0.5</v>
      </c>
      <c r="E49" s="49">
        <f t="shared" si="0"/>
        <v>13050297.583776999</v>
      </c>
      <c r="F49" s="36">
        <f t="shared" si="1"/>
        <v>0.5</v>
      </c>
      <c r="G49" s="50">
        <f t="shared" si="2"/>
        <v>13050297.583776999</v>
      </c>
      <c r="H49" s="15">
        <v>0.5</v>
      </c>
      <c r="I49" s="10">
        <v>0</v>
      </c>
      <c r="J49" s="49">
        <f t="shared" si="3"/>
        <v>0</v>
      </c>
      <c r="K49" s="2">
        <f t="shared" si="4"/>
        <v>0.5</v>
      </c>
      <c r="L49" s="51">
        <f t="shared" si="5"/>
        <v>13050297.583776999</v>
      </c>
    </row>
    <row r="50" spans="1:12" x14ac:dyDescent="0.2">
      <c r="A50" s="7" t="s">
        <v>43</v>
      </c>
      <c r="B50" s="48">
        <v>365737636</v>
      </c>
      <c r="C50" s="10">
        <v>2</v>
      </c>
      <c r="D50" s="2">
        <v>1</v>
      </c>
      <c r="E50" s="49">
        <f t="shared" si="0"/>
        <v>365737636</v>
      </c>
      <c r="F50" s="36">
        <f t="shared" si="1"/>
        <v>1</v>
      </c>
      <c r="G50" s="50">
        <f t="shared" si="2"/>
        <v>365737636</v>
      </c>
      <c r="H50" s="15">
        <v>0.5</v>
      </c>
      <c r="I50" s="10">
        <v>0</v>
      </c>
      <c r="J50" s="49">
        <f t="shared" si="3"/>
        <v>0</v>
      </c>
      <c r="K50" s="2">
        <f t="shared" si="4"/>
        <v>0.5</v>
      </c>
      <c r="L50" s="51">
        <f t="shared" si="5"/>
        <v>182868818</v>
      </c>
    </row>
    <row r="51" spans="1:12" x14ac:dyDescent="0.2">
      <c r="A51" s="7" t="s">
        <v>44</v>
      </c>
      <c r="B51" s="48">
        <v>24144942.566108562</v>
      </c>
      <c r="C51" s="10">
        <v>1</v>
      </c>
      <c r="D51" s="2">
        <v>1</v>
      </c>
      <c r="E51" s="49">
        <f t="shared" si="0"/>
        <v>24144942.566108562</v>
      </c>
      <c r="F51" s="36">
        <f t="shared" si="1"/>
        <v>0</v>
      </c>
      <c r="G51" s="50">
        <f t="shared" si="2"/>
        <v>0</v>
      </c>
      <c r="H51" s="15">
        <v>0.5</v>
      </c>
      <c r="I51" s="10">
        <v>0.5</v>
      </c>
      <c r="J51" s="49">
        <f t="shared" si="3"/>
        <v>12072471.283054281</v>
      </c>
      <c r="K51" s="2">
        <f t="shared" si="4"/>
        <v>0</v>
      </c>
      <c r="L51" s="51">
        <f t="shared" si="5"/>
        <v>0</v>
      </c>
    </row>
    <row r="52" spans="1:12" x14ac:dyDescent="0.2">
      <c r="A52" s="7" t="s">
        <v>45</v>
      </c>
      <c r="B52" s="48">
        <v>8148316.7976585776</v>
      </c>
      <c r="C52" s="10">
        <v>1</v>
      </c>
      <c r="D52" s="2">
        <v>1</v>
      </c>
      <c r="E52" s="49">
        <f t="shared" si="0"/>
        <v>8148316.7976585776</v>
      </c>
      <c r="F52" s="36">
        <f t="shared" si="1"/>
        <v>0</v>
      </c>
      <c r="G52" s="50">
        <f t="shared" si="2"/>
        <v>0</v>
      </c>
      <c r="H52" s="15">
        <v>0.5</v>
      </c>
      <c r="I52" s="10">
        <v>0</v>
      </c>
      <c r="J52" s="49">
        <f t="shared" si="3"/>
        <v>0</v>
      </c>
      <c r="K52" s="2">
        <f t="shared" si="4"/>
        <v>0.5</v>
      </c>
      <c r="L52" s="51">
        <f t="shared" si="5"/>
        <v>4074158.3988292888</v>
      </c>
    </row>
    <row r="53" spans="1:12" x14ac:dyDescent="0.2">
      <c r="A53" s="7" t="s">
        <v>46</v>
      </c>
      <c r="B53" s="48">
        <v>30694220.810521055</v>
      </c>
      <c r="C53" s="10">
        <v>1</v>
      </c>
      <c r="D53" s="2">
        <v>0</v>
      </c>
      <c r="E53" s="49">
        <f t="shared" si="0"/>
        <v>0</v>
      </c>
      <c r="F53" s="36">
        <f t="shared" si="1"/>
        <v>1</v>
      </c>
      <c r="G53" s="50">
        <f t="shared" si="2"/>
        <v>30694220.810521055</v>
      </c>
      <c r="H53" s="15">
        <v>0.5</v>
      </c>
      <c r="I53" s="10">
        <v>0</v>
      </c>
      <c r="J53" s="49">
        <f t="shared" si="3"/>
        <v>0</v>
      </c>
      <c r="K53" s="2">
        <f t="shared" si="4"/>
        <v>0.5</v>
      </c>
      <c r="L53" s="51">
        <f t="shared" si="5"/>
        <v>15347110.405260528</v>
      </c>
    </row>
    <row r="54" spans="1:12" x14ac:dyDescent="0.2">
      <c r="A54" s="7" t="s">
        <v>47</v>
      </c>
      <c r="B54" s="48">
        <v>4375605.2538491189</v>
      </c>
      <c r="C54" s="10">
        <v>1.5</v>
      </c>
      <c r="D54" s="2">
        <v>1</v>
      </c>
      <c r="E54" s="49">
        <f t="shared" si="0"/>
        <v>4375605.2538491189</v>
      </c>
      <c r="F54" s="36">
        <f t="shared" si="1"/>
        <v>0.5</v>
      </c>
      <c r="G54" s="50">
        <f t="shared" si="2"/>
        <v>2187802.6269245595</v>
      </c>
      <c r="H54" s="15">
        <v>0.5</v>
      </c>
      <c r="I54" s="10">
        <v>0</v>
      </c>
      <c r="J54" s="49">
        <f t="shared" si="3"/>
        <v>0</v>
      </c>
      <c r="K54" s="2">
        <f t="shared" si="4"/>
        <v>0.5</v>
      </c>
      <c r="L54" s="51">
        <f t="shared" si="5"/>
        <v>2187802.6269245595</v>
      </c>
    </row>
    <row r="55" spans="1:12" x14ac:dyDescent="0.2">
      <c r="A55" s="7" t="s">
        <v>48</v>
      </c>
      <c r="B55" s="48">
        <v>315998325.80648643</v>
      </c>
      <c r="C55" s="10">
        <v>1</v>
      </c>
      <c r="D55" s="2">
        <v>0</v>
      </c>
      <c r="E55" s="49">
        <f t="shared" si="0"/>
        <v>0</v>
      </c>
      <c r="F55" s="36">
        <f t="shared" si="1"/>
        <v>1</v>
      </c>
      <c r="G55" s="50">
        <f t="shared" si="2"/>
        <v>315998325.80648643</v>
      </c>
      <c r="H55" s="15">
        <v>0.5</v>
      </c>
      <c r="I55" s="10">
        <v>0.5</v>
      </c>
      <c r="J55" s="49">
        <f t="shared" si="3"/>
        <v>157999162.90324321</v>
      </c>
      <c r="K55" s="2">
        <f t="shared" si="4"/>
        <v>0</v>
      </c>
      <c r="L55" s="51">
        <f t="shared" si="5"/>
        <v>0</v>
      </c>
    </row>
    <row r="56" spans="1:12" x14ac:dyDescent="0.2">
      <c r="A56" s="7" t="s">
        <v>49</v>
      </c>
      <c r="B56" s="48">
        <v>38272008.689591914</v>
      </c>
      <c r="C56" s="10">
        <v>1</v>
      </c>
      <c r="D56" s="2">
        <v>1</v>
      </c>
      <c r="E56" s="49">
        <f t="shared" si="0"/>
        <v>38272008.689591914</v>
      </c>
      <c r="F56" s="36">
        <f t="shared" si="1"/>
        <v>0</v>
      </c>
      <c r="G56" s="50">
        <f t="shared" si="2"/>
        <v>0</v>
      </c>
      <c r="H56" s="15">
        <v>0.5</v>
      </c>
      <c r="I56" s="10">
        <v>0</v>
      </c>
      <c r="J56" s="49">
        <f t="shared" si="3"/>
        <v>0</v>
      </c>
      <c r="K56" s="2">
        <f t="shared" si="4"/>
        <v>0.5</v>
      </c>
      <c r="L56" s="51">
        <f t="shared" si="5"/>
        <v>19136004.344795957</v>
      </c>
    </row>
    <row r="57" spans="1:12" x14ac:dyDescent="0.2">
      <c r="A57" s="7" t="s">
        <v>50</v>
      </c>
      <c r="B57" s="48">
        <v>217172668</v>
      </c>
      <c r="C57" s="10">
        <v>1</v>
      </c>
      <c r="D57" s="2">
        <v>0</v>
      </c>
      <c r="E57" s="49">
        <f t="shared" si="0"/>
        <v>0</v>
      </c>
      <c r="F57" s="36">
        <f t="shared" si="1"/>
        <v>1</v>
      </c>
      <c r="G57" s="50">
        <f t="shared" si="2"/>
        <v>217172668</v>
      </c>
      <c r="H57" s="15">
        <v>0.5</v>
      </c>
      <c r="I57" s="10">
        <v>0.5</v>
      </c>
      <c r="J57" s="49">
        <f t="shared" si="3"/>
        <v>108586334</v>
      </c>
      <c r="K57" s="2">
        <f t="shared" si="4"/>
        <v>0</v>
      </c>
      <c r="L57" s="51">
        <f t="shared" si="5"/>
        <v>0</v>
      </c>
    </row>
    <row r="58" spans="1:12" x14ac:dyDescent="0.2">
      <c r="A58" s="7" t="s">
        <v>51</v>
      </c>
      <c r="B58" s="48">
        <v>41582161.311207965</v>
      </c>
      <c r="C58" s="10">
        <v>1</v>
      </c>
      <c r="D58" s="2">
        <v>1</v>
      </c>
      <c r="E58" s="49">
        <f t="shared" si="0"/>
        <v>41582161.311207965</v>
      </c>
      <c r="F58" s="36">
        <f t="shared" si="1"/>
        <v>0</v>
      </c>
      <c r="G58" s="50">
        <f t="shared" si="2"/>
        <v>0</v>
      </c>
      <c r="H58" s="15">
        <v>0.5</v>
      </c>
      <c r="I58" s="10">
        <v>0</v>
      </c>
      <c r="J58" s="49">
        <f t="shared" si="3"/>
        <v>0</v>
      </c>
      <c r="K58" s="2">
        <f t="shared" si="4"/>
        <v>0.5</v>
      </c>
      <c r="L58" s="51">
        <f t="shared" si="5"/>
        <v>20791080.655603983</v>
      </c>
    </row>
    <row r="59" spans="1:12" x14ac:dyDescent="0.2">
      <c r="A59" s="7" t="s">
        <v>52</v>
      </c>
      <c r="B59" s="48">
        <v>127998207.24724901</v>
      </c>
      <c r="C59" s="10">
        <v>2</v>
      </c>
      <c r="D59" s="2">
        <v>1</v>
      </c>
      <c r="E59" s="49">
        <f t="shared" si="0"/>
        <v>127998207.24724901</v>
      </c>
      <c r="F59" s="36">
        <f t="shared" si="1"/>
        <v>1</v>
      </c>
      <c r="G59" s="50">
        <f t="shared" si="2"/>
        <v>127998207.24724901</v>
      </c>
      <c r="H59" s="15">
        <v>0.5</v>
      </c>
      <c r="I59" s="10">
        <v>0</v>
      </c>
      <c r="J59" s="49">
        <f t="shared" si="3"/>
        <v>0</v>
      </c>
      <c r="K59" s="2">
        <f t="shared" si="4"/>
        <v>0.5</v>
      </c>
      <c r="L59" s="51">
        <f t="shared" si="5"/>
        <v>63999103.623624504</v>
      </c>
    </row>
    <row r="60" spans="1:12" x14ac:dyDescent="0.2">
      <c r="A60" s="7" t="s">
        <v>53</v>
      </c>
      <c r="B60" s="48">
        <v>68096049.176200524</v>
      </c>
      <c r="C60" s="10">
        <v>1</v>
      </c>
      <c r="D60" s="2">
        <v>0.5</v>
      </c>
      <c r="E60" s="49">
        <f t="shared" si="0"/>
        <v>34048024.588100262</v>
      </c>
      <c r="F60" s="36">
        <f t="shared" si="1"/>
        <v>0.5</v>
      </c>
      <c r="G60" s="50">
        <f t="shared" si="2"/>
        <v>34048024.588100262</v>
      </c>
      <c r="H60" s="15">
        <v>0.5</v>
      </c>
      <c r="I60" s="10">
        <v>0.5</v>
      </c>
      <c r="J60" s="49">
        <f t="shared" si="3"/>
        <v>34048024.588100262</v>
      </c>
      <c r="K60" s="2">
        <f t="shared" si="4"/>
        <v>0</v>
      </c>
      <c r="L60" s="51">
        <f t="shared" si="5"/>
        <v>0</v>
      </c>
    </row>
    <row r="61" spans="1:12" x14ac:dyDescent="0.2">
      <c r="A61" s="7" t="s">
        <v>54</v>
      </c>
      <c r="B61" s="48">
        <v>5826802.2478857106</v>
      </c>
      <c r="C61" s="10">
        <v>1</v>
      </c>
      <c r="D61" s="2">
        <v>1</v>
      </c>
      <c r="E61" s="49">
        <f t="shared" si="0"/>
        <v>5826802.2478857106</v>
      </c>
      <c r="F61" s="36">
        <f t="shared" si="1"/>
        <v>0</v>
      </c>
      <c r="G61" s="50">
        <f t="shared" si="2"/>
        <v>0</v>
      </c>
      <c r="H61" s="15">
        <v>0.5</v>
      </c>
      <c r="I61" s="10">
        <v>0</v>
      </c>
      <c r="J61" s="49">
        <f t="shared" si="3"/>
        <v>0</v>
      </c>
      <c r="K61" s="2">
        <f t="shared" si="4"/>
        <v>0.5</v>
      </c>
      <c r="L61" s="51">
        <f t="shared" si="5"/>
        <v>2913401.1239428553</v>
      </c>
    </row>
    <row r="62" spans="1:12" x14ac:dyDescent="0.2">
      <c r="A62" s="7" t="s">
        <v>114</v>
      </c>
      <c r="B62" s="48">
        <v>23293268.525438812</v>
      </c>
      <c r="C62" s="10">
        <v>1</v>
      </c>
      <c r="D62" s="2">
        <v>0</v>
      </c>
      <c r="E62" s="49">
        <f t="shared" si="0"/>
        <v>0</v>
      </c>
      <c r="F62" s="36">
        <f t="shared" si="1"/>
        <v>1</v>
      </c>
      <c r="G62" s="50">
        <f t="shared" si="2"/>
        <v>23293268.525438812</v>
      </c>
      <c r="H62" s="15">
        <v>0.5</v>
      </c>
      <c r="I62" s="10">
        <v>0</v>
      </c>
      <c r="J62" s="49">
        <f t="shared" si="3"/>
        <v>0</v>
      </c>
      <c r="K62" s="2">
        <f t="shared" si="4"/>
        <v>0.5</v>
      </c>
      <c r="L62" s="51">
        <f t="shared" si="5"/>
        <v>11646634.262719406</v>
      </c>
    </row>
    <row r="63" spans="1:12" x14ac:dyDescent="0.2">
      <c r="A63" s="7" t="s">
        <v>115</v>
      </c>
      <c r="B63" s="48">
        <v>26703648.028389353</v>
      </c>
      <c r="C63" s="10">
        <v>1</v>
      </c>
      <c r="D63" s="2">
        <v>0</v>
      </c>
      <c r="E63" s="49">
        <f t="shared" si="0"/>
        <v>0</v>
      </c>
      <c r="F63" s="36">
        <f t="shared" si="1"/>
        <v>1</v>
      </c>
      <c r="G63" s="50">
        <f t="shared" si="2"/>
        <v>26703648.028389353</v>
      </c>
      <c r="H63" s="15">
        <v>0.5</v>
      </c>
      <c r="I63" s="10">
        <v>0.5</v>
      </c>
      <c r="J63" s="49">
        <f t="shared" si="3"/>
        <v>13351824.014194677</v>
      </c>
      <c r="K63" s="2">
        <f t="shared" si="4"/>
        <v>0</v>
      </c>
      <c r="L63" s="51">
        <f t="shared" si="5"/>
        <v>0</v>
      </c>
    </row>
    <row r="64" spans="1:12" x14ac:dyDescent="0.2">
      <c r="A64" s="7" t="s">
        <v>55</v>
      </c>
      <c r="B64" s="48">
        <v>11873501.339480475</v>
      </c>
      <c r="C64" s="10">
        <v>1</v>
      </c>
      <c r="D64" s="2">
        <v>0</v>
      </c>
      <c r="E64" s="49">
        <f t="shared" si="0"/>
        <v>0</v>
      </c>
      <c r="F64" s="36">
        <f t="shared" si="1"/>
        <v>1</v>
      </c>
      <c r="G64" s="50">
        <f t="shared" si="2"/>
        <v>11873501.339480475</v>
      </c>
      <c r="H64" s="15">
        <v>0.5</v>
      </c>
      <c r="I64" s="10">
        <v>0</v>
      </c>
      <c r="J64" s="49">
        <f t="shared" si="3"/>
        <v>0</v>
      </c>
      <c r="K64" s="2">
        <f t="shared" si="4"/>
        <v>0.5</v>
      </c>
      <c r="L64" s="51">
        <f t="shared" si="5"/>
        <v>5936750.6697402373</v>
      </c>
    </row>
    <row r="65" spans="1:12" x14ac:dyDescent="0.2">
      <c r="A65" s="7" t="s">
        <v>56</v>
      </c>
      <c r="B65" s="48">
        <v>56406606.208436474</v>
      </c>
      <c r="C65" s="10">
        <v>2</v>
      </c>
      <c r="D65" s="2">
        <v>1</v>
      </c>
      <c r="E65" s="49">
        <f t="shared" si="0"/>
        <v>56406606.208436474</v>
      </c>
      <c r="F65" s="36">
        <f t="shared" si="1"/>
        <v>1</v>
      </c>
      <c r="G65" s="50">
        <f t="shared" si="2"/>
        <v>56406606.208436474</v>
      </c>
      <c r="H65" s="15">
        <v>0.5</v>
      </c>
      <c r="I65" s="10">
        <v>0</v>
      </c>
      <c r="J65" s="49">
        <f t="shared" si="3"/>
        <v>0</v>
      </c>
      <c r="K65" s="2">
        <f t="shared" si="4"/>
        <v>0.5</v>
      </c>
      <c r="L65" s="51">
        <f t="shared" si="5"/>
        <v>28203303.104218237</v>
      </c>
    </row>
    <row r="66" spans="1:12" x14ac:dyDescent="0.2">
      <c r="A66" s="7" t="s">
        <v>57</v>
      </c>
      <c r="B66" s="48">
        <v>60912785.636661969</v>
      </c>
      <c r="C66" s="10">
        <v>1</v>
      </c>
      <c r="D66" s="2">
        <v>1</v>
      </c>
      <c r="E66" s="49">
        <f t="shared" si="0"/>
        <v>60912785.636661969</v>
      </c>
      <c r="F66" s="36">
        <f t="shared" si="1"/>
        <v>0</v>
      </c>
      <c r="G66" s="50">
        <f t="shared" si="2"/>
        <v>0</v>
      </c>
      <c r="H66" s="15">
        <v>0.5</v>
      </c>
      <c r="I66" s="10">
        <v>0</v>
      </c>
      <c r="J66" s="49">
        <f t="shared" si="3"/>
        <v>0</v>
      </c>
      <c r="K66" s="2">
        <f t="shared" si="4"/>
        <v>0.5</v>
      </c>
      <c r="L66" s="51">
        <f t="shared" si="5"/>
        <v>30456392.818330985</v>
      </c>
    </row>
    <row r="67" spans="1:12" x14ac:dyDescent="0.2">
      <c r="A67" s="7" t="s">
        <v>58</v>
      </c>
      <c r="B67" s="48">
        <v>7695296.440220111</v>
      </c>
      <c r="C67" s="10">
        <v>1</v>
      </c>
      <c r="D67" s="2">
        <v>1</v>
      </c>
      <c r="E67" s="49">
        <f t="shared" si="0"/>
        <v>7695296.440220111</v>
      </c>
      <c r="F67" s="36">
        <f t="shared" si="1"/>
        <v>0</v>
      </c>
      <c r="G67" s="50">
        <f t="shared" si="2"/>
        <v>0</v>
      </c>
      <c r="H67" s="15">
        <v>0.5</v>
      </c>
      <c r="I67" s="10">
        <v>0</v>
      </c>
      <c r="J67" s="49">
        <f t="shared" si="3"/>
        <v>0</v>
      </c>
      <c r="K67" s="2">
        <f t="shared" si="4"/>
        <v>0.5</v>
      </c>
      <c r="L67" s="51">
        <f t="shared" si="5"/>
        <v>3847648.2201100555</v>
      </c>
    </row>
    <row r="68" spans="1:12" x14ac:dyDescent="0.2">
      <c r="A68" s="7" t="s">
        <v>59</v>
      </c>
      <c r="B68" s="48">
        <v>3161613.4673020951</v>
      </c>
      <c r="C68" s="10">
        <v>1.5</v>
      </c>
      <c r="D68" s="2">
        <v>1</v>
      </c>
      <c r="E68" s="49">
        <f t="shared" si="0"/>
        <v>3161613.4673020951</v>
      </c>
      <c r="F68" s="36">
        <f t="shared" si="1"/>
        <v>0.5</v>
      </c>
      <c r="G68" s="50">
        <f t="shared" si="2"/>
        <v>1580806.7336510476</v>
      </c>
      <c r="H68" s="15">
        <v>0.5</v>
      </c>
      <c r="I68" s="10">
        <v>0</v>
      </c>
      <c r="J68" s="49">
        <f t="shared" si="3"/>
        <v>0</v>
      </c>
      <c r="K68" s="2">
        <f t="shared" si="4"/>
        <v>0.5</v>
      </c>
      <c r="L68" s="51">
        <f t="shared" si="5"/>
        <v>1580806.7336510476</v>
      </c>
    </row>
    <row r="69" spans="1:12" x14ac:dyDescent="0.2">
      <c r="A69" s="7" t="s">
        <v>60</v>
      </c>
      <c r="B69" s="48">
        <v>1963079.320911441</v>
      </c>
      <c r="C69" s="10">
        <v>1.5</v>
      </c>
      <c r="D69" s="2">
        <v>1</v>
      </c>
      <c r="E69" s="49">
        <f t="shared" si="0"/>
        <v>1963079.320911441</v>
      </c>
      <c r="F69" s="36">
        <f t="shared" si="1"/>
        <v>0.5</v>
      </c>
      <c r="G69" s="50">
        <f t="shared" si="2"/>
        <v>981539.6604557205</v>
      </c>
      <c r="H69" s="15">
        <v>0.5</v>
      </c>
      <c r="I69" s="10">
        <v>0</v>
      </c>
      <c r="J69" s="49">
        <f t="shared" si="3"/>
        <v>0</v>
      </c>
      <c r="K69" s="2">
        <f t="shared" si="4"/>
        <v>0.5</v>
      </c>
      <c r="L69" s="51">
        <f t="shared" si="5"/>
        <v>981539.6604557205</v>
      </c>
    </row>
    <row r="70" spans="1:12" x14ac:dyDescent="0.2">
      <c r="A70" s="7" t="s">
        <v>61</v>
      </c>
      <c r="B70" s="48">
        <v>540747.70681913092</v>
      </c>
      <c r="C70" s="10">
        <v>1.5</v>
      </c>
      <c r="D70" s="2">
        <v>1</v>
      </c>
      <c r="E70" s="49">
        <f t="shared" si="0"/>
        <v>540747.70681913092</v>
      </c>
      <c r="F70" s="36">
        <f t="shared" si="1"/>
        <v>0.5</v>
      </c>
      <c r="G70" s="50">
        <f t="shared" si="2"/>
        <v>270373.85340956546</v>
      </c>
      <c r="H70" s="15">
        <v>0.5</v>
      </c>
      <c r="I70" s="10">
        <v>0</v>
      </c>
      <c r="J70" s="49">
        <f t="shared" si="3"/>
        <v>0</v>
      </c>
      <c r="K70" s="2">
        <f t="shared" si="4"/>
        <v>0.5</v>
      </c>
      <c r="L70" s="51">
        <f t="shared" si="5"/>
        <v>270373.85340956546</v>
      </c>
    </row>
    <row r="71" spans="1:12" x14ac:dyDescent="0.2">
      <c r="A71" s="7" t="s">
        <v>62</v>
      </c>
      <c r="B71" s="48">
        <v>64935870.925055981</v>
      </c>
      <c r="C71" s="10">
        <v>2</v>
      </c>
      <c r="D71" s="2">
        <v>0</v>
      </c>
      <c r="E71" s="49">
        <f t="shared" si="0"/>
        <v>0</v>
      </c>
      <c r="F71" s="36">
        <f t="shared" si="1"/>
        <v>2</v>
      </c>
      <c r="G71" s="50">
        <f t="shared" si="2"/>
        <v>129871741.85011196</v>
      </c>
      <c r="H71" s="15">
        <v>0.5</v>
      </c>
      <c r="I71" s="10">
        <v>0.5</v>
      </c>
      <c r="J71" s="49">
        <f t="shared" si="3"/>
        <v>32467935.46252799</v>
      </c>
      <c r="K71" s="2">
        <f t="shared" si="4"/>
        <v>0</v>
      </c>
      <c r="L71" s="51">
        <f t="shared" si="5"/>
        <v>0</v>
      </c>
    </row>
    <row r="72" spans="1:12" x14ac:dyDescent="0.2">
      <c r="A72" s="7" t="s">
        <v>63</v>
      </c>
      <c r="B72" s="48">
        <v>2006065.2837285295</v>
      </c>
      <c r="C72" s="10">
        <v>1.5</v>
      </c>
      <c r="D72" s="2">
        <v>1</v>
      </c>
      <c r="E72" s="49">
        <f t="shared" si="0"/>
        <v>2006065.2837285295</v>
      </c>
      <c r="F72" s="36">
        <f t="shared" si="1"/>
        <v>0.5</v>
      </c>
      <c r="G72" s="50">
        <f t="shared" si="2"/>
        <v>1003032.6418642647</v>
      </c>
      <c r="H72" s="15">
        <v>0.5</v>
      </c>
      <c r="I72" s="10">
        <v>0</v>
      </c>
      <c r="J72" s="49">
        <f t="shared" si="3"/>
        <v>0</v>
      </c>
      <c r="K72" s="2">
        <f t="shared" si="4"/>
        <v>0.5</v>
      </c>
      <c r="L72" s="51">
        <f t="shared" si="5"/>
        <v>1003032.6418642647</v>
      </c>
    </row>
    <row r="73" spans="1:12" x14ac:dyDescent="0.2">
      <c r="A73" s="7" t="s">
        <v>64</v>
      </c>
      <c r="B73" s="48">
        <v>12321631.860196233</v>
      </c>
      <c r="C73" s="10">
        <v>1</v>
      </c>
      <c r="D73" s="2">
        <v>1</v>
      </c>
      <c r="E73" s="49">
        <f t="shared" si="0"/>
        <v>12321631.860196233</v>
      </c>
      <c r="F73" s="36">
        <f t="shared" si="1"/>
        <v>0</v>
      </c>
      <c r="G73" s="50">
        <f t="shared" si="2"/>
        <v>0</v>
      </c>
      <c r="H73" s="15">
        <v>0.5</v>
      </c>
      <c r="I73" s="10">
        <v>0</v>
      </c>
      <c r="J73" s="49">
        <f t="shared" si="3"/>
        <v>0</v>
      </c>
      <c r="K73" s="2">
        <f t="shared" si="4"/>
        <v>0.5</v>
      </c>
      <c r="L73" s="51">
        <f t="shared" si="5"/>
        <v>6160815.9300981164</v>
      </c>
    </row>
    <row r="74" spans="1:12" x14ac:dyDescent="0.2">
      <c r="A74" s="7" t="s">
        <v>65</v>
      </c>
      <c r="B74" s="48">
        <v>1696000.4607719525</v>
      </c>
      <c r="C74" s="10">
        <v>1.5</v>
      </c>
      <c r="D74" s="2">
        <v>1</v>
      </c>
      <c r="E74" s="49">
        <f>(B74*D74)</f>
        <v>1696000.4607719525</v>
      </c>
      <c r="F74" s="36">
        <f>(C74-D74)</f>
        <v>0.5</v>
      </c>
      <c r="G74" s="50">
        <f>(B74*F74)</f>
        <v>848000.23038597626</v>
      </c>
      <c r="H74" s="15">
        <v>0.5</v>
      </c>
      <c r="I74" s="10">
        <v>0</v>
      </c>
      <c r="J74" s="49">
        <f>(B74*I74)</f>
        <v>0</v>
      </c>
      <c r="K74" s="2">
        <f>(H74-I74)</f>
        <v>0.5</v>
      </c>
      <c r="L74" s="51">
        <f>(B74*K74)</f>
        <v>848000.23038597626</v>
      </c>
    </row>
    <row r="75" spans="1:12" x14ac:dyDescent="0.2">
      <c r="A75" s="7" t="s">
        <v>82</v>
      </c>
      <c r="B75" s="11">
        <f>SUM(B8:B74)</f>
        <v>2791959999.7296405</v>
      </c>
      <c r="C75" s="12"/>
      <c r="D75" s="1"/>
      <c r="E75" s="40">
        <f>SUM(E8:E74)</f>
        <v>1352835026.5199142</v>
      </c>
      <c r="F75" s="1"/>
      <c r="G75" s="40">
        <f>SUM(G8:G74)</f>
        <v>2728593192.2530236</v>
      </c>
      <c r="H75" s="13"/>
      <c r="I75" s="1"/>
      <c r="J75" s="40">
        <f>SUM(J8:J74)</f>
        <v>452939670.78595078</v>
      </c>
      <c r="K75" s="1"/>
      <c r="L75" s="43">
        <f>SUM(L8:L74)</f>
        <v>943040329.07886982</v>
      </c>
    </row>
    <row r="76" spans="1:12" x14ac:dyDescent="0.2">
      <c r="A76" s="4"/>
      <c r="B76" s="5"/>
      <c r="C76" s="5"/>
      <c r="D76" s="5"/>
      <c r="E76" s="5"/>
      <c r="F76" s="5"/>
      <c r="G76" s="5"/>
      <c r="H76" s="5"/>
      <c r="I76" s="5"/>
      <c r="J76" s="5"/>
      <c r="K76" s="5"/>
      <c r="L76" s="6"/>
    </row>
    <row r="77" spans="1:12" x14ac:dyDescent="0.2">
      <c r="A77" s="4" t="s">
        <v>67</v>
      </c>
      <c r="B77" s="5"/>
      <c r="C77" s="5"/>
      <c r="D77" s="5"/>
      <c r="E77" s="5"/>
      <c r="F77" s="5"/>
      <c r="G77" s="5"/>
      <c r="H77" s="5"/>
      <c r="I77" s="5"/>
      <c r="J77" s="5"/>
      <c r="K77" s="5"/>
      <c r="L77" s="6"/>
    </row>
    <row r="78" spans="1:12" x14ac:dyDescent="0.2">
      <c r="A78" s="57" t="s">
        <v>126</v>
      </c>
      <c r="B78" s="5"/>
      <c r="C78" s="5"/>
      <c r="D78" s="5"/>
      <c r="E78" s="5"/>
      <c r="F78" s="5"/>
      <c r="G78" s="5"/>
      <c r="H78" s="5"/>
      <c r="I78" s="5"/>
      <c r="J78" s="5"/>
      <c r="K78" s="5"/>
      <c r="L78" s="6"/>
    </row>
    <row r="79" spans="1:12" x14ac:dyDescent="0.2">
      <c r="A79" s="57" t="s">
        <v>127</v>
      </c>
      <c r="B79" s="5"/>
      <c r="C79" s="5"/>
      <c r="D79" s="5"/>
      <c r="E79" s="5"/>
      <c r="F79" s="5"/>
      <c r="G79" s="5"/>
      <c r="H79" s="5"/>
      <c r="I79" s="5"/>
      <c r="J79" s="5"/>
      <c r="K79" s="5"/>
      <c r="L79" s="6"/>
    </row>
    <row r="80" spans="1:12" x14ac:dyDescent="0.2">
      <c r="A80" s="57" t="s">
        <v>128</v>
      </c>
      <c r="B80" s="5"/>
      <c r="C80" s="5"/>
      <c r="D80" s="5"/>
      <c r="E80" s="5"/>
      <c r="F80" s="5"/>
      <c r="G80" s="5"/>
      <c r="H80" s="5"/>
      <c r="I80" s="5"/>
      <c r="J80" s="5"/>
      <c r="K80" s="5"/>
      <c r="L80" s="6"/>
    </row>
    <row r="81" spans="1:12" x14ac:dyDescent="0.2">
      <c r="A81" s="57" t="s">
        <v>129</v>
      </c>
      <c r="B81" s="5"/>
      <c r="C81" s="5"/>
      <c r="D81" s="5"/>
      <c r="E81" s="5"/>
      <c r="F81" s="5"/>
      <c r="G81" s="5"/>
      <c r="H81" s="5"/>
      <c r="I81" s="5"/>
      <c r="J81" s="5"/>
      <c r="K81" s="5"/>
      <c r="L81" s="6"/>
    </row>
    <row r="82" spans="1:12" x14ac:dyDescent="0.2">
      <c r="A82" s="57" t="s">
        <v>130</v>
      </c>
      <c r="B82" s="5"/>
      <c r="C82" s="5"/>
      <c r="D82" s="5"/>
      <c r="E82" s="5"/>
      <c r="F82" s="5"/>
      <c r="G82" s="5"/>
      <c r="H82" s="5"/>
      <c r="I82" s="5"/>
      <c r="J82" s="5"/>
      <c r="K82" s="5"/>
      <c r="L82" s="6"/>
    </row>
    <row r="83" spans="1:12" x14ac:dyDescent="0.2">
      <c r="A83" s="4" t="s">
        <v>120</v>
      </c>
      <c r="B83" s="5"/>
      <c r="C83" s="5"/>
      <c r="D83" s="5"/>
      <c r="E83" s="5"/>
      <c r="F83" s="5"/>
      <c r="G83" s="5"/>
      <c r="H83" s="5"/>
      <c r="I83" s="5"/>
      <c r="J83" s="5"/>
      <c r="K83" s="5"/>
      <c r="L83" s="6"/>
    </row>
    <row r="84" spans="1:12" x14ac:dyDescent="0.2">
      <c r="A84" s="4" t="s">
        <v>101</v>
      </c>
      <c r="B84" s="5"/>
      <c r="C84" s="5"/>
      <c r="D84" s="5"/>
      <c r="E84" s="5"/>
      <c r="F84" s="5"/>
      <c r="G84" s="5"/>
      <c r="H84" s="5"/>
      <c r="I84" s="5"/>
      <c r="J84" s="5"/>
      <c r="K84" s="5"/>
      <c r="L84" s="6"/>
    </row>
    <row r="85" spans="1:12" x14ac:dyDescent="0.2">
      <c r="A85" s="57" t="s">
        <v>131</v>
      </c>
      <c r="B85" s="5"/>
      <c r="C85" s="5"/>
      <c r="D85" s="5"/>
      <c r="E85" s="5"/>
      <c r="F85" s="5"/>
      <c r="G85" s="5"/>
      <c r="H85" s="5"/>
      <c r="I85" s="5"/>
      <c r="J85" s="5"/>
      <c r="K85" s="5"/>
      <c r="L85" s="6"/>
    </row>
    <row r="86" spans="1:12" x14ac:dyDescent="0.2">
      <c r="A86" s="57" t="s">
        <v>132</v>
      </c>
      <c r="B86" s="5"/>
      <c r="C86" s="5"/>
      <c r="D86" s="5"/>
      <c r="E86" s="5"/>
      <c r="F86" s="5"/>
      <c r="G86" s="5"/>
      <c r="H86" s="5"/>
      <c r="I86" s="5"/>
      <c r="J86" s="5"/>
      <c r="K86" s="5"/>
      <c r="L86" s="6"/>
    </row>
    <row r="87" spans="1:12" x14ac:dyDescent="0.2">
      <c r="A87" s="4"/>
      <c r="B87" s="5"/>
      <c r="C87" s="5"/>
      <c r="D87" s="5"/>
      <c r="E87" s="5"/>
      <c r="F87" s="5"/>
      <c r="G87" s="5"/>
      <c r="H87" s="5"/>
      <c r="I87" s="5"/>
      <c r="J87" s="5"/>
      <c r="K87" s="5"/>
      <c r="L87" s="6"/>
    </row>
    <row r="88" spans="1:12" x14ac:dyDescent="0.2">
      <c r="A88" s="4" t="s">
        <v>74</v>
      </c>
      <c r="B88" s="5"/>
      <c r="C88" s="5"/>
      <c r="D88" s="5"/>
      <c r="E88" s="5"/>
      <c r="F88" s="5"/>
      <c r="G88" s="5"/>
      <c r="H88" s="5"/>
      <c r="I88" s="5"/>
      <c r="J88" s="5"/>
      <c r="K88" s="5"/>
      <c r="L88" s="6"/>
    </row>
    <row r="89" spans="1:12" x14ac:dyDescent="0.2">
      <c r="A89" s="57" t="s">
        <v>133</v>
      </c>
      <c r="B89" s="5"/>
      <c r="C89" s="5"/>
      <c r="D89" s="5"/>
      <c r="E89" s="5"/>
      <c r="F89" s="5"/>
      <c r="G89" s="5"/>
      <c r="H89" s="5"/>
      <c r="I89" s="5"/>
      <c r="J89" s="5"/>
      <c r="K89" s="5"/>
      <c r="L89" s="6"/>
    </row>
    <row r="90" spans="1:12" x14ac:dyDescent="0.2">
      <c r="A90" s="57" t="s">
        <v>134</v>
      </c>
      <c r="B90" s="5"/>
      <c r="C90" s="5"/>
      <c r="D90" s="5"/>
      <c r="E90" s="5"/>
      <c r="F90" s="5"/>
      <c r="G90" s="5"/>
      <c r="H90" s="5"/>
      <c r="I90" s="5"/>
      <c r="J90" s="5"/>
      <c r="K90" s="5"/>
      <c r="L90" s="6"/>
    </row>
    <row r="91" spans="1:12" x14ac:dyDescent="0.2">
      <c r="A91" s="57" t="s">
        <v>135</v>
      </c>
      <c r="B91" s="5"/>
      <c r="C91" s="5"/>
      <c r="D91" s="5"/>
      <c r="E91" s="5"/>
      <c r="F91" s="5"/>
      <c r="G91" s="5"/>
      <c r="H91" s="5"/>
      <c r="I91" s="5"/>
      <c r="J91" s="5"/>
      <c r="K91" s="5"/>
      <c r="L91" s="6"/>
    </row>
    <row r="92" spans="1:12" ht="13.5" thickBot="1" x14ac:dyDescent="0.25">
      <c r="A92" s="58" t="s">
        <v>136</v>
      </c>
      <c r="B92" s="59"/>
      <c r="C92" s="59"/>
      <c r="D92" s="59"/>
      <c r="E92" s="59"/>
      <c r="F92" s="59"/>
      <c r="G92" s="59"/>
      <c r="H92" s="59"/>
      <c r="I92" s="59"/>
      <c r="J92" s="59"/>
      <c r="K92" s="59"/>
      <c r="L92" s="60"/>
    </row>
  </sheetData>
  <mergeCells count="5">
    <mergeCell ref="A1:L1"/>
    <mergeCell ref="A2:L2"/>
    <mergeCell ref="A3:L3"/>
    <mergeCell ref="C4:G4"/>
    <mergeCell ref="H4:L4"/>
  </mergeCells>
  <printOptions horizontalCentered="1"/>
  <pageMargins left="0.5" right="0.5" top="0.5" bottom="0.5" header="0.3" footer="0.3"/>
  <pageSetup scale="78" fitToHeight="0" orientation="landscape" r:id="rId1"/>
  <headerFooter>
    <oddHeader>&amp;COffice of Economic and Demographic Research</oddHeader>
    <oddFooter>&amp;LSeptember 2008&amp;RPage &amp;P of &amp;N</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90"/>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4.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137</v>
      </c>
      <c r="B3" s="140"/>
      <c r="C3" s="140"/>
      <c r="D3" s="140"/>
      <c r="E3" s="140"/>
      <c r="F3" s="140"/>
      <c r="G3" s="140"/>
      <c r="H3" s="140"/>
      <c r="I3" s="140"/>
      <c r="J3" s="140"/>
      <c r="K3" s="140"/>
      <c r="L3" s="141"/>
    </row>
    <row r="4" spans="1:12" x14ac:dyDescent="0.2">
      <c r="A4" s="16"/>
      <c r="B4" s="17" t="s">
        <v>138</v>
      </c>
      <c r="C4" s="146" t="s">
        <v>77</v>
      </c>
      <c r="D4" s="147"/>
      <c r="E4" s="147"/>
      <c r="F4" s="147"/>
      <c r="G4" s="147"/>
      <c r="H4" s="148" t="s">
        <v>78</v>
      </c>
      <c r="I4" s="147"/>
      <c r="J4" s="147"/>
      <c r="K4" s="147"/>
      <c r="L4" s="149"/>
    </row>
    <row r="5" spans="1:12" x14ac:dyDescent="0.2">
      <c r="A5" s="18"/>
      <c r="B5" s="19" t="s">
        <v>73</v>
      </c>
      <c r="C5" s="19" t="s">
        <v>75</v>
      </c>
      <c r="D5" s="20"/>
      <c r="E5" s="21" t="s">
        <v>1</v>
      </c>
      <c r="F5" s="37"/>
      <c r="G5" s="22" t="s">
        <v>1</v>
      </c>
      <c r="H5" s="23" t="s">
        <v>75</v>
      </c>
      <c r="I5" s="21"/>
      <c r="J5" s="21" t="s">
        <v>79</v>
      </c>
      <c r="K5" s="21"/>
      <c r="L5" s="24" t="s">
        <v>79</v>
      </c>
    </row>
    <row r="6" spans="1:12" x14ac:dyDescent="0.2">
      <c r="A6" s="18"/>
      <c r="B6" s="19" t="s">
        <v>68</v>
      </c>
      <c r="C6" s="19" t="s">
        <v>76</v>
      </c>
      <c r="D6" s="25" t="s">
        <v>113</v>
      </c>
      <c r="E6" s="19" t="s">
        <v>70</v>
      </c>
      <c r="F6" s="34" t="s">
        <v>66</v>
      </c>
      <c r="G6" s="25" t="s">
        <v>66</v>
      </c>
      <c r="H6" s="26" t="s">
        <v>76</v>
      </c>
      <c r="I6" s="19" t="s">
        <v>113</v>
      </c>
      <c r="J6" s="19" t="s">
        <v>70</v>
      </c>
      <c r="K6" s="19" t="s">
        <v>66</v>
      </c>
      <c r="L6" s="27" t="s">
        <v>66</v>
      </c>
    </row>
    <row r="7" spans="1:12" ht="13.5" thickBot="1" x14ac:dyDescent="0.25">
      <c r="A7" s="28" t="s">
        <v>0</v>
      </c>
      <c r="B7" s="29" t="s">
        <v>139</v>
      </c>
      <c r="C7" s="29" t="s">
        <v>71</v>
      </c>
      <c r="D7" s="30" t="s">
        <v>71</v>
      </c>
      <c r="E7" s="29" t="s">
        <v>80</v>
      </c>
      <c r="F7" s="35" t="s">
        <v>71</v>
      </c>
      <c r="G7" s="30" t="s">
        <v>80</v>
      </c>
      <c r="H7" s="31" t="s">
        <v>71</v>
      </c>
      <c r="I7" s="29" t="s">
        <v>71</v>
      </c>
      <c r="J7" s="29" t="s">
        <v>80</v>
      </c>
      <c r="K7" s="29" t="s">
        <v>71</v>
      </c>
      <c r="L7" s="32" t="s">
        <v>80</v>
      </c>
    </row>
    <row r="8" spans="1:12" x14ac:dyDescent="0.2">
      <c r="A8" s="61" t="s">
        <v>2</v>
      </c>
      <c r="B8" s="62">
        <v>39412506.266000003</v>
      </c>
      <c r="C8" s="63">
        <v>1.5</v>
      </c>
      <c r="D8" s="64">
        <v>0.25</v>
      </c>
      <c r="E8" s="39">
        <f>(B8*D8)</f>
        <v>9853126.5665000007</v>
      </c>
      <c r="F8" s="65">
        <f>(C8-D8)</f>
        <v>1.25</v>
      </c>
      <c r="G8" s="41">
        <f>(B8*F8)</f>
        <v>49265632.832500003</v>
      </c>
      <c r="H8" s="66">
        <v>0.5</v>
      </c>
      <c r="I8" s="67">
        <v>0</v>
      </c>
      <c r="J8" s="39">
        <f>(B8*I8)</f>
        <v>0</v>
      </c>
      <c r="K8" s="68">
        <f>(H8-I8)</f>
        <v>0.5</v>
      </c>
      <c r="L8" s="42">
        <f>(B8*K8)</f>
        <v>19706253.133000001</v>
      </c>
    </row>
    <row r="9" spans="1:12" x14ac:dyDescent="0.2">
      <c r="A9" s="61" t="s">
        <v>3</v>
      </c>
      <c r="B9" s="88">
        <v>1577925.5520000001</v>
      </c>
      <c r="C9" s="69">
        <v>1.5</v>
      </c>
      <c r="D9" s="70">
        <v>1</v>
      </c>
      <c r="E9" s="49">
        <f>(B9*D9)</f>
        <v>1577925.5520000001</v>
      </c>
      <c r="F9" s="71">
        <f>(C9-D9)</f>
        <v>0.5</v>
      </c>
      <c r="G9" s="50">
        <f>(B9*F9)</f>
        <v>788962.77600000007</v>
      </c>
      <c r="H9" s="72">
        <v>0.5</v>
      </c>
      <c r="I9" s="69">
        <v>0</v>
      </c>
      <c r="J9" s="49">
        <f>(B9*I9)</f>
        <v>0</v>
      </c>
      <c r="K9" s="70">
        <f>(H9-I9)</f>
        <v>0.5</v>
      </c>
      <c r="L9" s="51">
        <f>(B9*K9)</f>
        <v>788962.77600000007</v>
      </c>
    </row>
    <row r="10" spans="1:12" x14ac:dyDescent="0.2">
      <c r="A10" s="61" t="s">
        <v>4</v>
      </c>
      <c r="B10" s="88">
        <v>30384420.566</v>
      </c>
      <c r="C10" s="69">
        <v>1</v>
      </c>
      <c r="D10" s="70">
        <v>0</v>
      </c>
      <c r="E10" s="49">
        <f t="shared" ref="E10:E73" si="0">(B10*D10)</f>
        <v>0</v>
      </c>
      <c r="F10" s="71">
        <f t="shared" ref="F10:F73" si="1">(C10-D10)</f>
        <v>1</v>
      </c>
      <c r="G10" s="50">
        <f t="shared" ref="G10:G73" si="2">(B10*F10)</f>
        <v>30384420.566</v>
      </c>
      <c r="H10" s="72">
        <v>0.5</v>
      </c>
      <c r="I10" s="69">
        <v>0.5</v>
      </c>
      <c r="J10" s="49">
        <f t="shared" ref="J10:J73" si="3">(B10*I10)</f>
        <v>15192210.283</v>
      </c>
      <c r="K10" s="70">
        <f t="shared" ref="K10:K73" si="4">(H10-I10)</f>
        <v>0</v>
      </c>
      <c r="L10" s="51">
        <f t="shared" ref="L10:L73" si="5">(B10*K10)</f>
        <v>0</v>
      </c>
    </row>
    <row r="11" spans="1:12" x14ac:dyDescent="0.2">
      <c r="A11" s="61" t="s">
        <v>5</v>
      </c>
      <c r="B11" s="88">
        <v>2118460.96</v>
      </c>
      <c r="C11" s="69">
        <v>1.5</v>
      </c>
      <c r="D11" s="70">
        <v>1</v>
      </c>
      <c r="E11" s="49">
        <f t="shared" si="0"/>
        <v>2118460.96</v>
      </c>
      <c r="F11" s="71">
        <f t="shared" si="1"/>
        <v>0.5</v>
      </c>
      <c r="G11" s="50">
        <f t="shared" si="2"/>
        <v>1059230.48</v>
      </c>
      <c r="H11" s="72">
        <v>0.5</v>
      </c>
      <c r="I11" s="69">
        <v>0</v>
      </c>
      <c r="J11" s="49">
        <f t="shared" si="3"/>
        <v>0</v>
      </c>
      <c r="K11" s="70">
        <f t="shared" si="4"/>
        <v>0.5</v>
      </c>
      <c r="L11" s="51">
        <f t="shared" si="5"/>
        <v>1059230.48</v>
      </c>
    </row>
    <row r="12" spans="1:12" x14ac:dyDescent="0.2">
      <c r="A12" s="61" t="s">
        <v>6</v>
      </c>
      <c r="B12" s="88">
        <v>65044797.766000003</v>
      </c>
      <c r="C12" s="69">
        <v>1</v>
      </c>
      <c r="D12" s="70">
        <v>0</v>
      </c>
      <c r="E12" s="49">
        <f t="shared" si="0"/>
        <v>0</v>
      </c>
      <c r="F12" s="71">
        <f t="shared" si="1"/>
        <v>1</v>
      </c>
      <c r="G12" s="50">
        <f t="shared" si="2"/>
        <v>65044797.766000003</v>
      </c>
      <c r="H12" s="72">
        <v>0.5</v>
      </c>
      <c r="I12" s="69">
        <v>0</v>
      </c>
      <c r="J12" s="49">
        <f t="shared" si="3"/>
        <v>0</v>
      </c>
      <c r="K12" s="70">
        <f t="shared" si="4"/>
        <v>0.5</v>
      </c>
      <c r="L12" s="51">
        <f t="shared" si="5"/>
        <v>32522398.883000001</v>
      </c>
    </row>
    <row r="13" spans="1:12" x14ac:dyDescent="0.2">
      <c r="A13" s="61" t="s">
        <v>7</v>
      </c>
      <c r="B13" s="88">
        <v>272746679.86800003</v>
      </c>
      <c r="C13" s="69">
        <v>2</v>
      </c>
      <c r="D13" s="70">
        <v>0</v>
      </c>
      <c r="E13" s="49">
        <f t="shared" si="0"/>
        <v>0</v>
      </c>
      <c r="F13" s="71">
        <f t="shared" si="1"/>
        <v>2</v>
      </c>
      <c r="G13" s="50">
        <f t="shared" si="2"/>
        <v>545493359.73600006</v>
      </c>
      <c r="H13" s="72">
        <v>0.5</v>
      </c>
      <c r="I13" s="69">
        <v>0</v>
      </c>
      <c r="J13" s="49">
        <f t="shared" si="3"/>
        <v>0</v>
      </c>
      <c r="K13" s="70">
        <f t="shared" si="4"/>
        <v>0.5</v>
      </c>
      <c r="L13" s="51">
        <f t="shared" si="5"/>
        <v>136373339.93400002</v>
      </c>
    </row>
    <row r="14" spans="1:12" x14ac:dyDescent="0.2">
      <c r="A14" s="61" t="s">
        <v>8</v>
      </c>
      <c r="B14" s="88">
        <v>742386.10200000007</v>
      </c>
      <c r="C14" s="69">
        <v>1.5</v>
      </c>
      <c r="D14" s="70">
        <v>1</v>
      </c>
      <c r="E14" s="49">
        <f t="shared" si="0"/>
        <v>742386.10200000007</v>
      </c>
      <c r="F14" s="71">
        <f t="shared" si="1"/>
        <v>0.5</v>
      </c>
      <c r="G14" s="50">
        <f t="shared" si="2"/>
        <v>371193.05100000004</v>
      </c>
      <c r="H14" s="72">
        <v>0.5</v>
      </c>
      <c r="I14" s="69">
        <v>0</v>
      </c>
      <c r="J14" s="49">
        <f t="shared" si="3"/>
        <v>0</v>
      </c>
      <c r="K14" s="70">
        <f t="shared" si="4"/>
        <v>0.5</v>
      </c>
      <c r="L14" s="51">
        <f t="shared" si="5"/>
        <v>371193.05100000004</v>
      </c>
    </row>
    <row r="15" spans="1:12" x14ac:dyDescent="0.2">
      <c r="A15" s="61" t="s">
        <v>9</v>
      </c>
      <c r="B15" s="88">
        <v>22915707.012000002</v>
      </c>
      <c r="C15" s="69">
        <v>1</v>
      </c>
      <c r="D15" s="70">
        <v>1</v>
      </c>
      <c r="E15" s="49">
        <f t="shared" si="0"/>
        <v>22915707.012000002</v>
      </c>
      <c r="F15" s="71">
        <f t="shared" si="1"/>
        <v>0</v>
      </c>
      <c r="G15" s="50">
        <f t="shared" si="2"/>
        <v>0</v>
      </c>
      <c r="H15" s="72">
        <v>0.5</v>
      </c>
      <c r="I15" s="69">
        <v>0</v>
      </c>
      <c r="J15" s="49">
        <f t="shared" si="3"/>
        <v>0</v>
      </c>
      <c r="K15" s="70">
        <f t="shared" si="4"/>
        <v>0.5</v>
      </c>
      <c r="L15" s="51">
        <f t="shared" si="5"/>
        <v>11457853.506000001</v>
      </c>
    </row>
    <row r="16" spans="1:12" x14ac:dyDescent="0.2">
      <c r="A16" s="61" t="s">
        <v>10</v>
      </c>
      <c r="B16" s="88">
        <v>11907829.152000001</v>
      </c>
      <c r="C16" s="69">
        <v>1</v>
      </c>
      <c r="D16" s="70">
        <v>0</v>
      </c>
      <c r="E16" s="49">
        <f t="shared" si="0"/>
        <v>0</v>
      </c>
      <c r="F16" s="71">
        <f t="shared" si="1"/>
        <v>1</v>
      </c>
      <c r="G16" s="50">
        <f t="shared" si="2"/>
        <v>11907829.152000001</v>
      </c>
      <c r="H16" s="72">
        <v>0.5</v>
      </c>
      <c r="I16" s="69">
        <v>0</v>
      </c>
      <c r="J16" s="49">
        <f t="shared" si="3"/>
        <v>0</v>
      </c>
      <c r="K16" s="70">
        <f t="shared" si="4"/>
        <v>0.5</v>
      </c>
      <c r="L16" s="51">
        <f t="shared" si="5"/>
        <v>5953914.5760000004</v>
      </c>
    </row>
    <row r="17" spans="1:12" x14ac:dyDescent="0.2">
      <c r="A17" s="61" t="s">
        <v>11</v>
      </c>
      <c r="B17" s="88">
        <v>18524007.107999999</v>
      </c>
      <c r="C17" s="69">
        <v>1</v>
      </c>
      <c r="D17" s="70">
        <v>1</v>
      </c>
      <c r="E17" s="49">
        <f t="shared" si="0"/>
        <v>18524007.107999999</v>
      </c>
      <c r="F17" s="71">
        <f t="shared" si="1"/>
        <v>0</v>
      </c>
      <c r="G17" s="50">
        <f t="shared" si="2"/>
        <v>0</v>
      </c>
      <c r="H17" s="72">
        <v>0.5</v>
      </c>
      <c r="I17" s="69">
        <v>0</v>
      </c>
      <c r="J17" s="49">
        <f t="shared" si="3"/>
        <v>0</v>
      </c>
      <c r="K17" s="70">
        <f t="shared" si="4"/>
        <v>0.5</v>
      </c>
      <c r="L17" s="51">
        <f t="shared" si="5"/>
        <v>9262003.5539999995</v>
      </c>
    </row>
    <row r="18" spans="1:12" x14ac:dyDescent="0.2">
      <c r="A18" s="61" t="s">
        <v>12</v>
      </c>
      <c r="B18" s="88">
        <v>62026301.612000003</v>
      </c>
      <c r="C18" s="69">
        <v>1</v>
      </c>
      <c r="D18" s="70">
        <v>0</v>
      </c>
      <c r="E18" s="49">
        <f t="shared" si="0"/>
        <v>0</v>
      </c>
      <c r="F18" s="71">
        <f t="shared" si="1"/>
        <v>1</v>
      </c>
      <c r="G18" s="50">
        <f t="shared" si="2"/>
        <v>62026301.612000003</v>
      </c>
      <c r="H18" s="72">
        <v>0.5</v>
      </c>
      <c r="I18" s="69">
        <v>0</v>
      </c>
      <c r="J18" s="49">
        <f t="shared" si="3"/>
        <v>0</v>
      </c>
      <c r="K18" s="70">
        <f t="shared" si="4"/>
        <v>0.5</v>
      </c>
      <c r="L18" s="51">
        <f t="shared" si="5"/>
        <v>31013150.806000002</v>
      </c>
    </row>
    <row r="19" spans="1:12" x14ac:dyDescent="0.2">
      <c r="A19" s="61" t="s">
        <v>13</v>
      </c>
      <c r="B19" s="88">
        <v>7606305.4580000006</v>
      </c>
      <c r="C19" s="69">
        <v>1</v>
      </c>
      <c r="D19" s="70">
        <v>1</v>
      </c>
      <c r="E19" s="49">
        <f t="shared" si="0"/>
        <v>7606305.4580000006</v>
      </c>
      <c r="F19" s="71">
        <f t="shared" si="1"/>
        <v>0</v>
      </c>
      <c r="G19" s="50">
        <f t="shared" si="2"/>
        <v>0</v>
      </c>
      <c r="H19" s="72">
        <v>0.5</v>
      </c>
      <c r="I19" s="69">
        <v>0</v>
      </c>
      <c r="J19" s="49">
        <f t="shared" si="3"/>
        <v>0</v>
      </c>
      <c r="K19" s="70">
        <f t="shared" si="4"/>
        <v>0.5</v>
      </c>
      <c r="L19" s="51">
        <f t="shared" si="5"/>
        <v>3803152.7290000003</v>
      </c>
    </row>
    <row r="20" spans="1:12" x14ac:dyDescent="0.2">
      <c r="A20" s="61" t="s">
        <v>99</v>
      </c>
      <c r="B20" s="88">
        <v>2349130.1358423252</v>
      </c>
      <c r="C20" s="69">
        <v>1.5</v>
      </c>
      <c r="D20" s="70">
        <v>1</v>
      </c>
      <c r="E20" s="49">
        <f t="shared" si="0"/>
        <v>2349130.1358423252</v>
      </c>
      <c r="F20" s="71">
        <f t="shared" si="1"/>
        <v>0.5</v>
      </c>
      <c r="G20" s="50">
        <f t="shared" si="2"/>
        <v>1174565.0679211626</v>
      </c>
      <c r="H20" s="72">
        <v>0.5</v>
      </c>
      <c r="I20" s="69">
        <v>0</v>
      </c>
      <c r="J20" s="49">
        <f t="shared" si="3"/>
        <v>0</v>
      </c>
      <c r="K20" s="70">
        <f t="shared" si="4"/>
        <v>0.5</v>
      </c>
      <c r="L20" s="51">
        <f t="shared" si="5"/>
        <v>1174565.0679211626</v>
      </c>
    </row>
    <row r="21" spans="1:12" x14ac:dyDescent="0.2">
      <c r="A21" s="61" t="s">
        <v>14</v>
      </c>
      <c r="B21" s="88">
        <v>812010.6653281796</v>
      </c>
      <c r="C21" s="69">
        <v>1.5</v>
      </c>
      <c r="D21" s="70">
        <v>1</v>
      </c>
      <c r="E21" s="49">
        <f t="shared" si="0"/>
        <v>812010.6653281796</v>
      </c>
      <c r="F21" s="71">
        <f t="shared" si="1"/>
        <v>0.5</v>
      </c>
      <c r="G21" s="50">
        <f t="shared" si="2"/>
        <v>406005.3326640898</v>
      </c>
      <c r="H21" s="72">
        <v>0.5</v>
      </c>
      <c r="I21" s="69">
        <v>0</v>
      </c>
      <c r="J21" s="49">
        <f t="shared" si="3"/>
        <v>0</v>
      </c>
      <c r="K21" s="70">
        <f t="shared" si="4"/>
        <v>0.5</v>
      </c>
      <c r="L21" s="51">
        <f t="shared" si="5"/>
        <v>406005.3326640898</v>
      </c>
    </row>
    <row r="22" spans="1:12" x14ac:dyDescent="0.2">
      <c r="A22" s="61" t="s">
        <v>15</v>
      </c>
      <c r="B22" s="88">
        <v>142745505.84908092</v>
      </c>
      <c r="C22" s="69">
        <v>2</v>
      </c>
      <c r="D22" s="70">
        <v>1</v>
      </c>
      <c r="E22" s="49">
        <f t="shared" si="0"/>
        <v>142745505.84908092</v>
      </c>
      <c r="F22" s="71">
        <f t="shared" si="1"/>
        <v>1</v>
      </c>
      <c r="G22" s="50">
        <f t="shared" si="2"/>
        <v>142745505.84908092</v>
      </c>
      <c r="H22" s="72">
        <v>0.5</v>
      </c>
      <c r="I22" s="69">
        <v>0</v>
      </c>
      <c r="J22" s="49">
        <f t="shared" si="3"/>
        <v>0</v>
      </c>
      <c r="K22" s="70">
        <f t="shared" si="4"/>
        <v>0.5</v>
      </c>
      <c r="L22" s="51">
        <f t="shared" si="5"/>
        <v>71372752.92454046</v>
      </c>
    </row>
    <row r="23" spans="1:12" x14ac:dyDescent="0.2">
      <c r="A23" s="61" t="s">
        <v>16</v>
      </c>
      <c r="B23" s="88">
        <v>40375255.686781973</v>
      </c>
      <c r="C23" s="69">
        <v>1</v>
      </c>
      <c r="D23" s="70">
        <v>1</v>
      </c>
      <c r="E23" s="49">
        <f t="shared" si="0"/>
        <v>40375255.686781973</v>
      </c>
      <c r="F23" s="71">
        <f t="shared" si="1"/>
        <v>0</v>
      </c>
      <c r="G23" s="50">
        <f t="shared" si="2"/>
        <v>0</v>
      </c>
      <c r="H23" s="72">
        <v>0.5</v>
      </c>
      <c r="I23" s="69">
        <v>0.5</v>
      </c>
      <c r="J23" s="49">
        <f t="shared" si="3"/>
        <v>20187627.843390986</v>
      </c>
      <c r="K23" s="70">
        <f t="shared" si="4"/>
        <v>0</v>
      </c>
      <c r="L23" s="51">
        <f t="shared" si="5"/>
        <v>0</v>
      </c>
    </row>
    <row r="24" spans="1:12" x14ac:dyDescent="0.2">
      <c r="A24" s="61" t="s">
        <v>17</v>
      </c>
      <c r="B24" s="88">
        <v>7668943.9448540471</v>
      </c>
      <c r="C24" s="69">
        <v>1</v>
      </c>
      <c r="D24" s="70">
        <v>0.5</v>
      </c>
      <c r="E24" s="49">
        <f t="shared" si="0"/>
        <v>3834471.9724270236</v>
      </c>
      <c r="F24" s="71">
        <f t="shared" si="1"/>
        <v>0.5</v>
      </c>
      <c r="G24" s="50">
        <f t="shared" si="2"/>
        <v>3834471.9724270236</v>
      </c>
      <c r="H24" s="72">
        <v>0.5</v>
      </c>
      <c r="I24" s="69">
        <v>0.5</v>
      </c>
      <c r="J24" s="49">
        <f t="shared" si="3"/>
        <v>3834471.9724270236</v>
      </c>
      <c r="K24" s="70">
        <f t="shared" si="4"/>
        <v>0</v>
      </c>
      <c r="L24" s="51">
        <f t="shared" si="5"/>
        <v>0</v>
      </c>
    </row>
    <row r="25" spans="1:12" x14ac:dyDescent="0.2">
      <c r="A25" s="61" t="s">
        <v>18</v>
      </c>
      <c r="B25" s="88">
        <v>1340235.5228009305</v>
      </c>
      <c r="C25" s="69">
        <v>1.5</v>
      </c>
      <c r="D25" s="70">
        <v>1</v>
      </c>
      <c r="E25" s="49">
        <f t="shared" si="0"/>
        <v>1340235.5228009305</v>
      </c>
      <c r="F25" s="71">
        <f t="shared" si="1"/>
        <v>0.5</v>
      </c>
      <c r="G25" s="50">
        <f t="shared" si="2"/>
        <v>670117.76140046527</v>
      </c>
      <c r="H25" s="72">
        <v>0.5</v>
      </c>
      <c r="I25" s="69">
        <v>0</v>
      </c>
      <c r="J25" s="49">
        <f t="shared" si="3"/>
        <v>0</v>
      </c>
      <c r="K25" s="70">
        <f t="shared" si="4"/>
        <v>0.5</v>
      </c>
      <c r="L25" s="51">
        <f t="shared" si="5"/>
        <v>670117.76140046527</v>
      </c>
    </row>
    <row r="26" spans="1:12" x14ac:dyDescent="0.2">
      <c r="A26" s="61" t="s">
        <v>19</v>
      </c>
      <c r="B26" s="88">
        <v>3073301.0794343268</v>
      </c>
      <c r="C26" s="69">
        <v>1.5</v>
      </c>
      <c r="D26" s="70">
        <v>1</v>
      </c>
      <c r="E26" s="49">
        <f t="shared" si="0"/>
        <v>3073301.0794343268</v>
      </c>
      <c r="F26" s="71">
        <f t="shared" si="1"/>
        <v>0.5</v>
      </c>
      <c r="G26" s="50">
        <f t="shared" si="2"/>
        <v>1536650.5397171634</v>
      </c>
      <c r="H26" s="72">
        <v>0.5</v>
      </c>
      <c r="I26" s="69">
        <v>0</v>
      </c>
      <c r="J26" s="49">
        <f t="shared" si="3"/>
        <v>0</v>
      </c>
      <c r="K26" s="70">
        <f t="shared" si="4"/>
        <v>0.5</v>
      </c>
      <c r="L26" s="51">
        <f t="shared" si="5"/>
        <v>1536650.5397171634</v>
      </c>
    </row>
    <row r="27" spans="1:12" x14ac:dyDescent="0.2">
      <c r="A27" s="61" t="s">
        <v>20</v>
      </c>
      <c r="B27" s="88">
        <v>701463.9822872791</v>
      </c>
      <c r="C27" s="69">
        <v>1.5</v>
      </c>
      <c r="D27" s="70">
        <v>1</v>
      </c>
      <c r="E27" s="49">
        <f t="shared" si="0"/>
        <v>701463.9822872791</v>
      </c>
      <c r="F27" s="71">
        <f t="shared" si="1"/>
        <v>0.5</v>
      </c>
      <c r="G27" s="50">
        <f t="shared" si="2"/>
        <v>350731.99114363955</v>
      </c>
      <c r="H27" s="72">
        <v>0.5</v>
      </c>
      <c r="I27" s="69">
        <v>0</v>
      </c>
      <c r="J27" s="49">
        <f t="shared" si="3"/>
        <v>0</v>
      </c>
      <c r="K27" s="70">
        <f t="shared" si="4"/>
        <v>0.5</v>
      </c>
      <c r="L27" s="51">
        <f t="shared" si="5"/>
        <v>350731.99114363955</v>
      </c>
    </row>
    <row r="28" spans="1:12" x14ac:dyDescent="0.2">
      <c r="A28" s="61" t="s">
        <v>21</v>
      </c>
      <c r="B28" s="88">
        <v>408557.9602990218</v>
      </c>
      <c r="C28" s="69">
        <v>1.5</v>
      </c>
      <c r="D28" s="70">
        <v>1</v>
      </c>
      <c r="E28" s="49">
        <f t="shared" si="0"/>
        <v>408557.9602990218</v>
      </c>
      <c r="F28" s="71">
        <f t="shared" si="1"/>
        <v>0.5</v>
      </c>
      <c r="G28" s="50">
        <f t="shared" si="2"/>
        <v>204278.9801495109</v>
      </c>
      <c r="H28" s="72">
        <v>0.5</v>
      </c>
      <c r="I28" s="69">
        <v>0</v>
      </c>
      <c r="J28" s="49">
        <f t="shared" si="3"/>
        <v>0</v>
      </c>
      <c r="K28" s="70">
        <f t="shared" si="4"/>
        <v>0.5</v>
      </c>
      <c r="L28" s="51">
        <f t="shared" si="5"/>
        <v>204278.9801495109</v>
      </c>
    </row>
    <row r="29" spans="1:12" x14ac:dyDescent="0.2">
      <c r="A29" s="61" t="s">
        <v>22</v>
      </c>
      <c r="B29" s="88">
        <v>1155810.6013329062</v>
      </c>
      <c r="C29" s="69">
        <v>1.5</v>
      </c>
      <c r="D29" s="70">
        <v>0.5</v>
      </c>
      <c r="E29" s="49">
        <f t="shared" si="0"/>
        <v>577905.30066645308</v>
      </c>
      <c r="F29" s="71">
        <f t="shared" si="1"/>
        <v>1</v>
      </c>
      <c r="G29" s="50">
        <f t="shared" si="2"/>
        <v>1155810.6013329062</v>
      </c>
      <c r="H29" s="72">
        <v>0.5</v>
      </c>
      <c r="I29" s="69">
        <v>0.5</v>
      </c>
      <c r="J29" s="49">
        <f t="shared" si="3"/>
        <v>577905.30066645308</v>
      </c>
      <c r="K29" s="70">
        <f t="shared" si="4"/>
        <v>0</v>
      </c>
      <c r="L29" s="51">
        <f t="shared" si="5"/>
        <v>0</v>
      </c>
    </row>
    <row r="30" spans="1:12" x14ac:dyDescent="0.2">
      <c r="A30" s="61" t="s">
        <v>23</v>
      </c>
      <c r="B30" s="88">
        <v>669429.41204972682</v>
      </c>
      <c r="C30" s="69">
        <v>1.5</v>
      </c>
      <c r="D30" s="70">
        <v>1</v>
      </c>
      <c r="E30" s="49">
        <f t="shared" si="0"/>
        <v>669429.41204972682</v>
      </c>
      <c r="F30" s="71">
        <f t="shared" si="1"/>
        <v>0.5</v>
      </c>
      <c r="G30" s="50">
        <f t="shared" si="2"/>
        <v>334714.70602486341</v>
      </c>
      <c r="H30" s="72">
        <v>0.5</v>
      </c>
      <c r="I30" s="69">
        <v>0</v>
      </c>
      <c r="J30" s="49">
        <f t="shared" si="3"/>
        <v>0</v>
      </c>
      <c r="K30" s="70">
        <f t="shared" si="4"/>
        <v>0.5</v>
      </c>
      <c r="L30" s="51">
        <f t="shared" si="5"/>
        <v>334714.70602486341</v>
      </c>
    </row>
    <row r="31" spans="1:12" x14ac:dyDescent="0.2">
      <c r="A31" s="61" t="s">
        <v>24</v>
      </c>
      <c r="B31" s="88">
        <v>1732501.8389385149</v>
      </c>
      <c r="C31" s="69">
        <v>1.5</v>
      </c>
      <c r="D31" s="70">
        <v>1</v>
      </c>
      <c r="E31" s="49">
        <f t="shared" si="0"/>
        <v>1732501.8389385149</v>
      </c>
      <c r="F31" s="71">
        <f t="shared" si="1"/>
        <v>0.5</v>
      </c>
      <c r="G31" s="50">
        <f t="shared" si="2"/>
        <v>866250.91946925747</v>
      </c>
      <c r="H31" s="72">
        <v>0.5</v>
      </c>
      <c r="I31" s="69">
        <v>0</v>
      </c>
      <c r="J31" s="49">
        <f t="shared" si="3"/>
        <v>0</v>
      </c>
      <c r="K31" s="70">
        <f t="shared" si="4"/>
        <v>0.5</v>
      </c>
      <c r="L31" s="51">
        <f t="shared" si="5"/>
        <v>866250.91946925747</v>
      </c>
    </row>
    <row r="32" spans="1:12" x14ac:dyDescent="0.2">
      <c r="A32" s="61" t="s">
        <v>25</v>
      </c>
      <c r="B32" s="88">
        <v>3287143.8453632095</v>
      </c>
      <c r="C32" s="69">
        <v>1.5</v>
      </c>
      <c r="D32" s="70">
        <v>1</v>
      </c>
      <c r="E32" s="49">
        <f t="shared" si="0"/>
        <v>3287143.8453632095</v>
      </c>
      <c r="F32" s="71">
        <f t="shared" si="1"/>
        <v>0.5</v>
      </c>
      <c r="G32" s="50">
        <f t="shared" si="2"/>
        <v>1643571.9226816047</v>
      </c>
      <c r="H32" s="72">
        <v>0.5</v>
      </c>
      <c r="I32" s="69">
        <v>0</v>
      </c>
      <c r="J32" s="49">
        <f t="shared" si="3"/>
        <v>0</v>
      </c>
      <c r="K32" s="70">
        <f t="shared" si="4"/>
        <v>0.5</v>
      </c>
      <c r="L32" s="51">
        <f t="shared" si="5"/>
        <v>1643571.9226816047</v>
      </c>
    </row>
    <row r="33" spans="1:12" x14ac:dyDescent="0.2">
      <c r="A33" s="61" t="s">
        <v>26</v>
      </c>
      <c r="B33" s="88">
        <v>16092002.458482221</v>
      </c>
      <c r="C33" s="69">
        <v>1</v>
      </c>
      <c r="D33" s="70">
        <v>0</v>
      </c>
      <c r="E33" s="49">
        <f t="shared" si="0"/>
        <v>0</v>
      </c>
      <c r="F33" s="71">
        <f t="shared" si="1"/>
        <v>1</v>
      </c>
      <c r="G33" s="50">
        <f t="shared" si="2"/>
        <v>16092002.458482221</v>
      </c>
      <c r="H33" s="72">
        <v>0.5</v>
      </c>
      <c r="I33" s="69">
        <v>0.5</v>
      </c>
      <c r="J33" s="49">
        <f t="shared" si="3"/>
        <v>8046001.2292411104</v>
      </c>
      <c r="K33" s="70">
        <f t="shared" si="4"/>
        <v>0</v>
      </c>
      <c r="L33" s="51">
        <f t="shared" si="5"/>
        <v>0</v>
      </c>
    </row>
    <row r="34" spans="1:12" x14ac:dyDescent="0.2">
      <c r="A34" s="61" t="s">
        <v>27</v>
      </c>
      <c r="B34" s="88">
        <v>10650734.00575598</v>
      </c>
      <c r="C34" s="69">
        <v>1</v>
      </c>
      <c r="D34" s="70">
        <v>1</v>
      </c>
      <c r="E34" s="49">
        <f t="shared" si="0"/>
        <v>10650734.00575598</v>
      </c>
      <c r="F34" s="71">
        <f t="shared" si="1"/>
        <v>0</v>
      </c>
      <c r="G34" s="50">
        <f t="shared" si="2"/>
        <v>0</v>
      </c>
      <c r="H34" s="72">
        <v>0.5</v>
      </c>
      <c r="I34" s="69">
        <v>0</v>
      </c>
      <c r="J34" s="49">
        <f t="shared" si="3"/>
        <v>0</v>
      </c>
      <c r="K34" s="70">
        <f t="shared" si="4"/>
        <v>0.5</v>
      </c>
      <c r="L34" s="51">
        <f t="shared" si="5"/>
        <v>5325367.0028779898</v>
      </c>
    </row>
    <row r="35" spans="1:12" x14ac:dyDescent="0.2">
      <c r="A35" s="61" t="s">
        <v>28</v>
      </c>
      <c r="B35" s="88">
        <v>203195624.67827126</v>
      </c>
      <c r="C35" s="69">
        <v>2</v>
      </c>
      <c r="D35" s="70">
        <v>1</v>
      </c>
      <c r="E35" s="49">
        <f t="shared" si="0"/>
        <v>203195624.67827126</v>
      </c>
      <c r="F35" s="71">
        <f t="shared" si="1"/>
        <v>1</v>
      </c>
      <c r="G35" s="50">
        <f t="shared" si="2"/>
        <v>203195624.67827126</v>
      </c>
      <c r="H35" s="72">
        <v>0.5</v>
      </c>
      <c r="I35" s="69">
        <v>0</v>
      </c>
      <c r="J35" s="49">
        <f t="shared" si="3"/>
        <v>0</v>
      </c>
      <c r="K35" s="70">
        <f t="shared" si="4"/>
        <v>0.5</v>
      </c>
      <c r="L35" s="51">
        <f t="shared" si="5"/>
        <v>101597812.33913563</v>
      </c>
    </row>
    <row r="36" spans="1:12" x14ac:dyDescent="0.2">
      <c r="A36" s="61" t="s">
        <v>29</v>
      </c>
      <c r="B36" s="88">
        <v>954575.61547024525</v>
      </c>
      <c r="C36" s="69">
        <v>1.5</v>
      </c>
      <c r="D36" s="70">
        <v>1</v>
      </c>
      <c r="E36" s="49">
        <f t="shared" si="0"/>
        <v>954575.61547024525</v>
      </c>
      <c r="F36" s="71">
        <f t="shared" si="1"/>
        <v>0.5</v>
      </c>
      <c r="G36" s="50">
        <f t="shared" si="2"/>
        <v>477287.80773512262</v>
      </c>
      <c r="H36" s="72">
        <v>0.5</v>
      </c>
      <c r="I36" s="69">
        <v>0</v>
      </c>
      <c r="J36" s="49">
        <f t="shared" si="3"/>
        <v>0</v>
      </c>
      <c r="K36" s="70">
        <f t="shared" si="4"/>
        <v>0.5</v>
      </c>
      <c r="L36" s="51">
        <f t="shared" si="5"/>
        <v>477287.80773512262</v>
      </c>
    </row>
    <row r="37" spans="1:12" x14ac:dyDescent="0.2">
      <c r="A37" s="61" t="s">
        <v>30</v>
      </c>
      <c r="B37" s="88">
        <v>19683352.208190609</v>
      </c>
      <c r="C37" s="69">
        <v>1</v>
      </c>
      <c r="D37" s="70">
        <v>1</v>
      </c>
      <c r="E37" s="49">
        <f t="shared" si="0"/>
        <v>19683352.208190609</v>
      </c>
      <c r="F37" s="71">
        <f t="shared" si="1"/>
        <v>0</v>
      </c>
      <c r="G37" s="50">
        <f t="shared" si="2"/>
        <v>0</v>
      </c>
      <c r="H37" s="72">
        <v>0.5</v>
      </c>
      <c r="I37" s="69">
        <v>0</v>
      </c>
      <c r="J37" s="49">
        <f t="shared" si="3"/>
        <v>0</v>
      </c>
      <c r="K37" s="70">
        <f t="shared" si="4"/>
        <v>0.5</v>
      </c>
      <c r="L37" s="51">
        <f t="shared" si="5"/>
        <v>9841676.1040953044</v>
      </c>
    </row>
    <row r="38" spans="1:12" x14ac:dyDescent="0.2">
      <c r="A38" s="61" t="s">
        <v>31</v>
      </c>
      <c r="B38" s="88">
        <v>3972332.2611701679</v>
      </c>
      <c r="C38" s="69">
        <v>1</v>
      </c>
      <c r="D38" s="70">
        <v>1</v>
      </c>
      <c r="E38" s="49">
        <f t="shared" si="0"/>
        <v>3972332.2611701679</v>
      </c>
      <c r="F38" s="71">
        <f t="shared" si="1"/>
        <v>0</v>
      </c>
      <c r="G38" s="50">
        <f t="shared" si="2"/>
        <v>0</v>
      </c>
      <c r="H38" s="72">
        <v>0.5</v>
      </c>
      <c r="I38" s="69">
        <v>0.5</v>
      </c>
      <c r="J38" s="49">
        <f t="shared" si="3"/>
        <v>1986166.130585084</v>
      </c>
      <c r="K38" s="70">
        <f t="shared" si="4"/>
        <v>0</v>
      </c>
      <c r="L38" s="51">
        <f t="shared" si="5"/>
        <v>0</v>
      </c>
    </row>
    <row r="39" spans="1:12" x14ac:dyDescent="0.2">
      <c r="A39" s="61" t="s">
        <v>32</v>
      </c>
      <c r="B39" s="88">
        <v>854985.74871452595</v>
      </c>
      <c r="C39" s="69">
        <v>1.5</v>
      </c>
      <c r="D39" s="70">
        <v>1</v>
      </c>
      <c r="E39" s="49">
        <f t="shared" si="0"/>
        <v>854985.74871452595</v>
      </c>
      <c r="F39" s="71">
        <f t="shared" si="1"/>
        <v>0.5</v>
      </c>
      <c r="G39" s="50">
        <f t="shared" si="2"/>
        <v>427492.87435726298</v>
      </c>
      <c r="H39" s="72">
        <v>0.5</v>
      </c>
      <c r="I39" s="69">
        <v>0</v>
      </c>
      <c r="J39" s="49">
        <f t="shared" si="3"/>
        <v>0</v>
      </c>
      <c r="K39" s="70">
        <f t="shared" si="4"/>
        <v>0.5</v>
      </c>
      <c r="L39" s="51">
        <f t="shared" si="5"/>
        <v>427492.87435726298</v>
      </c>
    </row>
    <row r="40" spans="1:12" x14ac:dyDescent="0.2">
      <c r="A40" s="61" t="s">
        <v>33</v>
      </c>
      <c r="B40" s="88">
        <v>309936.47861650004</v>
      </c>
      <c r="C40" s="69">
        <v>1.5</v>
      </c>
      <c r="D40" s="70">
        <v>1</v>
      </c>
      <c r="E40" s="49">
        <f t="shared" si="0"/>
        <v>309936.47861650004</v>
      </c>
      <c r="F40" s="71">
        <f t="shared" si="1"/>
        <v>0.5</v>
      </c>
      <c r="G40" s="50">
        <f t="shared" si="2"/>
        <v>154968.23930825002</v>
      </c>
      <c r="H40" s="72">
        <v>0.5</v>
      </c>
      <c r="I40" s="69">
        <v>0</v>
      </c>
      <c r="J40" s="49">
        <f t="shared" si="3"/>
        <v>0</v>
      </c>
      <c r="K40" s="70">
        <f t="shared" si="4"/>
        <v>0.5</v>
      </c>
      <c r="L40" s="51">
        <f t="shared" si="5"/>
        <v>154968.23930825002</v>
      </c>
    </row>
    <row r="41" spans="1:12" x14ac:dyDescent="0.2">
      <c r="A41" s="61" t="s">
        <v>34</v>
      </c>
      <c r="B41" s="88">
        <v>31975104.86791696</v>
      </c>
      <c r="C41" s="69">
        <v>1</v>
      </c>
      <c r="D41" s="70">
        <v>1</v>
      </c>
      <c r="E41" s="49">
        <f t="shared" si="0"/>
        <v>31975104.86791696</v>
      </c>
      <c r="F41" s="71">
        <f t="shared" si="1"/>
        <v>0</v>
      </c>
      <c r="G41" s="50">
        <f t="shared" si="2"/>
        <v>0</v>
      </c>
      <c r="H41" s="72">
        <v>0.5</v>
      </c>
      <c r="I41" s="69">
        <v>0</v>
      </c>
      <c r="J41" s="49">
        <f t="shared" si="3"/>
        <v>0</v>
      </c>
      <c r="K41" s="70">
        <f t="shared" si="4"/>
        <v>0.5</v>
      </c>
      <c r="L41" s="51">
        <f t="shared" si="5"/>
        <v>15987552.43395848</v>
      </c>
    </row>
    <row r="42" spans="1:12" x14ac:dyDescent="0.2">
      <c r="A42" s="61" t="s">
        <v>35</v>
      </c>
      <c r="B42" s="88">
        <v>110949492.04178216</v>
      </c>
      <c r="C42" s="69">
        <v>1</v>
      </c>
      <c r="D42" s="70">
        <v>0</v>
      </c>
      <c r="E42" s="49">
        <f t="shared" si="0"/>
        <v>0</v>
      </c>
      <c r="F42" s="71">
        <f t="shared" si="1"/>
        <v>1</v>
      </c>
      <c r="G42" s="50">
        <f t="shared" si="2"/>
        <v>110949492.04178216</v>
      </c>
      <c r="H42" s="72">
        <v>0.5</v>
      </c>
      <c r="I42" s="69">
        <v>0</v>
      </c>
      <c r="J42" s="49">
        <f t="shared" si="3"/>
        <v>0</v>
      </c>
      <c r="K42" s="70">
        <f t="shared" si="4"/>
        <v>0.5</v>
      </c>
      <c r="L42" s="51">
        <f t="shared" si="5"/>
        <v>55474746.020891078</v>
      </c>
    </row>
    <row r="43" spans="1:12" x14ac:dyDescent="0.2">
      <c r="A43" s="61" t="s">
        <v>36</v>
      </c>
      <c r="B43" s="88">
        <v>36605915.418105617</v>
      </c>
      <c r="C43" s="69">
        <v>1.5</v>
      </c>
      <c r="D43" s="70">
        <v>1</v>
      </c>
      <c r="E43" s="49">
        <f t="shared" si="0"/>
        <v>36605915.418105617</v>
      </c>
      <c r="F43" s="71">
        <f t="shared" si="1"/>
        <v>0.5</v>
      </c>
      <c r="G43" s="50">
        <f t="shared" si="2"/>
        <v>18302957.709052809</v>
      </c>
      <c r="H43" s="72">
        <v>0.5</v>
      </c>
      <c r="I43" s="69">
        <v>0.5</v>
      </c>
      <c r="J43" s="49">
        <f t="shared" si="3"/>
        <v>18302957.709052809</v>
      </c>
      <c r="K43" s="70">
        <f t="shared" si="4"/>
        <v>0</v>
      </c>
      <c r="L43" s="51">
        <f t="shared" si="5"/>
        <v>0</v>
      </c>
    </row>
    <row r="44" spans="1:12" x14ac:dyDescent="0.2">
      <c r="A44" s="61" t="s">
        <v>37</v>
      </c>
      <c r="B44" s="88">
        <v>3210105.2810560148</v>
      </c>
      <c r="C44" s="69">
        <v>1.5</v>
      </c>
      <c r="D44" s="70">
        <v>1</v>
      </c>
      <c r="E44" s="49">
        <f t="shared" si="0"/>
        <v>3210105.2810560148</v>
      </c>
      <c r="F44" s="71">
        <f t="shared" si="1"/>
        <v>0.5</v>
      </c>
      <c r="G44" s="50">
        <f t="shared" si="2"/>
        <v>1605052.6405280074</v>
      </c>
      <c r="H44" s="72">
        <v>0.5</v>
      </c>
      <c r="I44" s="69">
        <v>0</v>
      </c>
      <c r="J44" s="49">
        <f t="shared" si="3"/>
        <v>0</v>
      </c>
      <c r="K44" s="70">
        <f t="shared" si="4"/>
        <v>0.5</v>
      </c>
      <c r="L44" s="51">
        <f t="shared" si="5"/>
        <v>1605052.6405280074</v>
      </c>
    </row>
    <row r="45" spans="1:12" x14ac:dyDescent="0.2">
      <c r="A45" s="61" t="s">
        <v>38</v>
      </c>
      <c r="B45" s="88">
        <v>276611.40650580439</v>
      </c>
      <c r="C45" s="69">
        <v>1.5</v>
      </c>
      <c r="D45" s="70">
        <v>1</v>
      </c>
      <c r="E45" s="49">
        <f t="shared" si="0"/>
        <v>276611.40650580439</v>
      </c>
      <c r="F45" s="71">
        <f t="shared" si="1"/>
        <v>0.5</v>
      </c>
      <c r="G45" s="50">
        <f t="shared" si="2"/>
        <v>138305.7032529022</v>
      </c>
      <c r="H45" s="72">
        <v>0.5</v>
      </c>
      <c r="I45" s="69">
        <v>0</v>
      </c>
      <c r="J45" s="49">
        <f t="shared" si="3"/>
        <v>0</v>
      </c>
      <c r="K45" s="70">
        <f t="shared" si="4"/>
        <v>0.5</v>
      </c>
      <c r="L45" s="51">
        <f t="shared" si="5"/>
        <v>138305.7032529022</v>
      </c>
    </row>
    <row r="46" spans="1:12" x14ac:dyDescent="0.2">
      <c r="A46" s="61" t="s">
        <v>39</v>
      </c>
      <c r="B46" s="88">
        <v>986272.47495917091</v>
      </c>
      <c r="C46" s="69">
        <v>1.5</v>
      </c>
      <c r="D46" s="70">
        <v>1.5</v>
      </c>
      <c r="E46" s="49">
        <f t="shared" si="0"/>
        <v>1479408.7124387564</v>
      </c>
      <c r="F46" s="71">
        <f t="shared" si="1"/>
        <v>0</v>
      </c>
      <c r="G46" s="50">
        <f t="shared" si="2"/>
        <v>0</v>
      </c>
      <c r="H46" s="72">
        <v>0.5</v>
      </c>
      <c r="I46" s="69">
        <v>0</v>
      </c>
      <c r="J46" s="49">
        <f t="shared" si="3"/>
        <v>0</v>
      </c>
      <c r="K46" s="70">
        <f t="shared" si="4"/>
        <v>0.5</v>
      </c>
      <c r="L46" s="51">
        <f t="shared" si="5"/>
        <v>493136.23747958546</v>
      </c>
    </row>
    <row r="47" spans="1:12" x14ac:dyDescent="0.2">
      <c r="A47" s="61" t="s">
        <v>40</v>
      </c>
      <c r="B47" s="88">
        <v>44544559.187971175</v>
      </c>
      <c r="C47" s="69">
        <v>1</v>
      </c>
      <c r="D47" s="70">
        <v>0</v>
      </c>
      <c r="E47" s="49">
        <f t="shared" si="0"/>
        <v>0</v>
      </c>
      <c r="F47" s="71">
        <f t="shared" si="1"/>
        <v>1</v>
      </c>
      <c r="G47" s="50">
        <f t="shared" si="2"/>
        <v>44544559.187971175</v>
      </c>
      <c r="H47" s="72">
        <v>0.5</v>
      </c>
      <c r="I47" s="69">
        <v>0.5</v>
      </c>
      <c r="J47" s="49">
        <f t="shared" si="3"/>
        <v>22272279.593985587</v>
      </c>
      <c r="K47" s="70">
        <f t="shared" si="4"/>
        <v>0</v>
      </c>
      <c r="L47" s="51">
        <f t="shared" si="5"/>
        <v>0</v>
      </c>
    </row>
    <row r="48" spans="1:12" x14ac:dyDescent="0.2">
      <c r="A48" s="61" t="s">
        <v>41</v>
      </c>
      <c r="B48" s="88">
        <v>43615122.779451557</v>
      </c>
      <c r="C48" s="69">
        <v>1</v>
      </c>
      <c r="D48" s="70">
        <v>0</v>
      </c>
      <c r="E48" s="49">
        <f t="shared" si="0"/>
        <v>0</v>
      </c>
      <c r="F48" s="71">
        <f t="shared" si="1"/>
        <v>1</v>
      </c>
      <c r="G48" s="50">
        <f t="shared" si="2"/>
        <v>43615122.779451557</v>
      </c>
      <c r="H48" s="72">
        <v>0.5</v>
      </c>
      <c r="I48" s="69">
        <v>0.5</v>
      </c>
      <c r="J48" s="49">
        <f t="shared" si="3"/>
        <v>21807561.389725778</v>
      </c>
      <c r="K48" s="70">
        <f t="shared" si="4"/>
        <v>0</v>
      </c>
      <c r="L48" s="51">
        <f t="shared" si="5"/>
        <v>0</v>
      </c>
    </row>
    <row r="49" spans="1:12" x14ac:dyDescent="0.2">
      <c r="A49" s="61" t="s">
        <v>42</v>
      </c>
      <c r="B49" s="88">
        <v>26854189.475606505</v>
      </c>
      <c r="C49" s="69">
        <v>1</v>
      </c>
      <c r="D49" s="70">
        <v>0.5</v>
      </c>
      <c r="E49" s="49">
        <f t="shared" si="0"/>
        <v>13427094.737803252</v>
      </c>
      <c r="F49" s="71">
        <f t="shared" si="1"/>
        <v>0.5</v>
      </c>
      <c r="G49" s="50">
        <f t="shared" si="2"/>
        <v>13427094.737803252</v>
      </c>
      <c r="H49" s="72">
        <v>0.5</v>
      </c>
      <c r="I49" s="69">
        <v>0</v>
      </c>
      <c r="J49" s="49">
        <f t="shared" si="3"/>
        <v>0</v>
      </c>
      <c r="K49" s="70">
        <f t="shared" si="4"/>
        <v>0.5</v>
      </c>
      <c r="L49" s="51">
        <f t="shared" si="5"/>
        <v>13427094.737803252</v>
      </c>
    </row>
    <row r="50" spans="1:12" x14ac:dyDescent="0.2">
      <c r="A50" s="61" t="s">
        <v>43</v>
      </c>
      <c r="B50" s="88">
        <v>372881491.33902872</v>
      </c>
      <c r="C50" s="69">
        <v>2</v>
      </c>
      <c r="D50" s="70">
        <v>1</v>
      </c>
      <c r="E50" s="49">
        <f t="shared" si="0"/>
        <v>372881491.33902872</v>
      </c>
      <c r="F50" s="71">
        <f t="shared" si="1"/>
        <v>1</v>
      </c>
      <c r="G50" s="50">
        <f t="shared" si="2"/>
        <v>372881491.33902872</v>
      </c>
      <c r="H50" s="72">
        <v>0.5</v>
      </c>
      <c r="I50" s="69">
        <v>0</v>
      </c>
      <c r="J50" s="49">
        <f t="shared" si="3"/>
        <v>0</v>
      </c>
      <c r="K50" s="70">
        <f t="shared" si="4"/>
        <v>0.5</v>
      </c>
      <c r="L50" s="51">
        <f t="shared" si="5"/>
        <v>186440745.66951436</v>
      </c>
    </row>
    <row r="51" spans="1:12" x14ac:dyDescent="0.2">
      <c r="A51" s="61" t="s">
        <v>44</v>
      </c>
      <c r="B51" s="88">
        <v>24382666.487309948</v>
      </c>
      <c r="C51" s="69">
        <v>1</v>
      </c>
      <c r="D51" s="70">
        <v>1</v>
      </c>
      <c r="E51" s="49">
        <f t="shared" si="0"/>
        <v>24382666.487309948</v>
      </c>
      <c r="F51" s="71">
        <f t="shared" si="1"/>
        <v>0</v>
      </c>
      <c r="G51" s="50">
        <f t="shared" si="2"/>
        <v>0</v>
      </c>
      <c r="H51" s="72">
        <v>0.5</v>
      </c>
      <c r="I51" s="69">
        <v>0.5</v>
      </c>
      <c r="J51" s="49">
        <f t="shared" si="3"/>
        <v>12191333.243654974</v>
      </c>
      <c r="K51" s="70">
        <f t="shared" si="4"/>
        <v>0</v>
      </c>
      <c r="L51" s="51">
        <f t="shared" si="5"/>
        <v>0</v>
      </c>
    </row>
    <row r="52" spans="1:12" x14ac:dyDescent="0.2">
      <c r="A52" s="61" t="s">
        <v>45</v>
      </c>
      <c r="B52" s="88">
        <v>8199224.7200636957</v>
      </c>
      <c r="C52" s="69">
        <v>1</v>
      </c>
      <c r="D52" s="70">
        <v>1</v>
      </c>
      <c r="E52" s="49">
        <f t="shared" si="0"/>
        <v>8199224.7200636957</v>
      </c>
      <c r="F52" s="71">
        <f t="shared" si="1"/>
        <v>0</v>
      </c>
      <c r="G52" s="50">
        <f t="shared" si="2"/>
        <v>0</v>
      </c>
      <c r="H52" s="72">
        <v>0.5</v>
      </c>
      <c r="I52" s="69">
        <v>0</v>
      </c>
      <c r="J52" s="49">
        <f t="shared" si="3"/>
        <v>0</v>
      </c>
      <c r="K52" s="70">
        <f t="shared" si="4"/>
        <v>0.5</v>
      </c>
      <c r="L52" s="51">
        <f t="shared" si="5"/>
        <v>4099612.3600318478</v>
      </c>
    </row>
    <row r="53" spans="1:12" x14ac:dyDescent="0.2">
      <c r="A53" s="61" t="s">
        <v>46</v>
      </c>
      <c r="B53" s="88">
        <v>32406063.794966675</v>
      </c>
      <c r="C53" s="69">
        <v>1</v>
      </c>
      <c r="D53" s="70">
        <v>0</v>
      </c>
      <c r="E53" s="49">
        <f t="shared" si="0"/>
        <v>0</v>
      </c>
      <c r="F53" s="71">
        <f t="shared" si="1"/>
        <v>1</v>
      </c>
      <c r="G53" s="50">
        <f t="shared" si="2"/>
        <v>32406063.794966675</v>
      </c>
      <c r="H53" s="72">
        <v>0.5</v>
      </c>
      <c r="I53" s="69">
        <v>0</v>
      </c>
      <c r="J53" s="49">
        <f t="shared" si="3"/>
        <v>0</v>
      </c>
      <c r="K53" s="70">
        <f t="shared" si="4"/>
        <v>0.5</v>
      </c>
      <c r="L53" s="51">
        <f t="shared" si="5"/>
        <v>16203031.897483338</v>
      </c>
    </row>
    <row r="54" spans="1:12" x14ac:dyDescent="0.2">
      <c r="A54" s="61" t="s">
        <v>47</v>
      </c>
      <c r="B54" s="88">
        <v>4081929.7033178145</v>
      </c>
      <c r="C54" s="69">
        <v>1.5</v>
      </c>
      <c r="D54" s="70">
        <v>1</v>
      </c>
      <c r="E54" s="49">
        <f t="shared" si="0"/>
        <v>4081929.7033178145</v>
      </c>
      <c r="F54" s="71">
        <f t="shared" si="1"/>
        <v>0.5</v>
      </c>
      <c r="G54" s="50">
        <f t="shared" si="2"/>
        <v>2040964.8516589073</v>
      </c>
      <c r="H54" s="72">
        <v>0.5</v>
      </c>
      <c r="I54" s="69">
        <v>0</v>
      </c>
      <c r="J54" s="49">
        <f t="shared" si="3"/>
        <v>0</v>
      </c>
      <c r="K54" s="70">
        <f t="shared" si="4"/>
        <v>0.5</v>
      </c>
      <c r="L54" s="51">
        <f t="shared" si="5"/>
        <v>2040964.8516589073</v>
      </c>
    </row>
    <row r="55" spans="1:12" x14ac:dyDescent="0.2">
      <c r="A55" s="61" t="s">
        <v>48</v>
      </c>
      <c r="B55" s="88">
        <v>322334203.98980999</v>
      </c>
      <c r="C55" s="69">
        <v>1</v>
      </c>
      <c r="D55" s="70">
        <v>0</v>
      </c>
      <c r="E55" s="49">
        <f t="shared" si="0"/>
        <v>0</v>
      </c>
      <c r="F55" s="71">
        <f t="shared" si="1"/>
        <v>1</v>
      </c>
      <c r="G55" s="50">
        <f t="shared" si="2"/>
        <v>322334203.98980999</v>
      </c>
      <c r="H55" s="72">
        <v>0.5</v>
      </c>
      <c r="I55" s="69">
        <v>0.5</v>
      </c>
      <c r="J55" s="49">
        <f t="shared" si="3"/>
        <v>161167101.99490499</v>
      </c>
      <c r="K55" s="70">
        <f t="shared" si="4"/>
        <v>0</v>
      </c>
      <c r="L55" s="51">
        <f t="shared" si="5"/>
        <v>0</v>
      </c>
    </row>
    <row r="56" spans="1:12" x14ac:dyDescent="0.2">
      <c r="A56" s="61" t="s">
        <v>49</v>
      </c>
      <c r="B56" s="88">
        <v>38129270.57246159</v>
      </c>
      <c r="C56" s="69">
        <v>1</v>
      </c>
      <c r="D56" s="70">
        <v>1</v>
      </c>
      <c r="E56" s="49">
        <f t="shared" si="0"/>
        <v>38129270.57246159</v>
      </c>
      <c r="F56" s="71">
        <f t="shared" si="1"/>
        <v>0</v>
      </c>
      <c r="G56" s="50">
        <f t="shared" si="2"/>
        <v>0</v>
      </c>
      <c r="H56" s="72">
        <v>0.5</v>
      </c>
      <c r="I56" s="69">
        <v>0</v>
      </c>
      <c r="J56" s="49">
        <f t="shared" si="3"/>
        <v>0</v>
      </c>
      <c r="K56" s="70">
        <f t="shared" si="4"/>
        <v>0.5</v>
      </c>
      <c r="L56" s="51">
        <f t="shared" si="5"/>
        <v>19064635.286230795</v>
      </c>
    </row>
    <row r="57" spans="1:12" x14ac:dyDescent="0.2">
      <c r="A57" s="61" t="s">
        <v>50</v>
      </c>
      <c r="B57" s="88">
        <v>223091399.25437313</v>
      </c>
      <c r="C57" s="69">
        <v>1</v>
      </c>
      <c r="D57" s="70">
        <v>0</v>
      </c>
      <c r="E57" s="49">
        <f t="shared" si="0"/>
        <v>0</v>
      </c>
      <c r="F57" s="71">
        <f t="shared" si="1"/>
        <v>1</v>
      </c>
      <c r="G57" s="50">
        <f t="shared" si="2"/>
        <v>223091399.25437313</v>
      </c>
      <c r="H57" s="72">
        <v>0.5</v>
      </c>
      <c r="I57" s="69">
        <v>0.5</v>
      </c>
      <c r="J57" s="49">
        <f t="shared" si="3"/>
        <v>111545699.62718657</v>
      </c>
      <c r="K57" s="70">
        <f t="shared" si="4"/>
        <v>0</v>
      </c>
      <c r="L57" s="51">
        <f t="shared" si="5"/>
        <v>0</v>
      </c>
    </row>
    <row r="58" spans="1:12" x14ac:dyDescent="0.2">
      <c r="A58" s="61" t="s">
        <v>51</v>
      </c>
      <c r="B58" s="88">
        <v>43064097.851568207</v>
      </c>
      <c r="C58" s="69">
        <v>1</v>
      </c>
      <c r="D58" s="70">
        <v>1</v>
      </c>
      <c r="E58" s="49">
        <f t="shared" si="0"/>
        <v>43064097.851568207</v>
      </c>
      <c r="F58" s="71">
        <f t="shared" si="1"/>
        <v>0</v>
      </c>
      <c r="G58" s="50">
        <f t="shared" si="2"/>
        <v>0</v>
      </c>
      <c r="H58" s="72">
        <v>0.5</v>
      </c>
      <c r="I58" s="69">
        <v>0</v>
      </c>
      <c r="J58" s="49">
        <f t="shared" si="3"/>
        <v>0</v>
      </c>
      <c r="K58" s="70">
        <f t="shared" si="4"/>
        <v>0.5</v>
      </c>
      <c r="L58" s="51">
        <f t="shared" si="5"/>
        <v>21532048.925784104</v>
      </c>
    </row>
    <row r="59" spans="1:12" x14ac:dyDescent="0.2">
      <c r="A59" s="61" t="s">
        <v>52</v>
      </c>
      <c r="B59" s="88">
        <v>131767909.05167009</v>
      </c>
      <c r="C59" s="69">
        <v>2</v>
      </c>
      <c r="D59" s="70">
        <v>1</v>
      </c>
      <c r="E59" s="49">
        <f t="shared" si="0"/>
        <v>131767909.05167009</v>
      </c>
      <c r="F59" s="71">
        <f t="shared" si="1"/>
        <v>1</v>
      </c>
      <c r="G59" s="50">
        <f t="shared" si="2"/>
        <v>131767909.05167009</v>
      </c>
      <c r="H59" s="72">
        <v>0.5</v>
      </c>
      <c r="I59" s="69">
        <v>0</v>
      </c>
      <c r="J59" s="49">
        <f t="shared" si="3"/>
        <v>0</v>
      </c>
      <c r="K59" s="70">
        <f t="shared" si="4"/>
        <v>0.5</v>
      </c>
      <c r="L59" s="51">
        <f t="shared" si="5"/>
        <v>65883954.525835045</v>
      </c>
    </row>
    <row r="60" spans="1:12" x14ac:dyDescent="0.2">
      <c r="A60" s="61" t="s">
        <v>53</v>
      </c>
      <c r="B60" s="88">
        <v>68640431.272153959</v>
      </c>
      <c r="C60" s="69">
        <v>1</v>
      </c>
      <c r="D60" s="70">
        <v>0.5</v>
      </c>
      <c r="E60" s="49">
        <f t="shared" si="0"/>
        <v>34320215.636076979</v>
      </c>
      <c r="F60" s="71">
        <f t="shared" si="1"/>
        <v>0.5</v>
      </c>
      <c r="G60" s="50">
        <f t="shared" si="2"/>
        <v>34320215.636076979</v>
      </c>
      <c r="H60" s="72">
        <v>0.5</v>
      </c>
      <c r="I60" s="69">
        <v>0.5</v>
      </c>
      <c r="J60" s="49">
        <f t="shared" si="3"/>
        <v>34320215.636076979</v>
      </c>
      <c r="K60" s="70">
        <f t="shared" si="4"/>
        <v>0</v>
      </c>
      <c r="L60" s="51">
        <f t="shared" si="5"/>
        <v>0</v>
      </c>
    </row>
    <row r="61" spans="1:12" x14ac:dyDescent="0.2">
      <c r="A61" s="61" t="s">
        <v>54</v>
      </c>
      <c r="B61" s="88">
        <v>6294721.1899032313</v>
      </c>
      <c r="C61" s="69">
        <v>1</v>
      </c>
      <c r="D61" s="70">
        <v>1</v>
      </c>
      <c r="E61" s="49">
        <f t="shared" si="0"/>
        <v>6294721.1899032313</v>
      </c>
      <c r="F61" s="71">
        <f t="shared" si="1"/>
        <v>0</v>
      </c>
      <c r="G61" s="50">
        <f t="shared" si="2"/>
        <v>0</v>
      </c>
      <c r="H61" s="72">
        <v>0.5</v>
      </c>
      <c r="I61" s="69">
        <v>0</v>
      </c>
      <c r="J61" s="49">
        <f t="shared" si="3"/>
        <v>0</v>
      </c>
      <c r="K61" s="70">
        <f t="shared" si="4"/>
        <v>0.5</v>
      </c>
      <c r="L61" s="51">
        <f t="shared" si="5"/>
        <v>3147360.5949516157</v>
      </c>
    </row>
    <row r="62" spans="1:12" x14ac:dyDescent="0.2">
      <c r="A62" s="61" t="s">
        <v>114</v>
      </c>
      <c r="B62" s="88">
        <v>23496293.68320905</v>
      </c>
      <c r="C62" s="69">
        <v>1</v>
      </c>
      <c r="D62" s="70">
        <v>0</v>
      </c>
      <c r="E62" s="49">
        <f t="shared" si="0"/>
        <v>0</v>
      </c>
      <c r="F62" s="71">
        <f t="shared" si="1"/>
        <v>1</v>
      </c>
      <c r="G62" s="50">
        <f t="shared" si="2"/>
        <v>23496293.68320905</v>
      </c>
      <c r="H62" s="72">
        <v>0.5</v>
      </c>
      <c r="I62" s="69">
        <v>0</v>
      </c>
      <c r="J62" s="49">
        <f t="shared" si="3"/>
        <v>0</v>
      </c>
      <c r="K62" s="70">
        <f t="shared" si="4"/>
        <v>0.5</v>
      </c>
      <c r="L62" s="51">
        <f t="shared" si="5"/>
        <v>11748146.841604525</v>
      </c>
    </row>
    <row r="63" spans="1:12" x14ac:dyDescent="0.2">
      <c r="A63" s="61" t="s">
        <v>115</v>
      </c>
      <c r="B63" s="88">
        <v>26457797.950396366</v>
      </c>
      <c r="C63" s="69">
        <v>1</v>
      </c>
      <c r="D63" s="70">
        <v>0</v>
      </c>
      <c r="E63" s="49">
        <f t="shared" si="0"/>
        <v>0</v>
      </c>
      <c r="F63" s="71">
        <f t="shared" si="1"/>
        <v>1</v>
      </c>
      <c r="G63" s="50">
        <f t="shared" si="2"/>
        <v>26457797.950396366</v>
      </c>
      <c r="H63" s="72">
        <v>0.5</v>
      </c>
      <c r="I63" s="69">
        <v>0.5</v>
      </c>
      <c r="J63" s="49">
        <f t="shared" si="3"/>
        <v>13228898.975198183</v>
      </c>
      <c r="K63" s="70">
        <f t="shared" si="4"/>
        <v>0</v>
      </c>
      <c r="L63" s="51">
        <f t="shared" si="5"/>
        <v>0</v>
      </c>
    </row>
    <row r="64" spans="1:12" x14ac:dyDescent="0.2">
      <c r="A64" s="61" t="s">
        <v>55</v>
      </c>
      <c r="B64" s="88">
        <v>11213838.492844611</v>
      </c>
      <c r="C64" s="69">
        <v>1</v>
      </c>
      <c r="D64" s="70">
        <v>0</v>
      </c>
      <c r="E64" s="49">
        <f t="shared" si="0"/>
        <v>0</v>
      </c>
      <c r="F64" s="71">
        <f t="shared" si="1"/>
        <v>1</v>
      </c>
      <c r="G64" s="50">
        <f t="shared" si="2"/>
        <v>11213838.492844611</v>
      </c>
      <c r="H64" s="72">
        <v>0.5</v>
      </c>
      <c r="I64" s="69">
        <v>0.5</v>
      </c>
      <c r="J64" s="49">
        <f t="shared" si="3"/>
        <v>5606919.2464223057</v>
      </c>
      <c r="K64" s="70">
        <f t="shared" si="4"/>
        <v>0</v>
      </c>
      <c r="L64" s="51">
        <f t="shared" si="5"/>
        <v>0</v>
      </c>
    </row>
    <row r="65" spans="1:12" x14ac:dyDescent="0.2">
      <c r="A65" s="61" t="s">
        <v>56</v>
      </c>
      <c r="B65" s="88">
        <v>60695921.266849667</v>
      </c>
      <c r="C65" s="69">
        <v>2</v>
      </c>
      <c r="D65" s="70">
        <v>1</v>
      </c>
      <c r="E65" s="49">
        <f t="shared" si="0"/>
        <v>60695921.266849667</v>
      </c>
      <c r="F65" s="71">
        <f t="shared" si="1"/>
        <v>1</v>
      </c>
      <c r="G65" s="50">
        <f t="shared" si="2"/>
        <v>60695921.266849667</v>
      </c>
      <c r="H65" s="72">
        <v>0.5</v>
      </c>
      <c r="I65" s="69">
        <v>0</v>
      </c>
      <c r="J65" s="49">
        <f t="shared" si="3"/>
        <v>0</v>
      </c>
      <c r="K65" s="70">
        <f t="shared" si="4"/>
        <v>0.5</v>
      </c>
      <c r="L65" s="51">
        <f t="shared" si="5"/>
        <v>30347960.633424833</v>
      </c>
    </row>
    <row r="66" spans="1:12" x14ac:dyDescent="0.2">
      <c r="A66" s="61" t="s">
        <v>57</v>
      </c>
      <c r="B66" s="88">
        <v>63987965.712155379</v>
      </c>
      <c r="C66" s="69">
        <v>1</v>
      </c>
      <c r="D66" s="70">
        <v>1</v>
      </c>
      <c r="E66" s="49">
        <f t="shared" si="0"/>
        <v>63987965.712155379</v>
      </c>
      <c r="F66" s="71">
        <f t="shared" si="1"/>
        <v>0</v>
      </c>
      <c r="G66" s="50">
        <f t="shared" si="2"/>
        <v>0</v>
      </c>
      <c r="H66" s="72">
        <v>0.5</v>
      </c>
      <c r="I66" s="69">
        <v>0</v>
      </c>
      <c r="J66" s="49">
        <f t="shared" si="3"/>
        <v>0</v>
      </c>
      <c r="K66" s="70">
        <f t="shared" si="4"/>
        <v>0.5</v>
      </c>
      <c r="L66" s="51">
        <f t="shared" si="5"/>
        <v>31993982.85607769</v>
      </c>
    </row>
    <row r="67" spans="1:12" x14ac:dyDescent="0.2">
      <c r="A67" s="61" t="s">
        <v>58</v>
      </c>
      <c r="B67" s="88">
        <v>8499496.8257851843</v>
      </c>
      <c r="C67" s="69">
        <v>1</v>
      </c>
      <c r="D67" s="70">
        <v>1</v>
      </c>
      <c r="E67" s="49">
        <f t="shared" si="0"/>
        <v>8499496.8257851843</v>
      </c>
      <c r="F67" s="71">
        <f t="shared" si="1"/>
        <v>0</v>
      </c>
      <c r="G67" s="50">
        <f t="shared" si="2"/>
        <v>0</v>
      </c>
      <c r="H67" s="72">
        <v>0.5</v>
      </c>
      <c r="I67" s="69">
        <v>0</v>
      </c>
      <c r="J67" s="49">
        <f t="shared" si="3"/>
        <v>0</v>
      </c>
      <c r="K67" s="70">
        <f t="shared" si="4"/>
        <v>0.5</v>
      </c>
      <c r="L67" s="51">
        <f t="shared" si="5"/>
        <v>4249748.4128925921</v>
      </c>
    </row>
    <row r="68" spans="1:12" x14ac:dyDescent="0.2">
      <c r="A68" s="61" t="s">
        <v>59</v>
      </c>
      <c r="B68" s="88">
        <v>3320346.8928652061</v>
      </c>
      <c r="C68" s="69">
        <v>1.5</v>
      </c>
      <c r="D68" s="70">
        <v>1</v>
      </c>
      <c r="E68" s="49">
        <f t="shared" si="0"/>
        <v>3320346.8928652061</v>
      </c>
      <c r="F68" s="71">
        <f t="shared" si="1"/>
        <v>0.5</v>
      </c>
      <c r="G68" s="50">
        <f t="shared" si="2"/>
        <v>1660173.4464326031</v>
      </c>
      <c r="H68" s="72">
        <v>0.5</v>
      </c>
      <c r="I68" s="69">
        <v>0</v>
      </c>
      <c r="J68" s="49">
        <f t="shared" si="3"/>
        <v>0</v>
      </c>
      <c r="K68" s="70">
        <f t="shared" si="4"/>
        <v>0.5</v>
      </c>
      <c r="L68" s="51">
        <f t="shared" si="5"/>
        <v>1660173.4464326031</v>
      </c>
    </row>
    <row r="69" spans="1:12" x14ac:dyDescent="0.2">
      <c r="A69" s="61" t="s">
        <v>60</v>
      </c>
      <c r="B69" s="88">
        <v>2002779.5419896953</v>
      </c>
      <c r="C69" s="69">
        <v>1.5</v>
      </c>
      <c r="D69" s="70">
        <v>1</v>
      </c>
      <c r="E69" s="49">
        <f t="shared" si="0"/>
        <v>2002779.5419896953</v>
      </c>
      <c r="F69" s="71">
        <f t="shared" si="1"/>
        <v>0.5</v>
      </c>
      <c r="G69" s="50">
        <f t="shared" si="2"/>
        <v>1001389.7709948476</v>
      </c>
      <c r="H69" s="72">
        <v>0.5</v>
      </c>
      <c r="I69" s="69">
        <v>0</v>
      </c>
      <c r="J69" s="49">
        <f t="shared" si="3"/>
        <v>0</v>
      </c>
      <c r="K69" s="70">
        <f t="shared" si="4"/>
        <v>0.5</v>
      </c>
      <c r="L69" s="51">
        <f t="shared" si="5"/>
        <v>1001389.7709948476</v>
      </c>
    </row>
    <row r="70" spans="1:12" x14ac:dyDescent="0.2">
      <c r="A70" s="61" t="s">
        <v>61</v>
      </c>
      <c r="B70" s="88">
        <v>602287.28046259971</v>
      </c>
      <c r="C70" s="69">
        <v>1.5</v>
      </c>
      <c r="D70" s="70">
        <v>1</v>
      </c>
      <c r="E70" s="49">
        <f t="shared" si="0"/>
        <v>602287.28046259971</v>
      </c>
      <c r="F70" s="71">
        <f t="shared" si="1"/>
        <v>0.5</v>
      </c>
      <c r="G70" s="50">
        <f t="shared" si="2"/>
        <v>301143.64023129985</v>
      </c>
      <c r="H70" s="72">
        <v>0.5</v>
      </c>
      <c r="I70" s="69">
        <v>0</v>
      </c>
      <c r="J70" s="49">
        <f t="shared" si="3"/>
        <v>0</v>
      </c>
      <c r="K70" s="70">
        <f t="shared" si="4"/>
        <v>0.5</v>
      </c>
      <c r="L70" s="51">
        <f t="shared" si="5"/>
        <v>301143.64023129985</v>
      </c>
    </row>
    <row r="71" spans="1:12" x14ac:dyDescent="0.2">
      <c r="A71" s="61" t="s">
        <v>62</v>
      </c>
      <c r="B71" s="88">
        <v>67664588.332631424</v>
      </c>
      <c r="C71" s="69">
        <v>2</v>
      </c>
      <c r="D71" s="70">
        <v>0</v>
      </c>
      <c r="E71" s="49">
        <f t="shared" si="0"/>
        <v>0</v>
      </c>
      <c r="F71" s="71">
        <f t="shared" si="1"/>
        <v>2</v>
      </c>
      <c r="G71" s="50">
        <f t="shared" si="2"/>
        <v>135329176.66526285</v>
      </c>
      <c r="H71" s="72">
        <v>0.5</v>
      </c>
      <c r="I71" s="69">
        <v>0.5</v>
      </c>
      <c r="J71" s="49">
        <f t="shared" si="3"/>
        <v>33832294.166315712</v>
      </c>
      <c r="K71" s="70">
        <f t="shared" si="4"/>
        <v>0</v>
      </c>
      <c r="L71" s="51">
        <f t="shared" si="5"/>
        <v>0</v>
      </c>
    </row>
    <row r="72" spans="1:12" x14ac:dyDescent="0.2">
      <c r="A72" s="61" t="s">
        <v>63</v>
      </c>
      <c r="B72" s="88">
        <v>1964375.1265327169</v>
      </c>
      <c r="C72" s="69">
        <v>1.5</v>
      </c>
      <c r="D72" s="70">
        <v>1</v>
      </c>
      <c r="E72" s="49">
        <f t="shared" si="0"/>
        <v>1964375.1265327169</v>
      </c>
      <c r="F72" s="71">
        <f t="shared" si="1"/>
        <v>0.5</v>
      </c>
      <c r="G72" s="50">
        <f t="shared" si="2"/>
        <v>982187.56326635845</v>
      </c>
      <c r="H72" s="72">
        <v>0.5</v>
      </c>
      <c r="I72" s="69">
        <v>0</v>
      </c>
      <c r="J72" s="49">
        <f t="shared" si="3"/>
        <v>0</v>
      </c>
      <c r="K72" s="70">
        <f t="shared" si="4"/>
        <v>0.5</v>
      </c>
      <c r="L72" s="51">
        <f t="shared" si="5"/>
        <v>982187.56326635845</v>
      </c>
    </row>
    <row r="73" spans="1:12" x14ac:dyDescent="0.2">
      <c r="A73" s="61" t="s">
        <v>64</v>
      </c>
      <c r="B73" s="88">
        <v>12005496.83331112</v>
      </c>
      <c r="C73" s="69">
        <v>1</v>
      </c>
      <c r="D73" s="70">
        <v>1</v>
      </c>
      <c r="E73" s="49">
        <f t="shared" si="0"/>
        <v>12005496.83331112</v>
      </c>
      <c r="F73" s="71">
        <f t="shared" si="1"/>
        <v>0</v>
      </c>
      <c r="G73" s="50">
        <f t="shared" si="2"/>
        <v>0</v>
      </c>
      <c r="H73" s="72">
        <v>0.5</v>
      </c>
      <c r="I73" s="69">
        <v>0</v>
      </c>
      <c r="J73" s="49">
        <f t="shared" si="3"/>
        <v>0</v>
      </c>
      <c r="K73" s="70">
        <f t="shared" si="4"/>
        <v>0.5</v>
      </c>
      <c r="L73" s="51">
        <f t="shared" si="5"/>
        <v>6002748.41665556</v>
      </c>
    </row>
    <row r="74" spans="1:12" x14ac:dyDescent="0.2">
      <c r="A74" s="61" t="s">
        <v>65</v>
      </c>
      <c r="B74" s="88">
        <v>1571308.9419795536</v>
      </c>
      <c r="C74" s="69">
        <v>1.5</v>
      </c>
      <c r="D74" s="70">
        <v>1</v>
      </c>
      <c r="E74" s="49">
        <f>(B74*D74)</f>
        <v>1571308.9419795536</v>
      </c>
      <c r="F74" s="71">
        <f>(C74-D74)</f>
        <v>0.5</v>
      </c>
      <c r="G74" s="50">
        <f>(B74*F74)</f>
        <v>785654.47098977678</v>
      </c>
      <c r="H74" s="72">
        <v>0.5</v>
      </c>
      <c r="I74" s="69">
        <v>0</v>
      </c>
      <c r="J74" s="49">
        <f>(B74*I74)</f>
        <v>0</v>
      </c>
      <c r="K74" s="70">
        <f>(H74-I74)</f>
        <v>0.5</v>
      </c>
      <c r="L74" s="51">
        <f>(B74*K74)</f>
        <v>785654.47098977678</v>
      </c>
    </row>
    <row r="75" spans="1:12" x14ac:dyDescent="0.2">
      <c r="A75" s="61" t="s">
        <v>82</v>
      </c>
      <c r="B75" s="73">
        <f>SUM(B8:B74)</f>
        <v>2854813440.4420595</v>
      </c>
      <c r="C75" s="74"/>
      <c r="D75" s="75"/>
      <c r="E75" s="40">
        <f>SUM(E8:E74)</f>
        <v>1409612118.403147</v>
      </c>
      <c r="F75" s="75"/>
      <c r="G75" s="40">
        <f>SUM(G8:G74)</f>
        <v>2754960189.3415694</v>
      </c>
      <c r="H75" s="76"/>
      <c r="I75" s="75"/>
      <c r="J75" s="40">
        <f>SUM(J8:J74)</f>
        <v>484099644.3418346</v>
      </c>
      <c r="K75" s="75"/>
      <c r="L75" s="43">
        <f>SUM(L8:L74)</f>
        <v>943307075.87919533</v>
      </c>
    </row>
    <row r="76" spans="1:12" x14ac:dyDescent="0.2">
      <c r="A76" s="4"/>
      <c r="B76" s="5"/>
      <c r="C76" s="5"/>
      <c r="D76" s="5"/>
      <c r="E76" s="5"/>
      <c r="F76" s="5"/>
      <c r="G76" s="5"/>
      <c r="H76" s="5"/>
      <c r="I76" s="5"/>
      <c r="J76" s="5"/>
      <c r="K76" s="5"/>
      <c r="L76" s="6"/>
    </row>
    <row r="77" spans="1:12" x14ac:dyDescent="0.2">
      <c r="A77" s="4" t="s">
        <v>67</v>
      </c>
      <c r="B77" s="5"/>
      <c r="C77" s="5"/>
      <c r="D77" s="5"/>
      <c r="E77" s="5"/>
      <c r="F77" s="5"/>
      <c r="G77" s="5"/>
      <c r="H77" s="5"/>
      <c r="I77" s="5"/>
      <c r="J77" s="5"/>
      <c r="K77" s="5"/>
      <c r="L77" s="6"/>
    </row>
    <row r="78" spans="1:12" x14ac:dyDescent="0.2">
      <c r="A78" s="4" t="s">
        <v>140</v>
      </c>
      <c r="B78" s="5"/>
      <c r="C78" s="5"/>
      <c r="D78" s="5"/>
      <c r="E78" s="5"/>
      <c r="F78" s="5"/>
      <c r="G78" s="5"/>
      <c r="H78" s="5"/>
      <c r="I78" s="5"/>
      <c r="J78" s="5"/>
      <c r="K78" s="5"/>
      <c r="L78" s="6"/>
    </row>
    <row r="79" spans="1:12" x14ac:dyDescent="0.2">
      <c r="A79" s="4" t="s">
        <v>141</v>
      </c>
      <c r="B79" s="5"/>
      <c r="C79" s="5"/>
      <c r="D79" s="5"/>
      <c r="E79" s="5"/>
      <c r="F79" s="5"/>
      <c r="G79" s="5"/>
      <c r="H79" s="5"/>
      <c r="I79" s="5"/>
      <c r="J79" s="5"/>
      <c r="K79" s="5"/>
      <c r="L79" s="6"/>
    </row>
    <row r="80" spans="1:12" x14ac:dyDescent="0.2">
      <c r="A80" s="4" t="s">
        <v>120</v>
      </c>
      <c r="B80" s="5"/>
      <c r="C80" s="5"/>
      <c r="D80" s="5"/>
      <c r="E80" s="5"/>
      <c r="F80" s="5"/>
      <c r="G80" s="5"/>
      <c r="H80" s="5"/>
      <c r="I80" s="5"/>
      <c r="J80" s="5"/>
      <c r="K80" s="5"/>
      <c r="L80" s="6"/>
    </row>
    <row r="81" spans="1:12" x14ac:dyDescent="0.2">
      <c r="A81" s="4" t="s">
        <v>101</v>
      </c>
      <c r="B81" s="5"/>
      <c r="C81" s="5"/>
      <c r="D81" s="5"/>
      <c r="E81" s="5"/>
      <c r="F81" s="5"/>
      <c r="G81" s="5"/>
      <c r="H81" s="5"/>
      <c r="I81" s="5"/>
      <c r="J81" s="5"/>
      <c r="K81" s="5"/>
      <c r="L81" s="6"/>
    </row>
    <row r="82" spans="1:12" x14ac:dyDescent="0.2">
      <c r="A82" s="4" t="s">
        <v>142</v>
      </c>
      <c r="B82" s="5"/>
      <c r="C82" s="5"/>
      <c r="D82" s="5"/>
      <c r="E82" s="5"/>
      <c r="F82" s="5"/>
      <c r="G82" s="5"/>
      <c r="H82" s="5"/>
      <c r="I82" s="5"/>
      <c r="J82" s="5"/>
      <c r="K82" s="5"/>
      <c r="L82" s="6"/>
    </row>
    <row r="83" spans="1:12" x14ac:dyDescent="0.2">
      <c r="A83" s="4" t="s">
        <v>103</v>
      </c>
      <c r="B83" s="5"/>
      <c r="C83" s="5"/>
      <c r="D83" s="5"/>
      <c r="E83" s="5"/>
      <c r="F83" s="5"/>
      <c r="G83" s="5"/>
      <c r="H83" s="5"/>
      <c r="I83" s="5"/>
      <c r="J83" s="5"/>
      <c r="K83" s="5"/>
      <c r="L83" s="6"/>
    </row>
    <row r="84" spans="1:12" x14ac:dyDescent="0.2">
      <c r="A84" s="4"/>
      <c r="B84" s="5"/>
      <c r="C84" s="5"/>
      <c r="D84" s="5"/>
      <c r="E84" s="5"/>
      <c r="F84" s="5"/>
      <c r="G84" s="5"/>
      <c r="H84" s="5"/>
      <c r="I84" s="5"/>
      <c r="J84" s="5"/>
      <c r="K84" s="5"/>
      <c r="L84" s="6"/>
    </row>
    <row r="85" spans="1:12" x14ac:dyDescent="0.2">
      <c r="A85" s="4" t="s">
        <v>74</v>
      </c>
      <c r="B85" s="5"/>
      <c r="C85" s="5"/>
      <c r="D85" s="5"/>
      <c r="E85" s="5"/>
      <c r="F85" s="5"/>
      <c r="G85" s="5"/>
      <c r="H85" s="5"/>
      <c r="I85" s="5"/>
      <c r="J85" s="5"/>
      <c r="K85" s="5"/>
      <c r="L85" s="6"/>
    </row>
    <row r="86" spans="1:12" x14ac:dyDescent="0.2">
      <c r="A86" s="4" t="s">
        <v>143</v>
      </c>
      <c r="B86" s="5"/>
      <c r="C86" s="5"/>
      <c r="D86" s="5"/>
      <c r="E86" s="5"/>
      <c r="F86" s="5"/>
      <c r="G86" s="5"/>
      <c r="H86" s="5"/>
      <c r="I86" s="5"/>
      <c r="J86" s="5"/>
      <c r="K86" s="5"/>
      <c r="L86" s="6"/>
    </row>
    <row r="87" spans="1:12" x14ac:dyDescent="0.2">
      <c r="A87" s="4" t="s">
        <v>144</v>
      </c>
      <c r="B87" s="5"/>
      <c r="C87" s="5"/>
      <c r="D87" s="5"/>
      <c r="E87" s="5"/>
      <c r="F87" s="5"/>
      <c r="G87" s="5"/>
      <c r="H87" s="5"/>
      <c r="I87" s="5"/>
      <c r="J87" s="5"/>
      <c r="K87" s="5"/>
      <c r="L87" s="6"/>
    </row>
    <row r="88" spans="1:12" x14ac:dyDescent="0.2">
      <c r="A88" s="4" t="s">
        <v>145</v>
      </c>
      <c r="B88" s="5"/>
      <c r="C88" s="5"/>
      <c r="D88" s="5"/>
      <c r="E88" s="5"/>
      <c r="F88" s="5"/>
      <c r="G88" s="5"/>
      <c r="H88" s="5"/>
      <c r="I88" s="5"/>
      <c r="J88" s="5"/>
      <c r="K88" s="5"/>
      <c r="L88" s="6"/>
    </row>
    <row r="89" spans="1:12" x14ac:dyDescent="0.2">
      <c r="A89" s="4" t="s">
        <v>146</v>
      </c>
      <c r="B89" s="5"/>
      <c r="C89" s="5"/>
      <c r="D89" s="5"/>
      <c r="E89" s="5"/>
      <c r="F89" s="5"/>
      <c r="G89" s="5"/>
      <c r="H89" s="5"/>
      <c r="I89" s="5"/>
      <c r="J89" s="5"/>
      <c r="K89" s="5"/>
      <c r="L89" s="6"/>
    </row>
    <row r="90" spans="1:12" ht="13.5" thickBot="1" x14ac:dyDescent="0.25">
      <c r="A90" s="77" t="s">
        <v>147</v>
      </c>
      <c r="B90" s="59"/>
      <c r="C90" s="59"/>
      <c r="D90" s="59"/>
      <c r="E90" s="59"/>
      <c r="F90" s="59"/>
      <c r="G90" s="59"/>
      <c r="H90" s="59"/>
      <c r="I90" s="59"/>
      <c r="J90" s="59"/>
      <c r="K90" s="59"/>
      <c r="L90" s="60"/>
    </row>
  </sheetData>
  <mergeCells count="5">
    <mergeCell ref="A1:L1"/>
    <mergeCell ref="A2:L2"/>
    <mergeCell ref="A3:L3"/>
    <mergeCell ref="C4:G4"/>
    <mergeCell ref="H4:L4"/>
  </mergeCells>
  <printOptions horizontalCentered="1"/>
  <pageMargins left="0.5" right="0.5" top="0.5" bottom="0.5" header="0.3" footer="0.3"/>
  <pageSetup scale="78" fitToHeight="0" orientation="landscape" r:id="rId1"/>
  <headerFooter>
    <oddHeader>&amp;COffice of Economic and Demographic Research</oddHeader>
    <oddFooter>&amp;LApril 2008&amp;RPage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89"/>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4.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148</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t="s">
        <v>113</v>
      </c>
      <c r="E6" s="19" t="s">
        <v>70</v>
      </c>
      <c r="F6" s="34" t="s">
        <v>66</v>
      </c>
      <c r="G6" s="25" t="s">
        <v>66</v>
      </c>
      <c r="H6" s="26" t="s">
        <v>76</v>
      </c>
      <c r="I6" s="19" t="s">
        <v>113</v>
      </c>
      <c r="J6" s="19" t="s">
        <v>70</v>
      </c>
      <c r="K6" s="19" t="s">
        <v>66</v>
      </c>
      <c r="L6" s="27" t="s">
        <v>66</v>
      </c>
    </row>
    <row r="7" spans="1:12" ht="13.5" thickBot="1" x14ac:dyDescent="0.25">
      <c r="A7" s="28" t="s">
        <v>0</v>
      </c>
      <c r="B7" s="29" t="s">
        <v>68</v>
      </c>
      <c r="C7" s="29" t="s">
        <v>71</v>
      </c>
      <c r="D7" s="30" t="s">
        <v>71</v>
      </c>
      <c r="E7" s="29" t="s">
        <v>80</v>
      </c>
      <c r="F7" s="35" t="s">
        <v>71</v>
      </c>
      <c r="G7" s="30" t="s">
        <v>80</v>
      </c>
      <c r="H7" s="31" t="s">
        <v>71</v>
      </c>
      <c r="I7" s="29" t="s">
        <v>71</v>
      </c>
      <c r="J7" s="29" t="s">
        <v>80</v>
      </c>
      <c r="K7" s="29" t="s">
        <v>71</v>
      </c>
      <c r="L7" s="32" t="s">
        <v>80</v>
      </c>
    </row>
    <row r="8" spans="1:12" x14ac:dyDescent="0.2">
      <c r="A8" s="61" t="s">
        <v>2</v>
      </c>
      <c r="B8" s="62">
        <v>48039307</v>
      </c>
      <c r="C8" s="63">
        <v>1.5</v>
      </c>
      <c r="D8" s="64">
        <v>0.25</v>
      </c>
      <c r="E8" s="39">
        <f>(B8*D8)</f>
        <v>12009826.75</v>
      </c>
      <c r="F8" s="65">
        <f>(C8-D8)</f>
        <v>1.25</v>
      </c>
      <c r="G8" s="41">
        <f>(B8*F8)</f>
        <v>60049133.75</v>
      </c>
      <c r="H8" s="66">
        <v>0.5</v>
      </c>
      <c r="I8" s="67">
        <v>0</v>
      </c>
      <c r="J8" s="39">
        <f>(B8*I8)</f>
        <v>0</v>
      </c>
      <c r="K8" s="68">
        <f>(H8-I8)</f>
        <v>0.5</v>
      </c>
      <c r="L8" s="42">
        <f>(B8*K8)</f>
        <v>24019653.5</v>
      </c>
    </row>
    <row r="9" spans="1:12" x14ac:dyDescent="0.2">
      <c r="A9" s="61" t="s">
        <v>3</v>
      </c>
      <c r="B9" s="88">
        <v>1375161</v>
      </c>
      <c r="C9" s="69">
        <v>1.5</v>
      </c>
      <c r="D9" s="70">
        <v>1</v>
      </c>
      <c r="E9" s="49">
        <f>(B9*D9)</f>
        <v>1375161</v>
      </c>
      <c r="F9" s="71">
        <f>(C9-D9)</f>
        <v>0.5</v>
      </c>
      <c r="G9" s="50">
        <f>(B9*F9)</f>
        <v>687580.5</v>
      </c>
      <c r="H9" s="72">
        <v>0.5</v>
      </c>
      <c r="I9" s="69">
        <v>0</v>
      </c>
      <c r="J9" s="49">
        <f>(B9*I9)</f>
        <v>0</v>
      </c>
      <c r="K9" s="70">
        <f>(H9-I9)</f>
        <v>0.5</v>
      </c>
      <c r="L9" s="51">
        <f>(B9*K9)</f>
        <v>687580.5</v>
      </c>
    </row>
    <row r="10" spans="1:12" x14ac:dyDescent="0.2">
      <c r="A10" s="61" t="s">
        <v>4</v>
      </c>
      <c r="B10" s="88">
        <v>35702171</v>
      </c>
      <c r="C10" s="69">
        <v>1</v>
      </c>
      <c r="D10" s="70">
        <v>0</v>
      </c>
      <c r="E10" s="49">
        <f t="shared" ref="E10:E73" si="0">(B10*D10)</f>
        <v>0</v>
      </c>
      <c r="F10" s="71">
        <f t="shared" ref="F10:F73" si="1">(C10-D10)</f>
        <v>1</v>
      </c>
      <c r="G10" s="50">
        <f t="shared" ref="G10:G73" si="2">(B10*F10)</f>
        <v>35702171</v>
      </c>
      <c r="H10" s="72">
        <v>0.5</v>
      </c>
      <c r="I10" s="69">
        <v>0.5</v>
      </c>
      <c r="J10" s="49">
        <f t="shared" ref="J10:J73" si="3">(B10*I10)</f>
        <v>17851085.5</v>
      </c>
      <c r="K10" s="70">
        <f t="shared" ref="K10:K73" si="4">(H10-I10)</f>
        <v>0</v>
      </c>
      <c r="L10" s="51">
        <f t="shared" ref="L10:L73" si="5">(B10*K10)</f>
        <v>0</v>
      </c>
    </row>
    <row r="11" spans="1:12" x14ac:dyDescent="0.2">
      <c r="A11" s="61" t="s">
        <v>5</v>
      </c>
      <c r="B11" s="88">
        <v>2110527</v>
      </c>
      <c r="C11" s="69">
        <v>1.5</v>
      </c>
      <c r="D11" s="70">
        <v>1</v>
      </c>
      <c r="E11" s="49">
        <f t="shared" si="0"/>
        <v>2110527</v>
      </c>
      <c r="F11" s="71">
        <f t="shared" si="1"/>
        <v>0.5</v>
      </c>
      <c r="G11" s="50">
        <f t="shared" si="2"/>
        <v>1055263.5</v>
      </c>
      <c r="H11" s="72">
        <v>0.5</v>
      </c>
      <c r="I11" s="69">
        <v>0</v>
      </c>
      <c r="J11" s="49">
        <f t="shared" si="3"/>
        <v>0</v>
      </c>
      <c r="K11" s="70">
        <f t="shared" si="4"/>
        <v>0.5</v>
      </c>
      <c r="L11" s="51">
        <f t="shared" si="5"/>
        <v>1055263.5</v>
      </c>
    </row>
    <row r="12" spans="1:12" x14ac:dyDescent="0.2">
      <c r="A12" s="61" t="s">
        <v>6</v>
      </c>
      <c r="B12" s="88">
        <v>71947845</v>
      </c>
      <c r="C12" s="69">
        <v>1</v>
      </c>
      <c r="D12" s="70">
        <v>0</v>
      </c>
      <c r="E12" s="49">
        <f t="shared" si="0"/>
        <v>0</v>
      </c>
      <c r="F12" s="71">
        <f t="shared" si="1"/>
        <v>1</v>
      </c>
      <c r="G12" s="50">
        <f t="shared" si="2"/>
        <v>71947845</v>
      </c>
      <c r="H12" s="72">
        <v>0.5</v>
      </c>
      <c r="I12" s="69">
        <v>0</v>
      </c>
      <c r="J12" s="49">
        <f t="shared" si="3"/>
        <v>0</v>
      </c>
      <c r="K12" s="70">
        <f t="shared" si="4"/>
        <v>0.5</v>
      </c>
      <c r="L12" s="51">
        <f t="shared" si="5"/>
        <v>35973922.5</v>
      </c>
    </row>
    <row r="13" spans="1:12" x14ac:dyDescent="0.2">
      <c r="A13" s="61" t="s">
        <v>7</v>
      </c>
      <c r="B13" s="88">
        <v>301534969</v>
      </c>
      <c r="C13" s="69">
        <v>2</v>
      </c>
      <c r="D13" s="70">
        <v>0</v>
      </c>
      <c r="E13" s="49">
        <f t="shared" si="0"/>
        <v>0</v>
      </c>
      <c r="F13" s="71">
        <f t="shared" si="1"/>
        <v>2</v>
      </c>
      <c r="G13" s="50">
        <f t="shared" si="2"/>
        <v>603069938</v>
      </c>
      <c r="H13" s="72">
        <v>0.5</v>
      </c>
      <c r="I13" s="69">
        <v>0</v>
      </c>
      <c r="J13" s="49">
        <f t="shared" si="3"/>
        <v>0</v>
      </c>
      <c r="K13" s="70">
        <f t="shared" si="4"/>
        <v>0.5</v>
      </c>
      <c r="L13" s="51">
        <f t="shared" si="5"/>
        <v>150767484.5</v>
      </c>
    </row>
    <row r="14" spans="1:12" x14ac:dyDescent="0.2">
      <c r="A14" s="61" t="s">
        <v>8</v>
      </c>
      <c r="B14" s="88">
        <v>835480</v>
      </c>
      <c r="C14" s="69">
        <v>1.5</v>
      </c>
      <c r="D14" s="70">
        <v>1</v>
      </c>
      <c r="E14" s="49">
        <f t="shared" si="0"/>
        <v>835480</v>
      </c>
      <c r="F14" s="71">
        <f t="shared" si="1"/>
        <v>0.5</v>
      </c>
      <c r="G14" s="50">
        <f t="shared" si="2"/>
        <v>417740</v>
      </c>
      <c r="H14" s="72">
        <v>0.5</v>
      </c>
      <c r="I14" s="69">
        <v>0</v>
      </c>
      <c r="J14" s="49">
        <f t="shared" si="3"/>
        <v>0</v>
      </c>
      <c r="K14" s="70">
        <f t="shared" si="4"/>
        <v>0.5</v>
      </c>
      <c r="L14" s="51">
        <f t="shared" si="5"/>
        <v>417740</v>
      </c>
    </row>
    <row r="15" spans="1:12" x14ac:dyDescent="0.2">
      <c r="A15" s="61" t="s">
        <v>9</v>
      </c>
      <c r="B15" s="88">
        <v>25811419</v>
      </c>
      <c r="C15" s="69">
        <v>1</v>
      </c>
      <c r="D15" s="70">
        <v>1</v>
      </c>
      <c r="E15" s="49">
        <f t="shared" si="0"/>
        <v>25811419</v>
      </c>
      <c r="F15" s="71">
        <f t="shared" si="1"/>
        <v>0</v>
      </c>
      <c r="G15" s="50">
        <f t="shared" si="2"/>
        <v>0</v>
      </c>
      <c r="H15" s="72">
        <v>0.5</v>
      </c>
      <c r="I15" s="69">
        <v>0</v>
      </c>
      <c r="J15" s="49">
        <f t="shared" si="3"/>
        <v>0</v>
      </c>
      <c r="K15" s="70">
        <f t="shared" si="4"/>
        <v>0.5</v>
      </c>
      <c r="L15" s="51">
        <f t="shared" si="5"/>
        <v>12905709.5</v>
      </c>
    </row>
    <row r="16" spans="1:12" x14ac:dyDescent="0.2">
      <c r="A16" s="61" t="s">
        <v>10</v>
      </c>
      <c r="B16" s="88">
        <v>13367421</v>
      </c>
      <c r="C16" s="69">
        <v>1</v>
      </c>
      <c r="D16" s="70">
        <v>0</v>
      </c>
      <c r="E16" s="49">
        <f t="shared" si="0"/>
        <v>0</v>
      </c>
      <c r="F16" s="71">
        <f t="shared" si="1"/>
        <v>1</v>
      </c>
      <c r="G16" s="50">
        <f t="shared" si="2"/>
        <v>13367421</v>
      </c>
      <c r="H16" s="72">
        <v>0.5</v>
      </c>
      <c r="I16" s="69">
        <v>0</v>
      </c>
      <c r="J16" s="49">
        <f t="shared" si="3"/>
        <v>0</v>
      </c>
      <c r="K16" s="70">
        <f t="shared" si="4"/>
        <v>0.5</v>
      </c>
      <c r="L16" s="51">
        <f t="shared" si="5"/>
        <v>6683710.5</v>
      </c>
    </row>
    <row r="17" spans="1:12" x14ac:dyDescent="0.2">
      <c r="A17" s="61" t="s">
        <v>11</v>
      </c>
      <c r="B17" s="88">
        <v>19616371</v>
      </c>
      <c r="C17" s="69">
        <v>1</v>
      </c>
      <c r="D17" s="70">
        <v>1</v>
      </c>
      <c r="E17" s="49">
        <f t="shared" si="0"/>
        <v>19616371</v>
      </c>
      <c r="F17" s="71">
        <f t="shared" si="1"/>
        <v>0</v>
      </c>
      <c r="G17" s="50">
        <f t="shared" si="2"/>
        <v>0</v>
      </c>
      <c r="H17" s="72">
        <v>0.5</v>
      </c>
      <c r="I17" s="69">
        <v>0</v>
      </c>
      <c r="J17" s="49">
        <f t="shared" si="3"/>
        <v>0</v>
      </c>
      <c r="K17" s="70">
        <f t="shared" si="4"/>
        <v>0.5</v>
      </c>
      <c r="L17" s="51">
        <f t="shared" si="5"/>
        <v>9808185.5</v>
      </c>
    </row>
    <row r="18" spans="1:12" x14ac:dyDescent="0.2">
      <c r="A18" s="61" t="s">
        <v>12</v>
      </c>
      <c r="B18" s="88">
        <v>69092856</v>
      </c>
      <c r="C18" s="69">
        <v>1</v>
      </c>
      <c r="D18" s="70">
        <v>0</v>
      </c>
      <c r="E18" s="49">
        <f t="shared" si="0"/>
        <v>0</v>
      </c>
      <c r="F18" s="71">
        <f t="shared" si="1"/>
        <v>1</v>
      </c>
      <c r="G18" s="50">
        <f t="shared" si="2"/>
        <v>69092856</v>
      </c>
      <c r="H18" s="72">
        <v>0.5</v>
      </c>
      <c r="I18" s="69">
        <v>0</v>
      </c>
      <c r="J18" s="49">
        <f t="shared" si="3"/>
        <v>0</v>
      </c>
      <c r="K18" s="70">
        <f t="shared" si="4"/>
        <v>0.5</v>
      </c>
      <c r="L18" s="51">
        <f t="shared" si="5"/>
        <v>34546428</v>
      </c>
    </row>
    <row r="19" spans="1:12" x14ac:dyDescent="0.2">
      <c r="A19" s="61" t="s">
        <v>13</v>
      </c>
      <c r="B19" s="88">
        <v>8165025</v>
      </c>
      <c r="C19" s="69">
        <v>1</v>
      </c>
      <c r="D19" s="70">
        <v>1</v>
      </c>
      <c r="E19" s="49">
        <f t="shared" si="0"/>
        <v>8165025</v>
      </c>
      <c r="F19" s="71">
        <f t="shared" si="1"/>
        <v>0</v>
      </c>
      <c r="G19" s="50">
        <f t="shared" si="2"/>
        <v>0</v>
      </c>
      <c r="H19" s="72">
        <v>0.5</v>
      </c>
      <c r="I19" s="69">
        <v>0</v>
      </c>
      <c r="J19" s="49">
        <f t="shared" si="3"/>
        <v>0</v>
      </c>
      <c r="K19" s="70">
        <f t="shared" si="4"/>
        <v>0.5</v>
      </c>
      <c r="L19" s="51">
        <f t="shared" si="5"/>
        <v>4082512.5</v>
      </c>
    </row>
    <row r="20" spans="1:12" x14ac:dyDescent="0.2">
      <c r="A20" s="61" t="s">
        <v>99</v>
      </c>
      <c r="B20" s="88">
        <v>2696009</v>
      </c>
      <c r="C20" s="69">
        <v>1.5</v>
      </c>
      <c r="D20" s="70">
        <v>1</v>
      </c>
      <c r="E20" s="49">
        <f t="shared" si="0"/>
        <v>2696009</v>
      </c>
      <c r="F20" s="71">
        <f t="shared" si="1"/>
        <v>0.5</v>
      </c>
      <c r="G20" s="50">
        <f t="shared" si="2"/>
        <v>1348004.5</v>
      </c>
      <c r="H20" s="72">
        <v>0.5</v>
      </c>
      <c r="I20" s="69">
        <v>0</v>
      </c>
      <c r="J20" s="49">
        <f t="shared" si="3"/>
        <v>0</v>
      </c>
      <c r="K20" s="70">
        <f t="shared" si="4"/>
        <v>0.5</v>
      </c>
      <c r="L20" s="51">
        <f t="shared" si="5"/>
        <v>1348004.5</v>
      </c>
    </row>
    <row r="21" spans="1:12" x14ac:dyDescent="0.2">
      <c r="A21" s="61" t="s">
        <v>14</v>
      </c>
      <c r="B21" s="88">
        <v>840068</v>
      </c>
      <c r="C21" s="69">
        <v>1.5</v>
      </c>
      <c r="D21" s="70">
        <v>1</v>
      </c>
      <c r="E21" s="49">
        <f t="shared" si="0"/>
        <v>840068</v>
      </c>
      <c r="F21" s="71">
        <f t="shared" si="1"/>
        <v>0.5</v>
      </c>
      <c r="G21" s="50">
        <f t="shared" si="2"/>
        <v>420034</v>
      </c>
      <c r="H21" s="72">
        <v>0.5</v>
      </c>
      <c r="I21" s="69">
        <v>0</v>
      </c>
      <c r="J21" s="49">
        <f t="shared" si="3"/>
        <v>0</v>
      </c>
      <c r="K21" s="70">
        <f t="shared" si="4"/>
        <v>0.5</v>
      </c>
      <c r="L21" s="51">
        <f t="shared" si="5"/>
        <v>420034</v>
      </c>
    </row>
    <row r="22" spans="1:12" x14ac:dyDescent="0.2">
      <c r="A22" s="61" t="s">
        <v>15</v>
      </c>
      <c r="B22" s="88">
        <v>153257441</v>
      </c>
      <c r="C22" s="69">
        <v>2</v>
      </c>
      <c r="D22" s="70">
        <v>1</v>
      </c>
      <c r="E22" s="49">
        <f t="shared" si="0"/>
        <v>153257441</v>
      </c>
      <c r="F22" s="71">
        <f t="shared" si="1"/>
        <v>1</v>
      </c>
      <c r="G22" s="50">
        <f t="shared" si="2"/>
        <v>153257441</v>
      </c>
      <c r="H22" s="72">
        <v>0.5</v>
      </c>
      <c r="I22" s="69">
        <v>0</v>
      </c>
      <c r="J22" s="49">
        <f t="shared" si="3"/>
        <v>0</v>
      </c>
      <c r="K22" s="70">
        <f t="shared" si="4"/>
        <v>0.5</v>
      </c>
      <c r="L22" s="51">
        <f t="shared" si="5"/>
        <v>76628720.5</v>
      </c>
    </row>
    <row r="23" spans="1:12" x14ac:dyDescent="0.2">
      <c r="A23" s="61" t="s">
        <v>16</v>
      </c>
      <c r="B23" s="88">
        <v>47280731</v>
      </c>
      <c r="C23" s="69">
        <v>1</v>
      </c>
      <c r="D23" s="70">
        <v>1</v>
      </c>
      <c r="E23" s="49">
        <f t="shared" si="0"/>
        <v>47280731</v>
      </c>
      <c r="F23" s="71">
        <f t="shared" si="1"/>
        <v>0</v>
      </c>
      <c r="G23" s="50">
        <f t="shared" si="2"/>
        <v>0</v>
      </c>
      <c r="H23" s="72">
        <v>0.5</v>
      </c>
      <c r="I23" s="69">
        <v>0.5</v>
      </c>
      <c r="J23" s="49">
        <f t="shared" si="3"/>
        <v>23640365.5</v>
      </c>
      <c r="K23" s="70">
        <f t="shared" si="4"/>
        <v>0</v>
      </c>
      <c r="L23" s="51">
        <f t="shared" si="5"/>
        <v>0</v>
      </c>
    </row>
    <row r="24" spans="1:12" x14ac:dyDescent="0.2">
      <c r="A24" s="61" t="s">
        <v>17</v>
      </c>
      <c r="B24" s="88">
        <v>9539770</v>
      </c>
      <c r="C24" s="69">
        <v>1</v>
      </c>
      <c r="D24" s="70">
        <v>0.5</v>
      </c>
      <c r="E24" s="49">
        <f t="shared" si="0"/>
        <v>4769885</v>
      </c>
      <c r="F24" s="71">
        <f t="shared" si="1"/>
        <v>0.5</v>
      </c>
      <c r="G24" s="50">
        <f t="shared" si="2"/>
        <v>4769885</v>
      </c>
      <c r="H24" s="72">
        <v>0.5</v>
      </c>
      <c r="I24" s="69">
        <v>0.5</v>
      </c>
      <c r="J24" s="49">
        <f t="shared" si="3"/>
        <v>4769885</v>
      </c>
      <c r="K24" s="70">
        <f t="shared" si="4"/>
        <v>0</v>
      </c>
      <c r="L24" s="51">
        <f t="shared" si="5"/>
        <v>0</v>
      </c>
    </row>
    <row r="25" spans="1:12" x14ac:dyDescent="0.2">
      <c r="A25" s="61" t="s">
        <v>18</v>
      </c>
      <c r="B25" s="88">
        <v>1519581</v>
      </c>
      <c r="C25" s="69">
        <v>1.5</v>
      </c>
      <c r="D25" s="70">
        <v>0</v>
      </c>
      <c r="E25" s="49">
        <f t="shared" si="0"/>
        <v>0</v>
      </c>
      <c r="F25" s="71">
        <f t="shared" si="1"/>
        <v>1.5</v>
      </c>
      <c r="G25" s="50">
        <f t="shared" si="2"/>
        <v>2279371.5</v>
      </c>
      <c r="H25" s="72">
        <v>0.5</v>
      </c>
      <c r="I25" s="69">
        <v>0</v>
      </c>
      <c r="J25" s="49">
        <f t="shared" si="3"/>
        <v>0</v>
      </c>
      <c r="K25" s="70">
        <f t="shared" si="4"/>
        <v>0.5</v>
      </c>
      <c r="L25" s="51">
        <f t="shared" si="5"/>
        <v>759790.5</v>
      </c>
    </row>
    <row r="26" spans="1:12" x14ac:dyDescent="0.2">
      <c r="A26" s="61" t="s">
        <v>19</v>
      </c>
      <c r="B26" s="88">
        <v>2832230</v>
      </c>
      <c r="C26" s="69">
        <v>1.5</v>
      </c>
      <c r="D26" s="70">
        <v>1</v>
      </c>
      <c r="E26" s="49">
        <f t="shared" si="0"/>
        <v>2832230</v>
      </c>
      <c r="F26" s="71">
        <f t="shared" si="1"/>
        <v>0.5</v>
      </c>
      <c r="G26" s="50">
        <f t="shared" si="2"/>
        <v>1416115</v>
      </c>
      <c r="H26" s="72">
        <v>0.5</v>
      </c>
      <c r="I26" s="69">
        <v>0</v>
      </c>
      <c r="J26" s="49">
        <f t="shared" si="3"/>
        <v>0</v>
      </c>
      <c r="K26" s="70">
        <f t="shared" si="4"/>
        <v>0.5</v>
      </c>
      <c r="L26" s="51">
        <f t="shared" si="5"/>
        <v>1416115</v>
      </c>
    </row>
    <row r="27" spans="1:12" x14ac:dyDescent="0.2">
      <c r="A27" s="61" t="s">
        <v>20</v>
      </c>
      <c r="B27" s="88">
        <v>690509</v>
      </c>
      <c r="C27" s="69">
        <v>1.5</v>
      </c>
      <c r="D27" s="70">
        <v>1</v>
      </c>
      <c r="E27" s="49">
        <f t="shared" si="0"/>
        <v>690509</v>
      </c>
      <c r="F27" s="71">
        <f t="shared" si="1"/>
        <v>0.5</v>
      </c>
      <c r="G27" s="50">
        <f t="shared" si="2"/>
        <v>345254.5</v>
      </c>
      <c r="H27" s="72">
        <v>0.5</v>
      </c>
      <c r="I27" s="69">
        <v>0</v>
      </c>
      <c r="J27" s="49">
        <f t="shared" si="3"/>
        <v>0</v>
      </c>
      <c r="K27" s="70">
        <f t="shared" si="4"/>
        <v>0.5</v>
      </c>
      <c r="L27" s="51">
        <f t="shared" si="5"/>
        <v>345254.5</v>
      </c>
    </row>
    <row r="28" spans="1:12" x14ac:dyDescent="0.2">
      <c r="A28" s="61" t="s">
        <v>21</v>
      </c>
      <c r="B28" s="88">
        <v>406360</v>
      </c>
      <c r="C28" s="69">
        <v>1.5</v>
      </c>
      <c r="D28" s="70">
        <v>1</v>
      </c>
      <c r="E28" s="49">
        <f t="shared" si="0"/>
        <v>406360</v>
      </c>
      <c r="F28" s="71">
        <f t="shared" si="1"/>
        <v>0.5</v>
      </c>
      <c r="G28" s="50">
        <f t="shared" si="2"/>
        <v>203180</v>
      </c>
      <c r="H28" s="72">
        <v>0.5</v>
      </c>
      <c r="I28" s="69">
        <v>0</v>
      </c>
      <c r="J28" s="49">
        <f t="shared" si="3"/>
        <v>0</v>
      </c>
      <c r="K28" s="70">
        <f t="shared" si="4"/>
        <v>0.5</v>
      </c>
      <c r="L28" s="51">
        <f t="shared" si="5"/>
        <v>203180</v>
      </c>
    </row>
    <row r="29" spans="1:12" x14ac:dyDescent="0.2">
      <c r="A29" s="61" t="s">
        <v>22</v>
      </c>
      <c r="B29" s="88">
        <v>1286055</v>
      </c>
      <c r="C29" s="69">
        <v>1.5</v>
      </c>
      <c r="D29" s="70">
        <v>0.5</v>
      </c>
      <c r="E29" s="49">
        <f t="shared" si="0"/>
        <v>643027.5</v>
      </c>
      <c r="F29" s="71">
        <f t="shared" si="1"/>
        <v>1</v>
      </c>
      <c r="G29" s="50">
        <f t="shared" si="2"/>
        <v>1286055</v>
      </c>
      <c r="H29" s="72">
        <v>0.5</v>
      </c>
      <c r="I29" s="69">
        <v>0.5</v>
      </c>
      <c r="J29" s="49">
        <f t="shared" si="3"/>
        <v>643027.5</v>
      </c>
      <c r="K29" s="70">
        <f t="shared" si="4"/>
        <v>0</v>
      </c>
      <c r="L29" s="51">
        <f t="shared" si="5"/>
        <v>0</v>
      </c>
    </row>
    <row r="30" spans="1:12" x14ac:dyDescent="0.2">
      <c r="A30" s="61" t="s">
        <v>23</v>
      </c>
      <c r="B30" s="88">
        <v>584092</v>
      </c>
      <c r="C30" s="69">
        <v>1.5</v>
      </c>
      <c r="D30" s="70">
        <v>1</v>
      </c>
      <c r="E30" s="49">
        <f t="shared" si="0"/>
        <v>584092</v>
      </c>
      <c r="F30" s="71">
        <f t="shared" si="1"/>
        <v>0.5</v>
      </c>
      <c r="G30" s="50">
        <f t="shared" si="2"/>
        <v>292046</v>
      </c>
      <c r="H30" s="72">
        <v>0.5</v>
      </c>
      <c r="I30" s="69">
        <v>0</v>
      </c>
      <c r="J30" s="49">
        <f t="shared" si="3"/>
        <v>0</v>
      </c>
      <c r="K30" s="70">
        <f t="shared" si="4"/>
        <v>0.5</v>
      </c>
      <c r="L30" s="51">
        <f t="shared" si="5"/>
        <v>292046</v>
      </c>
    </row>
    <row r="31" spans="1:12" x14ac:dyDescent="0.2">
      <c r="A31" s="61" t="s">
        <v>24</v>
      </c>
      <c r="B31" s="88">
        <v>1703426</v>
      </c>
      <c r="C31" s="69">
        <v>1.5</v>
      </c>
      <c r="D31" s="70">
        <v>1</v>
      </c>
      <c r="E31" s="49">
        <f t="shared" si="0"/>
        <v>1703426</v>
      </c>
      <c r="F31" s="71">
        <f t="shared" si="1"/>
        <v>0.5</v>
      </c>
      <c r="G31" s="50">
        <f t="shared" si="2"/>
        <v>851713</v>
      </c>
      <c r="H31" s="72">
        <v>0.5</v>
      </c>
      <c r="I31" s="69">
        <v>0</v>
      </c>
      <c r="J31" s="49">
        <f t="shared" si="3"/>
        <v>0</v>
      </c>
      <c r="K31" s="70">
        <f t="shared" si="4"/>
        <v>0.5</v>
      </c>
      <c r="L31" s="51">
        <f t="shared" si="5"/>
        <v>851713</v>
      </c>
    </row>
    <row r="32" spans="1:12" x14ac:dyDescent="0.2">
      <c r="A32" s="61" t="s">
        <v>25</v>
      </c>
      <c r="B32" s="88">
        <v>3873179</v>
      </c>
      <c r="C32" s="69">
        <v>1.5</v>
      </c>
      <c r="D32" s="70">
        <v>1</v>
      </c>
      <c r="E32" s="49">
        <f t="shared" si="0"/>
        <v>3873179</v>
      </c>
      <c r="F32" s="71">
        <f t="shared" si="1"/>
        <v>0.5</v>
      </c>
      <c r="G32" s="50">
        <f t="shared" si="2"/>
        <v>1936589.5</v>
      </c>
      <c r="H32" s="72">
        <v>0.5</v>
      </c>
      <c r="I32" s="69">
        <v>0</v>
      </c>
      <c r="J32" s="49">
        <f t="shared" si="3"/>
        <v>0</v>
      </c>
      <c r="K32" s="70">
        <f t="shared" si="4"/>
        <v>0.5</v>
      </c>
      <c r="L32" s="51">
        <f t="shared" si="5"/>
        <v>1936589.5</v>
      </c>
    </row>
    <row r="33" spans="1:12" x14ac:dyDescent="0.2">
      <c r="A33" s="61" t="s">
        <v>26</v>
      </c>
      <c r="B33" s="88">
        <v>18635750</v>
      </c>
      <c r="C33" s="69">
        <v>1</v>
      </c>
      <c r="D33" s="70">
        <v>0</v>
      </c>
      <c r="E33" s="49">
        <f t="shared" si="0"/>
        <v>0</v>
      </c>
      <c r="F33" s="71">
        <f t="shared" si="1"/>
        <v>1</v>
      </c>
      <c r="G33" s="50">
        <f t="shared" si="2"/>
        <v>18635750</v>
      </c>
      <c r="H33" s="72">
        <v>0.5</v>
      </c>
      <c r="I33" s="69">
        <v>0.5</v>
      </c>
      <c r="J33" s="49">
        <f t="shared" si="3"/>
        <v>9317875</v>
      </c>
      <c r="K33" s="70">
        <f t="shared" si="4"/>
        <v>0</v>
      </c>
      <c r="L33" s="51">
        <f t="shared" si="5"/>
        <v>0</v>
      </c>
    </row>
    <row r="34" spans="1:12" x14ac:dyDescent="0.2">
      <c r="A34" s="61" t="s">
        <v>27</v>
      </c>
      <c r="B34" s="88">
        <v>11660411</v>
      </c>
      <c r="C34" s="69">
        <v>1</v>
      </c>
      <c r="D34" s="70">
        <v>1</v>
      </c>
      <c r="E34" s="49">
        <f t="shared" si="0"/>
        <v>11660411</v>
      </c>
      <c r="F34" s="71">
        <f t="shared" si="1"/>
        <v>0</v>
      </c>
      <c r="G34" s="50">
        <f t="shared" si="2"/>
        <v>0</v>
      </c>
      <c r="H34" s="72">
        <v>0.5</v>
      </c>
      <c r="I34" s="69">
        <v>0</v>
      </c>
      <c r="J34" s="49">
        <f t="shared" si="3"/>
        <v>0</v>
      </c>
      <c r="K34" s="70">
        <f t="shared" si="4"/>
        <v>0.5</v>
      </c>
      <c r="L34" s="51">
        <f t="shared" si="5"/>
        <v>5830205.5</v>
      </c>
    </row>
    <row r="35" spans="1:12" x14ac:dyDescent="0.2">
      <c r="A35" s="61" t="s">
        <v>28</v>
      </c>
      <c r="B35" s="88">
        <v>219509477</v>
      </c>
      <c r="C35" s="69">
        <v>2</v>
      </c>
      <c r="D35" s="70">
        <v>1</v>
      </c>
      <c r="E35" s="49">
        <f t="shared" si="0"/>
        <v>219509477</v>
      </c>
      <c r="F35" s="71">
        <f t="shared" si="1"/>
        <v>1</v>
      </c>
      <c r="G35" s="50">
        <f t="shared" si="2"/>
        <v>219509477</v>
      </c>
      <c r="H35" s="72">
        <v>0.5</v>
      </c>
      <c r="I35" s="69">
        <v>0</v>
      </c>
      <c r="J35" s="49">
        <f t="shared" si="3"/>
        <v>0</v>
      </c>
      <c r="K35" s="70">
        <f t="shared" si="4"/>
        <v>0.5</v>
      </c>
      <c r="L35" s="51">
        <f t="shared" si="5"/>
        <v>109754738.5</v>
      </c>
    </row>
    <row r="36" spans="1:12" x14ac:dyDescent="0.2">
      <c r="A36" s="61" t="s">
        <v>29</v>
      </c>
      <c r="B36" s="88">
        <v>904832.1</v>
      </c>
      <c r="C36" s="69">
        <v>1.5</v>
      </c>
      <c r="D36" s="70">
        <v>1</v>
      </c>
      <c r="E36" s="49">
        <f t="shared" si="0"/>
        <v>904832.1</v>
      </c>
      <c r="F36" s="71">
        <f t="shared" si="1"/>
        <v>0.5</v>
      </c>
      <c r="G36" s="50">
        <f t="shared" si="2"/>
        <v>452416.05</v>
      </c>
      <c r="H36" s="72">
        <v>0.5</v>
      </c>
      <c r="I36" s="69">
        <v>0</v>
      </c>
      <c r="J36" s="49">
        <f t="shared" si="3"/>
        <v>0</v>
      </c>
      <c r="K36" s="70">
        <f t="shared" si="4"/>
        <v>0.5</v>
      </c>
      <c r="L36" s="51">
        <f t="shared" si="5"/>
        <v>452416.05</v>
      </c>
    </row>
    <row r="37" spans="1:12" x14ac:dyDescent="0.2">
      <c r="A37" s="61" t="s">
        <v>30</v>
      </c>
      <c r="B37" s="88">
        <v>25029679</v>
      </c>
      <c r="C37" s="69">
        <v>1</v>
      </c>
      <c r="D37" s="70">
        <v>1</v>
      </c>
      <c r="E37" s="49">
        <f t="shared" si="0"/>
        <v>25029679</v>
      </c>
      <c r="F37" s="71">
        <f t="shared" si="1"/>
        <v>0</v>
      </c>
      <c r="G37" s="50">
        <f t="shared" si="2"/>
        <v>0</v>
      </c>
      <c r="H37" s="72">
        <v>0.5</v>
      </c>
      <c r="I37" s="69">
        <v>0</v>
      </c>
      <c r="J37" s="49">
        <f t="shared" si="3"/>
        <v>0</v>
      </c>
      <c r="K37" s="70">
        <f t="shared" si="4"/>
        <v>0.5</v>
      </c>
      <c r="L37" s="51">
        <f t="shared" si="5"/>
        <v>12514839.5</v>
      </c>
    </row>
    <row r="38" spans="1:12" x14ac:dyDescent="0.2">
      <c r="A38" s="61" t="s">
        <v>31</v>
      </c>
      <c r="B38" s="88">
        <v>4353856</v>
      </c>
      <c r="C38" s="69">
        <v>1.5</v>
      </c>
      <c r="D38" s="70">
        <v>1</v>
      </c>
      <c r="E38" s="49">
        <f t="shared" si="0"/>
        <v>4353856</v>
      </c>
      <c r="F38" s="71">
        <f t="shared" si="1"/>
        <v>0.5</v>
      </c>
      <c r="G38" s="50">
        <f t="shared" si="2"/>
        <v>2176928</v>
      </c>
      <c r="H38" s="72">
        <v>0.5</v>
      </c>
      <c r="I38" s="69">
        <v>0.5</v>
      </c>
      <c r="J38" s="49">
        <f t="shared" si="3"/>
        <v>2176928</v>
      </c>
      <c r="K38" s="70">
        <f t="shared" si="4"/>
        <v>0</v>
      </c>
      <c r="L38" s="51">
        <f t="shared" si="5"/>
        <v>0</v>
      </c>
    </row>
    <row r="39" spans="1:12" x14ac:dyDescent="0.2">
      <c r="A39" s="61" t="s">
        <v>32</v>
      </c>
      <c r="B39" s="88">
        <v>677878</v>
      </c>
      <c r="C39" s="69">
        <v>1.5</v>
      </c>
      <c r="D39" s="70">
        <v>1</v>
      </c>
      <c r="E39" s="49">
        <f t="shared" si="0"/>
        <v>677878</v>
      </c>
      <c r="F39" s="71">
        <f t="shared" si="1"/>
        <v>0.5</v>
      </c>
      <c r="G39" s="50">
        <f t="shared" si="2"/>
        <v>338939</v>
      </c>
      <c r="H39" s="72">
        <v>0.5</v>
      </c>
      <c r="I39" s="69">
        <v>0</v>
      </c>
      <c r="J39" s="49">
        <f t="shared" si="3"/>
        <v>0</v>
      </c>
      <c r="K39" s="70">
        <f t="shared" si="4"/>
        <v>0.5</v>
      </c>
      <c r="L39" s="51">
        <f t="shared" si="5"/>
        <v>338939</v>
      </c>
    </row>
    <row r="40" spans="1:12" x14ac:dyDescent="0.2">
      <c r="A40" s="61" t="s">
        <v>33</v>
      </c>
      <c r="B40" s="88">
        <v>291344</v>
      </c>
      <c r="C40" s="69">
        <v>1.5</v>
      </c>
      <c r="D40" s="70">
        <v>1</v>
      </c>
      <c r="E40" s="49">
        <f t="shared" si="0"/>
        <v>291344</v>
      </c>
      <c r="F40" s="71">
        <f t="shared" si="1"/>
        <v>0.5</v>
      </c>
      <c r="G40" s="50">
        <f t="shared" si="2"/>
        <v>145672</v>
      </c>
      <c r="H40" s="72">
        <v>0.5</v>
      </c>
      <c r="I40" s="69">
        <v>0</v>
      </c>
      <c r="J40" s="49">
        <f t="shared" si="3"/>
        <v>0</v>
      </c>
      <c r="K40" s="70">
        <f t="shared" si="4"/>
        <v>0.5</v>
      </c>
      <c r="L40" s="51">
        <f t="shared" si="5"/>
        <v>145672</v>
      </c>
    </row>
    <row r="41" spans="1:12" x14ac:dyDescent="0.2">
      <c r="A41" s="61" t="s">
        <v>34</v>
      </c>
      <c r="B41" s="88">
        <v>36354247</v>
      </c>
      <c r="C41" s="69">
        <v>1</v>
      </c>
      <c r="D41" s="70">
        <v>1</v>
      </c>
      <c r="E41" s="49">
        <f t="shared" si="0"/>
        <v>36354247</v>
      </c>
      <c r="F41" s="71">
        <f t="shared" si="1"/>
        <v>0</v>
      </c>
      <c r="G41" s="50">
        <f t="shared" si="2"/>
        <v>0</v>
      </c>
      <c r="H41" s="72">
        <v>0.5</v>
      </c>
      <c r="I41" s="69">
        <v>0</v>
      </c>
      <c r="J41" s="49">
        <f t="shared" si="3"/>
        <v>0</v>
      </c>
      <c r="K41" s="70">
        <f t="shared" si="4"/>
        <v>0.5</v>
      </c>
      <c r="L41" s="51">
        <f t="shared" si="5"/>
        <v>18177123.5</v>
      </c>
    </row>
    <row r="42" spans="1:12" x14ac:dyDescent="0.2">
      <c r="A42" s="61" t="s">
        <v>35</v>
      </c>
      <c r="B42" s="88">
        <v>121474107</v>
      </c>
      <c r="C42" s="69">
        <v>1</v>
      </c>
      <c r="D42" s="70">
        <v>0</v>
      </c>
      <c r="E42" s="49">
        <f t="shared" si="0"/>
        <v>0</v>
      </c>
      <c r="F42" s="71">
        <f t="shared" si="1"/>
        <v>1</v>
      </c>
      <c r="G42" s="50">
        <f t="shared" si="2"/>
        <v>121474107</v>
      </c>
      <c r="H42" s="72">
        <v>0.5</v>
      </c>
      <c r="I42" s="69">
        <v>0</v>
      </c>
      <c r="J42" s="49">
        <f t="shared" si="3"/>
        <v>0</v>
      </c>
      <c r="K42" s="70">
        <f t="shared" si="4"/>
        <v>0.5</v>
      </c>
      <c r="L42" s="51">
        <f t="shared" si="5"/>
        <v>60737053.5</v>
      </c>
    </row>
    <row r="43" spans="1:12" x14ac:dyDescent="0.2">
      <c r="A43" s="61" t="s">
        <v>36</v>
      </c>
      <c r="B43" s="88">
        <v>40513295</v>
      </c>
      <c r="C43" s="69">
        <v>1.5</v>
      </c>
      <c r="D43" s="70">
        <v>1</v>
      </c>
      <c r="E43" s="49">
        <f t="shared" si="0"/>
        <v>40513295</v>
      </c>
      <c r="F43" s="71">
        <f t="shared" si="1"/>
        <v>0.5</v>
      </c>
      <c r="G43" s="50">
        <f t="shared" si="2"/>
        <v>20256647.5</v>
      </c>
      <c r="H43" s="72">
        <v>0.5</v>
      </c>
      <c r="I43" s="69">
        <v>0.5</v>
      </c>
      <c r="J43" s="49">
        <f t="shared" si="3"/>
        <v>20256647.5</v>
      </c>
      <c r="K43" s="70">
        <f t="shared" si="4"/>
        <v>0</v>
      </c>
      <c r="L43" s="51">
        <f t="shared" si="5"/>
        <v>0</v>
      </c>
    </row>
    <row r="44" spans="1:12" x14ac:dyDescent="0.2">
      <c r="A44" s="61" t="s">
        <v>37</v>
      </c>
      <c r="B44" s="88">
        <v>3421036</v>
      </c>
      <c r="C44" s="69">
        <v>1.5</v>
      </c>
      <c r="D44" s="70">
        <v>1</v>
      </c>
      <c r="E44" s="49">
        <f t="shared" si="0"/>
        <v>3421036</v>
      </c>
      <c r="F44" s="71">
        <f t="shared" si="1"/>
        <v>0.5</v>
      </c>
      <c r="G44" s="50">
        <f t="shared" si="2"/>
        <v>1710518</v>
      </c>
      <c r="H44" s="72">
        <v>0.5</v>
      </c>
      <c r="I44" s="69">
        <v>0</v>
      </c>
      <c r="J44" s="49">
        <f t="shared" si="3"/>
        <v>0</v>
      </c>
      <c r="K44" s="70">
        <f t="shared" si="4"/>
        <v>0.5</v>
      </c>
      <c r="L44" s="51">
        <f t="shared" si="5"/>
        <v>1710518</v>
      </c>
    </row>
    <row r="45" spans="1:12" x14ac:dyDescent="0.2">
      <c r="A45" s="61" t="s">
        <v>38</v>
      </c>
      <c r="B45" s="88">
        <v>289429</v>
      </c>
      <c r="C45" s="69">
        <v>1.5</v>
      </c>
      <c r="D45" s="70">
        <v>1</v>
      </c>
      <c r="E45" s="49">
        <f t="shared" si="0"/>
        <v>289429</v>
      </c>
      <c r="F45" s="71">
        <f t="shared" si="1"/>
        <v>0.5</v>
      </c>
      <c r="G45" s="50">
        <f t="shared" si="2"/>
        <v>144714.5</v>
      </c>
      <c r="H45" s="72">
        <v>0.5</v>
      </c>
      <c r="I45" s="69">
        <v>0</v>
      </c>
      <c r="J45" s="49">
        <f t="shared" si="3"/>
        <v>0</v>
      </c>
      <c r="K45" s="70">
        <f t="shared" si="4"/>
        <v>0.5</v>
      </c>
      <c r="L45" s="51">
        <f t="shared" si="5"/>
        <v>144714.5</v>
      </c>
    </row>
    <row r="46" spans="1:12" x14ac:dyDescent="0.2">
      <c r="A46" s="61" t="s">
        <v>39</v>
      </c>
      <c r="B46" s="88">
        <v>996518</v>
      </c>
      <c r="C46" s="69">
        <v>1.5</v>
      </c>
      <c r="D46" s="70">
        <v>1.5</v>
      </c>
      <c r="E46" s="49">
        <f>(B46*1)+(B46*0.5)*0.75</f>
        <v>1370212.25</v>
      </c>
      <c r="F46" s="71">
        <f t="shared" si="1"/>
        <v>0</v>
      </c>
      <c r="G46" s="50">
        <f>(B46*0.5)*0.25</f>
        <v>124564.75</v>
      </c>
      <c r="H46" s="72">
        <v>0.5</v>
      </c>
      <c r="I46" s="69">
        <v>0</v>
      </c>
      <c r="J46" s="49">
        <f t="shared" si="3"/>
        <v>0</v>
      </c>
      <c r="K46" s="70">
        <f t="shared" si="4"/>
        <v>0.5</v>
      </c>
      <c r="L46" s="51">
        <f t="shared" si="5"/>
        <v>498259</v>
      </c>
    </row>
    <row r="47" spans="1:12" x14ac:dyDescent="0.2">
      <c r="A47" s="61" t="s">
        <v>40</v>
      </c>
      <c r="B47" s="88">
        <v>49237319</v>
      </c>
      <c r="C47" s="69">
        <v>1</v>
      </c>
      <c r="D47" s="70">
        <v>0</v>
      </c>
      <c r="E47" s="49">
        <f t="shared" si="0"/>
        <v>0</v>
      </c>
      <c r="F47" s="71">
        <f t="shared" si="1"/>
        <v>1</v>
      </c>
      <c r="G47" s="50">
        <f t="shared" si="2"/>
        <v>49237319</v>
      </c>
      <c r="H47" s="72">
        <v>0.5</v>
      </c>
      <c r="I47" s="69">
        <v>0.5</v>
      </c>
      <c r="J47" s="49">
        <f t="shared" si="3"/>
        <v>24618659.5</v>
      </c>
      <c r="K47" s="70">
        <f t="shared" si="4"/>
        <v>0</v>
      </c>
      <c r="L47" s="51">
        <f t="shared" si="5"/>
        <v>0</v>
      </c>
    </row>
    <row r="48" spans="1:12" x14ac:dyDescent="0.2">
      <c r="A48" s="61" t="s">
        <v>41</v>
      </c>
      <c r="B48" s="88">
        <v>50739278</v>
      </c>
      <c r="C48" s="69">
        <v>1</v>
      </c>
      <c r="D48" s="70">
        <v>0</v>
      </c>
      <c r="E48" s="49">
        <f t="shared" si="0"/>
        <v>0</v>
      </c>
      <c r="F48" s="71">
        <f t="shared" si="1"/>
        <v>1</v>
      </c>
      <c r="G48" s="50">
        <f t="shared" si="2"/>
        <v>50739278</v>
      </c>
      <c r="H48" s="72">
        <v>0.5</v>
      </c>
      <c r="I48" s="69">
        <v>0.5</v>
      </c>
      <c r="J48" s="49">
        <f t="shared" si="3"/>
        <v>25369639</v>
      </c>
      <c r="K48" s="70">
        <f t="shared" si="4"/>
        <v>0</v>
      </c>
      <c r="L48" s="51">
        <f t="shared" si="5"/>
        <v>0</v>
      </c>
    </row>
    <row r="49" spans="1:12" x14ac:dyDescent="0.2">
      <c r="A49" s="61" t="s">
        <v>42</v>
      </c>
      <c r="B49" s="88">
        <v>30767505</v>
      </c>
      <c r="C49" s="69">
        <v>1</v>
      </c>
      <c r="D49" s="70">
        <v>0.5</v>
      </c>
      <c r="E49" s="49">
        <f>(B49*D49)*0.75</f>
        <v>11537814.375</v>
      </c>
      <c r="F49" s="71">
        <f t="shared" si="1"/>
        <v>0.5</v>
      </c>
      <c r="G49" s="50">
        <f>(B49*F49)+(B49*F49)*0.25</f>
        <v>19229690.625</v>
      </c>
      <c r="H49" s="72">
        <v>0.5</v>
      </c>
      <c r="I49" s="69">
        <v>0</v>
      </c>
      <c r="J49" s="49">
        <f t="shared" si="3"/>
        <v>0</v>
      </c>
      <c r="K49" s="70">
        <f t="shared" si="4"/>
        <v>0.5</v>
      </c>
      <c r="L49" s="51">
        <f t="shared" si="5"/>
        <v>15383752.5</v>
      </c>
    </row>
    <row r="50" spans="1:12" x14ac:dyDescent="0.2">
      <c r="A50" s="61" t="s">
        <v>43</v>
      </c>
      <c r="B50" s="88">
        <v>373973577</v>
      </c>
      <c r="C50" s="69">
        <v>2</v>
      </c>
      <c r="D50" s="70">
        <v>1</v>
      </c>
      <c r="E50" s="49">
        <f t="shared" si="0"/>
        <v>373973577</v>
      </c>
      <c r="F50" s="71">
        <f t="shared" si="1"/>
        <v>1</v>
      </c>
      <c r="G50" s="50">
        <f t="shared" si="2"/>
        <v>373973577</v>
      </c>
      <c r="H50" s="72">
        <v>0.5</v>
      </c>
      <c r="I50" s="69">
        <v>0</v>
      </c>
      <c r="J50" s="49">
        <f t="shared" si="3"/>
        <v>0</v>
      </c>
      <c r="K50" s="70">
        <f t="shared" si="4"/>
        <v>0.5</v>
      </c>
      <c r="L50" s="51">
        <f t="shared" si="5"/>
        <v>186986788.5</v>
      </c>
    </row>
    <row r="51" spans="1:12" x14ac:dyDescent="0.2">
      <c r="A51" s="61" t="s">
        <v>44</v>
      </c>
      <c r="B51" s="88">
        <v>26978578</v>
      </c>
      <c r="C51" s="69">
        <v>1</v>
      </c>
      <c r="D51" s="70">
        <v>1</v>
      </c>
      <c r="E51" s="49">
        <f t="shared" si="0"/>
        <v>26978578</v>
      </c>
      <c r="F51" s="71">
        <f t="shared" si="1"/>
        <v>0</v>
      </c>
      <c r="G51" s="50">
        <f t="shared" si="2"/>
        <v>0</v>
      </c>
      <c r="H51" s="72">
        <v>0.5</v>
      </c>
      <c r="I51" s="69">
        <v>0.5</v>
      </c>
      <c r="J51" s="49">
        <f t="shared" si="3"/>
        <v>13489289</v>
      </c>
      <c r="K51" s="70">
        <f t="shared" si="4"/>
        <v>0</v>
      </c>
      <c r="L51" s="51">
        <f t="shared" si="5"/>
        <v>0</v>
      </c>
    </row>
    <row r="52" spans="1:12" x14ac:dyDescent="0.2">
      <c r="A52" s="61" t="s">
        <v>45</v>
      </c>
      <c r="B52" s="88">
        <v>8644603</v>
      </c>
      <c r="C52" s="69">
        <v>1</v>
      </c>
      <c r="D52" s="70">
        <v>1</v>
      </c>
      <c r="E52" s="49">
        <f t="shared" si="0"/>
        <v>8644603</v>
      </c>
      <c r="F52" s="71">
        <f t="shared" si="1"/>
        <v>0</v>
      </c>
      <c r="G52" s="50">
        <f t="shared" si="2"/>
        <v>0</v>
      </c>
      <c r="H52" s="72">
        <v>0.5</v>
      </c>
      <c r="I52" s="69">
        <v>0</v>
      </c>
      <c r="J52" s="49">
        <f t="shared" si="3"/>
        <v>0</v>
      </c>
      <c r="K52" s="70">
        <f t="shared" si="4"/>
        <v>0.5</v>
      </c>
      <c r="L52" s="51">
        <f t="shared" si="5"/>
        <v>4322301.5</v>
      </c>
    </row>
    <row r="53" spans="1:12" x14ac:dyDescent="0.2">
      <c r="A53" s="61" t="s">
        <v>46</v>
      </c>
      <c r="B53" s="88">
        <v>36103951</v>
      </c>
      <c r="C53" s="69">
        <v>1</v>
      </c>
      <c r="D53" s="70">
        <v>0</v>
      </c>
      <c r="E53" s="49">
        <f t="shared" si="0"/>
        <v>0</v>
      </c>
      <c r="F53" s="71">
        <f t="shared" si="1"/>
        <v>1</v>
      </c>
      <c r="G53" s="50">
        <f t="shared" si="2"/>
        <v>36103951</v>
      </c>
      <c r="H53" s="72">
        <v>0.5</v>
      </c>
      <c r="I53" s="69">
        <v>0</v>
      </c>
      <c r="J53" s="49">
        <f t="shared" si="3"/>
        <v>0</v>
      </c>
      <c r="K53" s="70">
        <f t="shared" si="4"/>
        <v>0.5</v>
      </c>
      <c r="L53" s="51">
        <f t="shared" si="5"/>
        <v>18051975.5</v>
      </c>
    </row>
    <row r="54" spans="1:12" x14ac:dyDescent="0.2">
      <c r="A54" s="61" t="s">
        <v>47</v>
      </c>
      <c r="B54" s="88">
        <v>4780419</v>
      </c>
      <c r="C54" s="69">
        <v>1.5</v>
      </c>
      <c r="D54" s="70">
        <v>1</v>
      </c>
      <c r="E54" s="49">
        <f t="shared" si="0"/>
        <v>4780419</v>
      </c>
      <c r="F54" s="71">
        <f t="shared" si="1"/>
        <v>0.5</v>
      </c>
      <c r="G54" s="50">
        <f t="shared" si="2"/>
        <v>2390209.5</v>
      </c>
      <c r="H54" s="72">
        <v>0.5</v>
      </c>
      <c r="I54" s="69">
        <v>0</v>
      </c>
      <c r="J54" s="49">
        <f t="shared" si="3"/>
        <v>0</v>
      </c>
      <c r="K54" s="70">
        <f t="shared" si="4"/>
        <v>0.5</v>
      </c>
      <c r="L54" s="51">
        <f t="shared" si="5"/>
        <v>2390209.5</v>
      </c>
    </row>
    <row r="55" spans="1:12" x14ac:dyDescent="0.2">
      <c r="A55" s="61" t="s">
        <v>48</v>
      </c>
      <c r="B55" s="88">
        <v>348610590</v>
      </c>
      <c r="C55" s="69">
        <v>1</v>
      </c>
      <c r="D55" s="70">
        <v>0</v>
      </c>
      <c r="E55" s="49">
        <f t="shared" si="0"/>
        <v>0</v>
      </c>
      <c r="F55" s="71">
        <f t="shared" si="1"/>
        <v>1</v>
      </c>
      <c r="G55" s="50">
        <f t="shared" si="2"/>
        <v>348610590</v>
      </c>
      <c r="H55" s="72">
        <v>0.5</v>
      </c>
      <c r="I55" s="69">
        <v>0.5</v>
      </c>
      <c r="J55" s="49">
        <f t="shared" si="3"/>
        <v>174305295</v>
      </c>
      <c r="K55" s="70">
        <f t="shared" si="4"/>
        <v>0</v>
      </c>
      <c r="L55" s="51">
        <f t="shared" si="5"/>
        <v>0</v>
      </c>
    </row>
    <row r="56" spans="1:12" x14ac:dyDescent="0.2">
      <c r="A56" s="61" t="s">
        <v>49</v>
      </c>
      <c r="B56" s="88">
        <v>42119576</v>
      </c>
      <c r="C56" s="69">
        <v>1</v>
      </c>
      <c r="D56" s="70">
        <v>1</v>
      </c>
      <c r="E56" s="49">
        <f t="shared" si="0"/>
        <v>42119576</v>
      </c>
      <c r="F56" s="71">
        <f t="shared" si="1"/>
        <v>0</v>
      </c>
      <c r="G56" s="50">
        <f t="shared" si="2"/>
        <v>0</v>
      </c>
      <c r="H56" s="72">
        <v>0.5</v>
      </c>
      <c r="I56" s="69">
        <v>0</v>
      </c>
      <c r="J56" s="49">
        <f t="shared" si="3"/>
        <v>0</v>
      </c>
      <c r="K56" s="70">
        <f t="shared" si="4"/>
        <v>0.5</v>
      </c>
      <c r="L56" s="51">
        <f t="shared" si="5"/>
        <v>21059788</v>
      </c>
    </row>
    <row r="57" spans="1:12" x14ac:dyDescent="0.2">
      <c r="A57" s="61" t="s">
        <v>50</v>
      </c>
      <c r="B57" s="88">
        <v>237473241</v>
      </c>
      <c r="C57" s="69">
        <v>1</v>
      </c>
      <c r="D57" s="70">
        <v>0</v>
      </c>
      <c r="E57" s="49">
        <f t="shared" si="0"/>
        <v>0</v>
      </c>
      <c r="F57" s="71">
        <f t="shared" si="1"/>
        <v>1</v>
      </c>
      <c r="G57" s="50">
        <f t="shared" si="2"/>
        <v>237473241</v>
      </c>
      <c r="H57" s="72">
        <v>0.5</v>
      </c>
      <c r="I57" s="69">
        <v>0.5</v>
      </c>
      <c r="J57" s="49">
        <f t="shared" si="3"/>
        <v>118736620.5</v>
      </c>
      <c r="K57" s="70">
        <f t="shared" si="4"/>
        <v>0</v>
      </c>
      <c r="L57" s="51">
        <f t="shared" si="5"/>
        <v>0</v>
      </c>
    </row>
    <row r="58" spans="1:12" x14ac:dyDescent="0.2">
      <c r="A58" s="61" t="s">
        <v>51</v>
      </c>
      <c r="B58" s="88">
        <v>45205015</v>
      </c>
      <c r="C58" s="69">
        <v>1</v>
      </c>
      <c r="D58" s="70">
        <v>1</v>
      </c>
      <c r="E58" s="49">
        <f t="shared" si="0"/>
        <v>45205015</v>
      </c>
      <c r="F58" s="71">
        <f t="shared" si="1"/>
        <v>0</v>
      </c>
      <c r="G58" s="50">
        <f t="shared" si="2"/>
        <v>0</v>
      </c>
      <c r="H58" s="72">
        <v>0.5</v>
      </c>
      <c r="I58" s="69">
        <v>0</v>
      </c>
      <c r="J58" s="49">
        <f t="shared" si="3"/>
        <v>0</v>
      </c>
      <c r="K58" s="70">
        <f t="shared" si="4"/>
        <v>0.5</v>
      </c>
      <c r="L58" s="51">
        <f t="shared" si="5"/>
        <v>22602507.5</v>
      </c>
    </row>
    <row r="59" spans="1:12" x14ac:dyDescent="0.2">
      <c r="A59" s="61" t="s">
        <v>52</v>
      </c>
      <c r="B59" s="88">
        <v>140925560</v>
      </c>
      <c r="C59" s="69">
        <v>2</v>
      </c>
      <c r="D59" s="70">
        <v>1</v>
      </c>
      <c r="E59" s="49">
        <f t="shared" si="0"/>
        <v>140925560</v>
      </c>
      <c r="F59" s="71">
        <f t="shared" si="1"/>
        <v>1</v>
      </c>
      <c r="G59" s="50">
        <f t="shared" si="2"/>
        <v>140925560</v>
      </c>
      <c r="H59" s="72">
        <v>0.5</v>
      </c>
      <c r="I59" s="69">
        <v>0</v>
      </c>
      <c r="J59" s="49">
        <f t="shared" si="3"/>
        <v>0</v>
      </c>
      <c r="K59" s="70">
        <f t="shared" si="4"/>
        <v>0.5</v>
      </c>
      <c r="L59" s="51">
        <f t="shared" si="5"/>
        <v>70462780</v>
      </c>
    </row>
    <row r="60" spans="1:12" x14ac:dyDescent="0.2">
      <c r="A60" s="61" t="s">
        <v>53</v>
      </c>
      <c r="B60" s="88">
        <v>73905295</v>
      </c>
      <c r="C60" s="69">
        <v>1</v>
      </c>
      <c r="D60" s="70">
        <v>0.5</v>
      </c>
      <c r="E60" s="49">
        <f t="shared" si="0"/>
        <v>36952647.5</v>
      </c>
      <c r="F60" s="71">
        <f t="shared" si="1"/>
        <v>0.5</v>
      </c>
      <c r="G60" s="50">
        <f t="shared" si="2"/>
        <v>36952647.5</v>
      </c>
      <c r="H60" s="72">
        <v>0.5</v>
      </c>
      <c r="I60" s="69">
        <v>0.5</v>
      </c>
      <c r="J60" s="49">
        <f t="shared" si="3"/>
        <v>36952647.5</v>
      </c>
      <c r="K60" s="70">
        <f t="shared" si="4"/>
        <v>0</v>
      </c>
      <c r="L60" s="51">
        <f t="shared" si="5"/>
        <v>0</v>
      </c>
    </row>
    <row r="61" spans="1:12" x14ac:dyDescent="0.2">
      <c r="A61" s="61" t="s">
        <v>54</v>
      </c>
      <c r="B61" s="88">
        <v>5994043</v>
      </c>
      <c r="C61" s="69">
        <v>1</v>
      </c>
      <c r="D61" s="70">
        <v>1</v>
      </c>
      <c r="E61" s="49">
        <f t="shared" si="0"/>
        <v>5994043</v>
      </c>
      <c r="F61" s="71">
        <f t="shared" si="1"/>
        <v>0</v>
      </c>
      <c r="G61" s="50">
        <f t="shared" si="2"/>
        <v>0</v>
      </c>
      <c r="H61" s="72">
        <v>0.5</v>
      </c>
      <c r="I61" s="69">
        <v>0</v>
      </c>
      <c r="J61" s="49">
        <f t="shared" si="3"/>
        <v>0</v>
      </c>
      <c r="K61" s="70">
        <f t="shared" si="4"/>
        <v>0.5</v>
      </c>
      <c r="L61" s="51">
        <f t="shared" si="5"/>
        <v>2997021.5</v>
      </c>
    </row>
    <row r="62" spans="1:12" x14ac:dyDescent="0.2">
      <c r="A62" s="61" t="s">
        <v>114</v>
      </c>
      <c r="B62" s="88">
        <v>26408682</v>
      </c>
      <c r="C62" s="69">
        <v>1</v>
      </c>
      <c r="D62" s="70">
        <v>0</v>
      </c>
      <c r="E62" s="49">
        <f t="shared" si="0"/>
        <v>0</v>
      </c>
      <c r="F62" s="71">
        <f t="shared" si="1"/>
        <v>1</v>
      </c>
      <c r="G62" s="50">
        <f t="shared" si="2"/>
        <v>26408682</v>
      </c>
      <c r="H62" s="72">
        <v>0.5</v>
      </c>
      <c r="I62" s="69">
        <v>0</v>
      </c>
      <c r="J62" s="49">
        <f t="shared" si="3"/>
        <v>0</v>
      </c>
      <c r="K62" s="70">
        <f t="shared" si="4"/>
        <v>0.5</v>
      </c>
      <c r="L62" s="51">
        <f t="shared" si="5"/>
        <v>13204341</v>
      </c>
    </row>
    <row r="63" spans="1:12" x14ac:dyDescent="0.2">
      <c r="A63" s="61" t="s">
        <v>115</v>
      </c>
      <c r="B63" s="88">
        <v>35916546</v>
      </c>
      <c r="C63" s="69">
        <v>1</v>
      </c>
      <c r="D63" s="70">
        <v>0</v>
      </c>
      <c r="E63" s="49">
        <f t="shared" si="0"/>
        <v>0</v>
      </c>
      <c r="F63" s="71">
        <f t="shared" si="1"/>
        <v>1</v>
      </c>
      <c r="G63" s="50">
        <f t="shared" si="2"/>
        <v>35916546</v>
      </c>
      <c r="H63" s="72">
        <v>0.5</v>
      </c>
      <c r="I63" s="69">
        <v>0.5</v>
      </c>
      <c r="J63" s="49">
        <f t="shared" si="3"/>
        <v>17958273</v>
      </c>
      <c r="K63" s="70">
        <f t="shared" si="4"/>
        <v>0</v>
      </c>
      <c r="L63" s="51">
        <f t="shared" si="5"/>
        <v>0</v>
      </c>
    </row>
    <row r="64" spans="1:12" x14ac:dyDescent="0.2">
      <c r="A64" s="61" t="s">
        <v>55</v>
      </c>
      <c r="B64" s="88">
        <v>13816416</v>
      </c>
      <c r="C64" s="69">
        <v>1</v>
      </c>
      <c r="D64" s="70">
        <v>0</v>
      </c>
      <c r="E64" s="49">
        <f t="shared" si="0"/>
        <v>0</v>
      </c>
      <c r="F64" s="71">
        <f t="shared" si="1"/>
        <v>1</v>
      </c>
      <c r="G64" s="50">
        <f t="shared" si="2"/>
        <v>13816416</v>
      </c>
      <c r="H64" s="72">
        <v>0.5</v>
      </c>
      <c r="I64" s="69">
        <v>0.5</v>
      </c>
      <c r="J64" s="49">
        <f t="shared" si="3"/>
        <v>6908208</v>
      </c>
      <c r="K64" s="70">
        <f t="shared" si="4"/>
        <v>0</v>
      </c>
      <c r="L64" s="51">
        <f t="shared" si="5"/>
        <v>0</v>
      </c>
    </row>
    <row r="65" spans="1:12" x14ac:dyDescent="0.2">
      <c r="A65" s="61" t="s">
        <v>56</v>
      </c>
      <c r="B65" s="88">
        <v>68662651</v>
      </c>
      <c r="C65" s="69">
        <v>2</v>
      </c>
      <c r="D65" s="70">
        <v>1</v>
      </c>
      <c r="E65" s="49">
        <f t="shared" si="0"/>
        <v>68662651</v>
      </c>
      <c r="F65" s="71">
        <f t="shared" si="1"/>
        <v>1</v>
      </c>
      <c r="G65" s="50">
        <f t="shared" si="2"/>
        <v>68662651</v>
      </c>
      <c r="H65" s="72">
        <v>0.5</v>
      </c>
      <c r="I65" s="69">
        <v>0</v>
      </c>
      <c r="J65" s="49">
        <f t="shared" si="3"/>
        <v>0</v>
      </c>
      <c r="K65" s="70">
        <f t="shared" si="4"/>
        <v>0.5</v>
      </c>
      <c r="L65" s="51">
        <f t="shared" si="5"/>
        <v>34331325.5</v>
      </c>
    </row>
    <row r="66" spans="1:12" x14ac:dyDescent="0.2">
      <c r="A66" s="61" t="s">
        <v>57</v>
      </c>
      <c r="B66" s="88">
        <v>73057929</v>
      </c>
      <c r="C66" s="69">
        <v>1</v>
      </c>
      <c r="D66" s="70">
        <v>1</v>
      </c>
      <c r="E66" s="49">
        <f t="shared" si="0"/>
        <v>73057929</v>
      </c>
      <c r="F66" s="71">
        <f t="shared" si="1"/>
        <v>0</v>
      </c>
      <c r="G66" s="50">
        <f t="shared" si="2"/>
        <v>0</v>
      </c>
      <c r="H66" s="72">
        <v>0.5</v>
      </c>
      <c r="I66" s="69">
        <v>0</v>
      </c>
      <c r="J66" s="49">
        <f t="shared" si="3"/>
        <v>0</v>
      </c>
      <c r="K66" s="70">
        <f t="shared" si="4"/>
        <v>0.5</v>
      </c>
      <c r="L66" s="51">
        <f t="shared" si="5"/>
        <v>36528964.5</v>
      </c>
    </row>
    <row r="67" spans="1:12" x14ac:dyDescent="0.2">
      <c r="A67" s="61" t="s">
        <v>58</v>
      </c>
      <c r="B67" s="88">
        <v>7137077</v>
      </c>
      <c r="C67" s="69">
        <v>1</v>
      </c>
      <c r="D67" s="70">
        <v>1</v>
      </c>
      <c r="E67" s="49">
        <f t="shared" si="0"/>
        <v>7137077</v>
      </c>
      <c r="F67" s="71">
        <f t="shared" si="1"/>
        <v>0</v>
      </c>
      <c r="G67" s="50">
        <f t="shared" si="2"/>
        <v>0</v>
      </c>
      <c r="H67" s="72">
        <v>0.5</v>
      </c>
      <c r="I67" s="69">
        <v>0</v>
      </c>
      <c r="J67" s="49">
        <f t="shared" si="3"/>
        <v>0</v>
      </c>
      <c r="K67" s="70">
        <f t="shared" si="4"/>
        <v>0.5</v>
      </c>
      <c r="L67" s="51">
        <f t="shared" si="5"/>
        <v>3568538.5</v>
      </c>
    </row>
    <row r="68" spans="1:12" x14ac:dyDescent="0.2">
      <c r="A68" s="61" t="s">
        <v>59</v>
      </c>
      <c r="B68" s="88">
        <v>3202258</v>
      </c>
      <c r="C68" s="69">
        <v>1.5</v>
      </c>
      <c r="D68" s="70">
        <v>1</v>
      </c>
      <c r="E68" s="49">
        <f t="shared" si="0"/>
        <v>3202258</v>
      </c>
      <c r="F68" s="71">
        <f t="shared" si="1"/>
        <v>0.5</v>
      </c>
      <c r="G68" s="50">
        <f t="shared" si="2"/>
        <v>1601129</v>
      </c>
      <c r="H68" s="72">
        <v>0.5</v>
      </c>
      <c r="I68" s="69">
        <v>0</v>
      </c>
      <c r="J68" s="49">
        <f t="shared" si="3"/>
        <v>0</v>
      </c>
      <c r="K68" s="70">
        <f t="shared" si="4"/>
        <v>0.5</v>
      </c>
      <c r="L68" s="51">
        <f t="shared" si="5"/>
        <v>1601129</v>
      </c>
    </row>
    <row r="69" spans="1:12" x14ac:dyDescent="0.2">
      <c r="A69" s="61" t="s">
        <v>60</v>
      </c>
      <c r="B69" s="88">
        <v>2002993</v>
      </c>
      <c r="C69" s="69">
        <v>1.5</v>
      </c>
      <c r="D69" s="70">
        <v>1</v>
      </c>
      <c r="E69" s="49">
        <f t="shared" si="0"/>
        <v>2002993</v>
      </c>
      <c r="F69" s="71">
        <f t="shared" si="1"/>
        <v>0.5</v>
      </c>
      <c r="G69" s="50">
        <f t="shared" si="2"/>
        <v>1001496.5</v>
      </c>
      <c r="H69" s="72">
        <v>0.5</v>
      </c>
      <c r="I69" s="69">
        <v>0</v>
      </c>
      <c r="J69" s="49">
        <f t="shared" si="3"/>
        <v>0</v>
      </c>
      <c r="K69" s="70">
        <f t="shared" si="4"/>
        <v>0.5</v>
      </c>
      <c r="L69" s="51">
        <f t="shared" si="5"/>
        <v>1001496.5</v>
      </c>
    </row>
    <row r="70" spans="1:12" x14ac:dyDescent="0.2">
      <c r="A70" s="61" t="s">
        <v>61</v>
      </c>
      <c r="B70" s="88">
        <v>520865</v>
      </c>
      <c r="C70" s="69">
        <v>1.5</v>
      </c>
      <c r="D70" s="70">
        <v>1</v>
      </c>
      <c r="E70" s="49">
        <f t="shared" si="0"/>
        <v>520865</v>
      </c>
      <c r="F70" s="71">
        <f t="shared" si="1"/>
        <v>0.5</v>
      </c>
      <c r="G70" s="50">
        <f t="shared" si="2"/>
        <v>260432.5</v>
      </c>
      <c r="H70" s="72">
        <v>0.5</v>
      </c>
      <c r="I70" s="69">
        <v>0</v>
      </c>
      <c r="J70" s="49">
        <f t="shared" si="3"/>
        <v>0</v>
      </c>
      <c r="K70" s="70">
        <f t="shared" si="4"/>
        <v>0.5</v>
      </c>
      <c r="L70" s="51">
        <f t="shared" si="5"/>
        <v>260432.5</v>
      </c>
    </row>
    <row r="71" spans="1:12" x14ac:dyDescent="0.2">
      <c r="A71" s="61" t="s">
        <v>62</v>
      </c>
      <c r="B71" s="88">
        <v>75139895</v>
      </c>
      <c r="C71" s="69">
        <v>2</v>
      </c>
      <c r="D71" s="70">
        <v>0</v>
      </c>
      <c r="E71" s="49">
        <f t="shared" si="0"/>
        <v>0</v>
      </c>
      <c r="F71" s="71">
        <f t="shared" si="1"/>
        <v>2</v>
      </c>
      <c r="G71" s="50">
        <f t="shared" si="2"/>
        <v>150279790</v>
      </c>
      <c r="H71" s="72">
        <v>0.5</v>
      </c>
      <c r="I71" s="69">
        <v>0.5</v>
      </c>
      <c r="J71" s="49">
        <f t="shared" si="3"/>
        <v>37569947.5</v>
      </c>
      <c r="K71" s="70">
        <f t="shared" si="4"/>
        <v>0</v>
      </c>
      <c r="L71" s="51">
        <f t="shared" si="5"/>
        <v>0</v>
      </c>
    </row>
    <row r="72" spans="1:12" x14ac:dyDescent="0.2">
      <c r="A72" s="61" t="s">
        <v>63</v>
      </c>
      <c r="B72" s="88">
        <v>1530210</v>
      </c>
      <c r="C72" s="69">
        <v>1.5</v>
      </c>
      <c r="D72" s="70">
        <v>1</v>
      </c>
      <c r="E72" s="49">
        <f t="shared" si="0"/>
        <v>1530210</v>
      </c>
      <c r="F72" s="71">
        <f t="shared" si="1"/>
        <v>0.5</v>
      </c>
      <c r="G72" s="50">
        <f t="shared" si="2"/>
        <v>765105</v>
      </c>
      <c r="H72" s="72">
        <v>0.5</v>
      </c>
      <c r="I72" s="69">
        <v>0</v>
      </c>
      <c r="J72" s="49">
        <f t="shared" si="3"/>
        <v>0</v>
      </c>
      <c r="K72" s="70">
        <f t="shared" si="4"/>
        <v>0.5</v>
      </c>
      <c r="L72" s="51">
        <f t="shared" si="5"/>
        <v>765105</v>
      </c>
    </row>
    <row r="73" spans="1:12" x14ac:dyDescent="0.2">
      <c r="A73" s="61" t="s">
        <v>64</v>
      </c>
      <c r="B73" s="88">
        <v>13260482.560000001</v>
      </c>
      <c r="C73" s="69">
        <v>1</v>
      </c>
      <c r="D73" s="70">
        <v>1</v>
      </c>
      <c r="E73" s="49">
        <f t="shared" si="0"/>
        <v>13260482.560000001</v>
      </c>
      <c r="F73" s="71">
        <f t="shared" si="1"/>
        <v>0</v>
      </c>
      <c r="G73" s="50">
        <f t="shared" si="2"/>
        <v>0</v>
      </c>
      <c r="H73" s="72">
        <v>0.5</v>
      </c>
      <c r="I73" s="69">
        <v>0</v>
      </c>
      <c r="J73" s="49">
        <f t="shared" si="3"/>
        <v>0</v>
      </c>
      <c r="K73" s="70">
        <f t="shared" si="4"/>
        <v>0.5</v>
      </c>
      <c r="L73" s="51">
        <f t="shared" si="5"/>
        <v>6630241.2800000003</v>
      </c>
    </row>
    <row r="74" spans="1:12" x14ac:dyDescent="0.2">
      <c r="A74" s="61" t="s">
        <v>65</v>
      </c>
      <c r="B74" s="88">
        <v>1653755</v>
      </c>
      <c r="C74" s="69">
        <v>1.5</v>
      </c>
      <c r="D74" s="70">
        <v>1</v>
      </c>
      <c r="E74" s="49">
        <f>(B74*D74)</f>
        <v>1653755</v>
      </c>
      <c r="F74" s="71">
        <f>(C74-D74)</f>
        <v>0.5</v>
      </c>
      <c r="G74" s="50">
        <f>(B74*F74)</f>
        <v>826877.5</v>
      </c>
      <c r="H74" s="72">
        <v>0.5</v>
      </c>
      <c r="I74" s="69">
        <v>0</v>
      </c>
      <c r="J74" s="49">
        <f>(B74*I74)</f>
        <v>0</v>
      </c>
      <c r="K74" s="70">
        <f>(H74-I74)</f>
        <v>0.5</v>
      </c>
      <c r="L74" s="51">
        <f>(B74*K74)</f>
        <v>826877.5</v>
      </c>
    </row>
    <row r="75" spans="1:12" x14ac:dyDescent="0.2">
      <c r="A75" s="61" t="s">
        <v>82</v>
      </c>
      <c r="B75" s="73">
        <f>SUM(B8:B74)</f>
        <v>3105988171.6599998</v>
      </c>
      <c r="C75" s="74"/>
      <c r="D75" s="75"/>
      <c r="E75" s="40">
        <f>SUM(E8:E74)</f>
        <v>1502016517.0349998</v>
      </c>
      <c r="F75" s="75"/>
      <c r="G75" s="40">
        <f>SUM(G8:G74)</f>
        <v>3003940560.6750002</v>
      </c>
      <c r="H75" s="76"/>
      <c r="I75" s="75"/>
      <c r="J75" s="40">
        <f>SUM(J8:J74)</f>
        <v>534564393</v>
      </c>
      <c r="K75" s="75"/>
      <c r="L75" s="43">
        <f>SUM(L8:L74)</f>
        <v>1018429692.8299999</v>
      </c>
    </row>
    <row r="76" spans="1:12" x14ac:dyDescent="0.2">
      <c r="A76" s="4"/>
      <c r="B76" s="5"/>
      <c r="C76" s="5"/>
      <c r="D76" s="5"/>
      <c r="E76" s="5"/>
      <c r="F76" s="5"/>
      <c r="G76" s="5"/>
      <c r="H76" s="5"/>
      <c r="I76" s="5"/>
      <c r="J76" s="5"/>
      <c r="K76" s="5"/>
      <c r="L76" s="6"/>
    </row>
    <row r="77" spans="1:12" x14ac:dyDescent="0.2">
      <c r="A77" s="4" t="s">
        <v>67</v>
      </c>
      <c r="B77" s="5"/>
      <c r="C77" s="5"/>
      <c r="D77" s="5"/>
      <c r="E77" s="5"/>
      <c r="F77" s="5"/>
      <c r="G77" s="5"/>
      <c r="H77" s="5"/>
      <c r="I77" s="5"/>
      <c r="J77" s="5"/>
      <c r="K77" s="5"/>
      <c r="L77" s="6"/>
    </row>
    <row r="78" spans="1:12" x14ac:dyDescent="0.2">
      <c r="A78" s="4" t="s">
        <v>149</v>
      </c>
      <c r="B78" s="5"/>
      <c r="C78" s="5"/>
      <c r="D78" s="5"/>
      <c r="E78" s="5"/>
      <c r="F78" s="5"/>
      <c r="G78" s="5"/>
      <c r="H78" s="5"/>
      <c r="I78" s="5"/>
      <c r="J78" s="5"/>
      <c r="K78" s="5"/>
      <c r="L78" s="6"/>
    </row>
    <row r="79" spans="1:12" x14ac:dyDescent="0.2">
      <c r="A79" s="4" t="s">
        <v>150</v>
      </c>
      <c r="B79" s="5"/>
      <c r="C79" s="5"/>
      <c r="D79" s="5"/>
      <c r="E79" s="5"/>
      <c r="F79" s="5"/>
      <c r="G79" s="5"/>
      <c r="H79" s="5"/>
      <c r="I79" s="5"/>
      <c r="J79" s="5"/>
      <c r="K79" s="5"/>
      <c r="L79" s="6"/>
    </row>
    <row r="80" spans="1:12" x14ac:dyDescent="0.2">
      <c r="A80" s="4" t="s">
        <v>120</v>
      </c>
      <c r="B80" s="5"/>
      <c r="C80" s="5"/>
      <c r="D80" s="5"/>
      <c r="E80" s="5"/>
      <c r="F80" s="5"/>
      <c r="G80" s="5"/>
      <c r="H80" s="5"/>
      <c r="I80" s="5"/>
      <c r="J80" s="5"/>
      <c r="K80" s="5"/>
      <c r="L80" s="6"/>
    </row>
    <row r="81" spans="1:12" x14ac:dyDescent="0.2">
      <c r="A81" s="4" t="s">
        <v>101</v>
      </c>
      <c r="B81" s="5"/>
      <c r="C81" s="5"/>
      <c r="D81" s="5"/>
      <c r="E81" s="5"/>
      <c r="F81" s="5"/>
      <c r="G81" s="5"/>
      <c r="H81" s="5"/>
      <c r="I81" s="5"/>
      <c r="J81" s="5"/>
      <c r="K81" s="5"/>
      <c r="L81" s="6"/>
    </row>
    <row r="82" spans="1:12" x14ac:dyDescent="0.2">
      <c r="A82" s="4" t="s">
        <v>151</v>
      </c>
      <c r="B82" s="5"/>
      <c r="C82" s="5"/>
      <c r="D82" s="5"/>
      <c r="E82" s="5"/>
      <c r="F82" s="5"/>
      <c r="G82" s="5"/>
      <c r="H82" s="5"/>
      <c r="I82" s="5"/>
      <c r="J82" s="5"/>
      <c r="K82" s="5"/>
      <c r="L82" s="6"/>
    </row>
    <row r="83" spans="1:12" x14ac:dyDescent="0.2">
      <c r="A83" s="4" t="s">
        <v>152</v>
      </c>
      <c r="B83" s="5"/>
      <c r="C83" s="5"/>
      <c r="D83" s="5"/>
      <c r="E83" s="5"/>
      <c r="F83" s="5"/>
      <c r="G83" s="5"/>
      <c r="H83" s="5"/>
      <c r="I83" s="5"/>
      <c r="J83" s="5"/>
      <c r="K83" s="5"/>
      <c r="L83" s="6"/>
    </row>
    <row r="84" spans="1:12" x14ac:dyDescent="0.2">
      <c r="A84" s="4" t="s">
        <v>153</v>
      </c>
      <c r="B84" s="5"/>
      <c r="C84" s="5"/>
      <c r="D84" s="5"/>
      <c r="E84" s="5"/>
      <c r="F84" s="5"/>
      <c r="G84" s="5"/>
      <c r="H84" s="5"/>
      <c r="I84" s="5"/>
      <c r="J84" s="5"/>
      <c r="K84" s="5"/>
      <c r="L84" s="6"/>
    </row>
    <row r="85" spans="1:12" x14ac:dyDescent="0.2">
      <c r="A85" s="4"/>
      <c r="B85" s="5"/>
      <c r="C85" s="5"/>
      <c r="D85" s="5"/>
      <c r="E85" s="5"/>
      <c r="F85" s="5"/>
      <c r="G85" s="5"/>
      <c r="H85" s="5"/>
      <c r="I85" s="5"/>
      <c r="J85" s="5"/>
      <c r="K85" s="5"/>
      <c r="L85" s="6"/>
    </row>
    <row r="86" spans="1:12" x14ac:dyDescent="0.2">
      <c r="A86" s="4" t="s">
        <v>74</v>
      </c>
      <c r="B86" s="5"/>
      <c r="C86" s="5"/>
      <c r="D86" s="5"/>
      <c r="E86" s="5"/>
      <c r="F86" s="5"/>
      <c r="G86" s="5"/>
      <c r="H86" s="5"/>
      <c r="I86" s="5"/>
      <c r="J86" s="5"/>
      <c r="K86" s="5"/>
      <c r="L86" s="6"/>
    </row>
    <row r="87" spans="1:12" x14ac:dyDescent="0.2">
      <c r="A87" s="4" t="s">
        <v>154</v>
      </c>
      <c r="B87" s="5"/>
      <c r="C87" s="5"/>
      <c r="D87" s="5"/>
      <c r="E87" s="5"/>
      <c r="F87" s="5"/>
      <c r="G87" s="5"/>
      <c r="H87" s="5"/>
      <c r="I87" s="5"/>
      <c r="J87" s="5"/>
      <c r="K87" s="5"/>
      <c r="L87" s="6"/>
    </row>
    <row r="88" spans="1:12" x14ac:dyDescent="0.2">
      <c r="A88" s="4" t="s">
        <v>155</v>
      </c>
      <c r="B88" s="5"/>
      <c r="C88" s="5"/>
      <c r="D88" s="5"/>
      <c r="E88" s="5"/>
      <c r="F88" s="5"/>
      <c r="G88" s="5"/>
      <c r="H88" s="5"/>
      <c r="I88" s="5"/>
      <c r="J88" s="5"/>
      <c r="K88" s="5"/>
      <c r="L88" s="6"/>
    </row>
    <row r="89" spans="1:12" ht="13.5" thickBot="1" x14ac:dyDescent="0.25">
      <c r="A89" s="77" t="s">
        <v>156</v>
      </c>
      <c r="B89" s="59"/>
      <c r="C89" s="59"/>
      <c r="D89" s="59"/>
      <c r="E89" s="59"/>
      <c r="F89" s="59"/>
      <c r="G89" s="59"/>
      <c r="H89" s="59"/>
      <c r="I89" s="59"/>
      <c r="J89" s="59"/>
      <c r="K89" s="59"/>
      <c r="L89" s="60"/>
    </row>
  </sheetData>
  <mergeCells count="5">
    <mergeCell ref="A1:L1"/>
    <mergeCell ref="A2:L2"/>
    <mergeCell ref="A3:L3"/>
    <mergeCell ref="C4:G4"/>
    <mergeCell ref="H4:L4"/>
  </mergeCells>
  <printOptions horizontalCentered="1"/>
  <pageMargins left="0.5" right="0.5" top="0.5" bottom="0.5" header="0.3" footer="0.3"/>
  <pageSetup scale="78" fitToHeight="0" orientation="landscape" r:id="rId1"/>
  <headerFooter>
    <oddHeader>&amp;COffice of Economic and Demographic Research</oddHeader>
    <oddFooter>&amp;LDecember 2006&amp;RPage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4"/>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6.7109375" customWidth="1"/>
    <col min="8" max="9" width="12.7109375" customWidth="1"/>
    <col min="10" max="10" width="15.7109375" customWidth="1"/>
    <col min="11" max="11" width="12.7109375" customWidth="1"/>
    <col min="12" max="12" width="15.7109375" customWidth="1"/>
    <col min="253" max="253" width="12.7109375" customWidth="1"/>
    <col min="254" max="254" width="15.7109375" customWidth="1"/>
    <col min="255" max="256" width="12.7109375" customWidth="1"/>
    <col min="257" max="257" width="15.7109375" customWidth="1"/>
    <col min="258" max="258" width="12.7109375" customWidth="1"/>
    <col min="259" max="259" width="16.7109375" customWidth="1"/>
    <col min="260" max="261" width="12.7109375" customWidth="1"/>
    <col min="262" max="262" width="15.7109375" customWidth="1"/>
    <col min="263" max="263" width="12.7109375" customWidth="1"/>
    <col min="264" max="264" width="15.7109375" customWidth="1"/>
    <col min="266" max="266" width="15" bestFit="1" customWidth="1"/>
    <col min="267" max="267" width="16" bestFit="1" customWidth="1"/>
    <col min="509" max="509" width="12.7109375" customWidth="1"/>
    <col min="510" max="510" width="15.7109375" customWidth="1"/>
    <col min="511" max="512" width="12.7109375" customWidth="1"/>
    <col min="513" max="513" width="15.7109375" customWidth="1"/>
    <col min="514" max="514" width="12.7109375" customWidth="1"/>
    <col min="515" max="515" width="16.7109375" customWidth="1"/>
    <col min="516" max="517" width="12.7109375" customWidth="1"/>
    <col min="518" max="518" width="15.7109375" customWidth="1"/>
    <col min="519" max="519" width="12.7109375" customWidth="1"/>
    <col min="520" max="520" width="15.7109375" customWidth="1"/>
    <col min="522" max="522" width="15" bestFit="1" customWidth="1"/>
    <col min="523" max="523" width="16" bestFit="1" customWidth="1"/>
    <col min="765" max="765" width="12.7109375" customWidth="1"/>
    <col min="766" max="766" width="15.7109375" customWidth="1"/>
    <col min="767" max="768" width="12.7109375" customWidth="1"/>
    <col min="769" max="769" width="15.7109375" customWidth="1"/>
    <col min="770" max="770" width="12.7109375" customWidth="1"/>
    <col min="771" max="771" width="16.7109375" customWidth="1"/>
    <col min="772" max="773" width="12.7109375" customWidth="1"/>
    <col min="774" max="774" width="15.7109375" customWidth="1"/>
    <col min="775" max="775" width="12.7109375" customWidth="1"/>
    <col min="776" max="776" width="15.7109375" customWidth="1"/>
    <col min="778" max="778" width="15" bestFit="1" customWidth="1"/>
    <col min="779" max="779" width="16" bestFit="1" customWidth="1"/>
    <col min="1021" max="1021" width="12.7109375" customWidth="1"/>
    <col min="1022" max="1022" width="15.7109375" customWidth="1"/>
    <col min="1023" max="1024" width="12.7109375" customWidth="1"/>
    <col min="1025" max="1025" width="15.7109375" customWidth="1"/>
    <col min="1026" max="1026" width="12.7109375" customWidth="1"/>
    <col min="1027" max="1027" width="16.7109375" customWidth="1"/>
    <col min="1028" max="1029" width="12.7109375" customWidth="1"/>
    <col min="1030" max="1030" width="15.7109375" customWidth="1"/>
    <col min="1031" max="1031" width="12.7109375" customWidth="1"/>
    <col min="1032" max="1032" width="15.7109375" customWidth="1"/>
    <col min="1034" max="1034" width="15" bestFit="1" customWidth="1"/>
    <col min="1035" max="1035" width="16" bestFit="1" customWidth="1"/>
    <col min="1277" max="1277" width="12.7109375" customWidth="1"/>
    <col min="1278" max="1278" width="15.7109375" customWidth="1"/>
    <col min="1279" max="1280" width="12.7109375" customWidth="1"/>
    <col min="1281" max="1281" width="15.7109375" customWidth="1"/>
    <col min="1282" max="1282" width="12.7109375" customWidth="1"/>
    <col min="1283" max="1283" width="16.7109375" customWidth="1"/>
    <col min="1284" max="1285" width="12.7109375" customWidth="1"/>
    <col min="1286" max="1286" width="15.7109375" customWidth="1"/>
    <col min="1287" max="1287" width="12.7109375" customWidth="1"/>
    <col min="1288" max="1288" width="15.7109375" customWidth="1"/>
    <col min="1290" max="1290" width="15" bestFit="1" customWidth="1"/>
    <col min="1291" max="1291" width="16" bestFit="1" customWidth="1"/>
    <col min="1533" max="1533" width="12.7109375" customWidth="1"/>
    <col min="1534" max="1534" width="15.7109375" customWidth="1"/>
    <col min="1535" max="1536" width="12.7109375" customWidth="1"/>
    <col min="1537" max="1537" width="15.7109375" customWidth="1"/>
    <col min="1538" max="1538" width="12.7109375" customWidth="1"/>
    <col min="1539" max="1539" width="16.7109375" customWidth="1"/>
    <col min="1540" max="1541" width="12.7109375" customWidth="1"/>
    <col min="1542" max="1542" width="15.7109375" customWidth="1"/>
    <col min="1543" max="1543" width="12.7109375" customWidth="1"/>
    <col min="1544" max="1544" width="15.7109375" customWidth="1"/>
    <col min="1546" max="1546" width="15" bestFit="1" customWidth="1"/>
    <col min="1547" max="1547" width="16" bestFit="1" customWidth="1"/>
    <col min="1789" max="1789" width="12.7109375" customWidth="1"/>
    <col min="1790" max="1790" width="15.7109375" customWidth="1"/>
    <col min="1791" max="1792" width="12.7109375" customWidth="1"/>
    <col min="1793" max="1793" width="15.7109375" customWidth="1"/>
    <col min="1794" max="1794" width="12.7109375" customWidth="1"/>
    <col min="1795" max="1795" width="16.7109375" customWidth="1"/>
    <col min="1796" max="1797" width="12.7109375" customWidth="1"/>
    <col min="1798" max="1798" width="15.7109375" customWidth="1"/>
    <col min="1799" max="1799" width="12.7109375" customWidth="1"/>
    <col min="1800" max="1800" width="15.7109375" customWidth="1"/>
    <col min="1802" max="1802" width="15" bestFit="1" customWidth="1"/>
    <col min="1803" max="1803" width="16" bestFit="1" customWidth="1"/>
    <col min="2045" max="2045" width="12.7109375" customWidth="1"/>
    <col min="2046" max="2046" width="15.7109375" customWidth="1"/>
    <col min="2047" max="2048" width="12.7109375" customWidth="1"/>
    <col min="2049" max="2049" width="15.7109375" customWidth="1"/>
    <col min="2050" max="2050" width="12.7109375" customWidth="1"/>
    <col min="2051" max="2051" width="16.7109375" customWidth="1"/>
    <col min="2052" max="2053" width="12.7109375" customWidth="1"/>
    <col min="2054" max="2054" width="15.7109375" customWidth="1"/>
    <col min="2055" max="2055" width="12.7109375" customWidth="1"/>
    <col min="2056" max="2056" width="15.7109375" customWidth="1"/>
    <col min="2058" max="2058" width="15" bestFit="1" customWidth="1"/>
    <col min="2059" max="2059" width="16" bestFit="1" customWidth="1"/>
    <col min="2301" max="2301" width="12.7109375" customWidth="1"/>
    <col min="2302" max="2302" width="15.7109375" customWidth="1"/>
    <col min="2303" max="2304" width="12.7109375" customWidth="1"/>
    <col min="2305" max="2305" width="15.7109375" customWidth="1"/>
    <col min="2306" max="2306" width="12.7109375" customWidth="1"/>
    <col min="2307" max="2307" width="16.7109375" customWidth="1"/>
    <col min="2308" max="2309" width="12.7109375" customWidth="1"/>
    <col min="2310" max="2310" width="15.7109375" customWidth="1"/>
    <col min="2311" max="2311" width="12.7109375" customWidth="1"/>
    <col min="2312" max="2312" width="15.7109375" customWidth="1"/>
    <col min="2314" max="2314" width="15" bestFit="1" customWidth="1"/>
    <col min="2315" max="2315" width="16" bestFit="1" customWidth="1"/>
    <col min="2557" max="2557" width="12.7109375" customWidth="1"/>
    <col min="2558" max="2558" width="15.7109375" customWidth="1"/>
    <col min="2559" max="2560" width="12.7109375" customWidth="1"/>
    <col min="2561" max="2561" width="15.7109375" customWidth="1"/>
    <col min="2562" max="2562" width="12.7109375" customWidth="1"/>
    <col min="2563" max="2563" width="16.7109375" customWidth="1"/>
    <col min="2564" max="2565" width="12.7109375" customWidth="1"/>
    <col min="2566" max="2566" width="15.7109375" customWidth="1"/>
    <col min="2567" max="2567" width="12.7109375" customWidth="1"/>
    <col min="2568" max="2568" width="15.7109375" customWidth="1"/>
    <col min="2570" max="2570" width="15" bestFit="1" customWidth="1"/>
    <col min="2571" max="2571" width="16" bestFit="1" customWidth="1"/>
    <col min="2813" max="2813" width="12.7109375" customWidth="1"/>
    <col min="2814" max="2814" width="15.7109375" customWidth="1"/>
    <col min="2815" max="2816" width="12.7109375" customWidth="1"/>
    <col min="2817" max="2817" width="15.7109375" customWidth="1"/>
    <col min="2818" max="2818" width="12.7109375" customWidth="1"/>
    <col min="2819" max="2819" width="16.7109375" customWidth="1"/>
    <col min="2820" max="2821" width="12.7109375" customWidth="1"/>
    <col min="2822" max="2822" width="15.7109375" customWidth="1"/>
    <col min="2823" max="2823" width="12.7109375" customWidth="1"/>
    <col min="2824" max="2824" width="15.7109375" customWidth="1"/>
    <col min="2826" max="2826" width="15" bestFit="1" customWidth="1"/>
    <col min="2827" max="2827" width="16" bestFit="1" customWidth="1"/>
    <col min="3069" max="3069" width="12.7109375" customWidth="1"/>
    <col min="3070" max="3070" width="15.7109375" customWidth="1"/>
    <col min="3071" max="3072" width="12.7109375" customWidth="1"/>
    <col min="3073" max="3073" width="15.7109375" customWidth="1"/>
    <col min="3074" max="3074" width="12.7109375" customWidth="1"/>
    <col min="3075" max="3075" width="16.7109375" customWidth="1"/>
    <col min="3076" max="3077" width="12.7109375" customWidth="1"/>
    <col min="3078" max="3078" width="15.7109375" customWidth="1"/>
    <col min="3079" max="3079" width="12.7109375" customWidth="1"/>
    <col min="3080" max="3080" width="15.7109375" customWidth="1"/>
    <col min="3082" max="3082" width="15" bestFit="1" customWidth="1"/>
    <col min="3083" max="3083" width="16" bestFit="1" customWidth="1"/>
    <col min="3325" max="3325" width="12.7109375" customWidth="1"/>
    <col min="3326" max="3326" width="15.7109375" customWidth="1"/>
    <col min="3327" max="3328" width="12.7109375" customWidth="1"/>
    <col min="3329" max="3329" width="15.7109375" customWidth="1"/>
    <col min="3330" max="3330" width="12.7109375" customWidth="1"/>
    <col min="3331" max="3331" width="16.7109375" customWidth="1"/>
    <col min="3332" max="3333" width="12.7109375" customWidth="1"/>
    <col min="3334" max="3334" width="15.7109375" customWidth="1"/>
    <col min="3335" max="3335" width="12.7109375" customWidth="1"/>
    <col min="3336" max="3336" width="15.7109375" customWidth="1"/>
    <col min="3338" max="3338" width="15" bestFit="1" customWidth="1"/>
    <col min="3339" max="3339" width="16" bestFit="1" customWidth="1"/>
    <col min="3581" max="3581" width="12.7109375" customWidth="1"/>
    <col min="3582" max="3582" width="15.7109375" customWidth="1"/>
    <col min="3583" max="3584" width="12.7109375" customWidth="1"/>
    <col min="3585" max="3585" width="15.7109375" customWidth="1"/>
    <col min="3586" max="3586" width="12.7109375" customWidth="1"/>
    <col min="3587" max="3587" width="16.7109375" customWidth="1"/>
    <col min="3588" max="3589" width="12.7109375" customWidth="1"/>
    <col min="3590" max="3590" width="15.7109375" customWidth="1"/>
    <col min="3591" max="3591" width="12.7109375" customWidth="1"/>
    <col min="3592" max="3592" width="15.7109375" customWidth="1"/>
    <col min="3594" max="3594" width="15" bestFit="1" customWidth="1"/>
    <col min="3595" max="3595" width="16" bestFit="1" customWidth="1"/>
    <col min="3837" max="3837" width="12.7109375" customWidth="1"/>
    <col min="3838" max="3838" width="15.7109375" customWidth="1"/>
    <col min="3839" max="3840" width="12.7109375" customWidth="1"/>
    <col min="3841" max="3841" width="15.7109375" customWidth="1"/>
    <col min="3842" max="3842" width="12.7109375" customWidth="1"/>
    <col min="3843" max="3843" width="16.7109375" customWidth="1"/>
    <col min="3844" max="3845" width="12.7109375" customWidth="1"/>
    <col min="3846" max="3846" width="15.7109375" customWidth="1"/>
    <col min="3847" max="3847" width="12.7109375" customWidth="1"/>
    <col min="3848" max="3848" width="15.7109375" customWidth="1"/>
    <col min="3850" max="3850" width="15" bestFit="1" customWidth="1"/>
    <col min="3851" max="3851" width="16" bestFit="1" customWidth="1"/>
    <col min="4093" max="4093" width="12.7109375" customWidth="1"/>
    <col min="4094" max="4094" width="15.7109375" customWidth="1"/>
    <col min="4095" max="4096" width="12.7109375" customWidth="1"/>
    <col min="4097" max="4097" width="15.7109375" customWidth="1"/>
    <col min="4098" max="4098" width="12.7109375" customWidth="1"/>
    <col min="4099" max="4099" width="16.7109375" customWidth="1"/>
    <col min="4100" max="4101" width="12.7109375" customWidth="1"/>
    <col min="4102" max="4102" width="15.7109375" customWidth="1"/>
    <col min="4103" max="4103" width="12.7109375" customWidth="1"/>
    <col min="4104" max="4104" width="15.7109375" customWidth="1"/>
    <col min="4106" max="4106" width="15" bestFit="1" customWidth="1"/>
    <col min="4107" max="4107" width="16" bestFit="1" customWidth="1"/>
    <col min="4349" max="4349" width="12.7109375" customWidth="1"/>
    <col min="4350" max="4350" width="15.7109375" customWidth="1"/>
    <col min="4351" max="4352" width="12.7109375" customWidth="1"/>
    <col min="4353" max="4353" width="15.7109375" customWidth="1"/>
    <col min="4354" max="4354" width="12.7109375" customWidth="1"/>
    <col min="4355" max="4355" width="16.7109375" customWidth="1"/>
    <col min="4356" max="4357" width="12.7109375" customWidth="1"/>
    <col min="4358" max="4358" width="15.7109375" customWidth="1"/>
    <col min="4359" max="4359" width="12.7109375" customWidth="1"/>
    <col min="4360" max="4360" width="15.7109375" customWidth="1"/>
    <col min="4362" max="4362" width="15" bestFit="1" customWidth="1"/>
    <col min="4363" max="4363" width="16" bestFit="1" customWidth="1"/>
    <col min="4605" max="4605" width="12.7109375" customWidth="1"/>
    <col min="4606" max="4606" width="15.7109375" customWidth="1"/>
    <col min="4607" max="4608" width="12.7109375" customWidth="1"/>
    <col min="4609" max="4609" width="15.7109375" customWidth="1"/>
    <col min="4610" max="4610" width="12.7109375" customWidth="1"/>
    <col min="4611" max="4611" width="16.7109375" customWidth="1"/>
    <col min="4612" max="4613" width="12.7109375" customWidth="1"/>
    <col min="4614" max="4614" width="15.7109375" customWidth="1"/>
    <col min="4615" max="4615" width="12.7109375" customWidth="1"/>
    <col min="4616" max="4616" width="15.7109375" customWidth="1"/>
    <col min="4618" max="4618" width="15" bestFit="1" customWidth="1"/>
    <col min="4619" max="4619" width="16" bestFit="1" customWidth="1"/>
    <col min="4861" max="4861" width="12.7109375" customWidth="1"/>
    <col min="4862" max="4862" width="15.7109375" customWidth="1"/>
    <col min="4863" max="4864" width="12.7109375" customWidth="1"/>
    <col min="4865" max="4865" width="15.7109375" customWidth="1"/>
    <col min="4866" max="4866" width="12.7109375" customWidth="1"/>
    <col min="4867" max="4867" width="16.7109375" customWidth="1"/>
    <col min="4868" max="4869" width="12.7109375" customWidth="1"/>
    <col min="4870" max="4870" width="15.7109375" customWidth="1"/>
    <col min="4871" max="4871" width="12.7109375" customWidth="1"/>
    <col min="4872" max="4872" width="15.7109375" customWidth="1"/>
    <col min="4874" max="4874" width="15" bestFit="1" customWidth="1"/>
    <col min="4875" max="4875" width="16" bestFit="1" customWidth="1"/>
    <col min="5117" max="5117" width="12.7109375" customWidth="1"/>
    <col min="5118" max="5118" width="15.7109375" customWidth="1"/>
    <col min="5119" max="5120" width="12.7109375" customWidth="1"/>
    <col min="5121" max="5121" width="15.7109375" customWidth="1"/>
    <col min="5122" max="5122" width="12.7109375" customWidth="1"/>
    <col min="5123" max="5123" width="16.7109375" customWidth="1"/>
    <col min="5124" max="5125" width="12.7109375" customWidth="1"/>
    <col min="5126" max="5126" width="15.7109375" customWidth="1"/>
    <col min="5127" max="5127" width="12.7109375" customWidth="1"/>
    <col min="5128" max="5128" width="15.7109375" customWidth="1"/>
    <col min="5130" max="5130" width="15" bestFit="1" customWidth="1"/>
    <col min="5131" max="5131" width="16" bestFit="1" customWidth="1"/>
    <col min="5373" max="5373" width="12.7109375" customWidth="1"/>
    <col min="5374" max="5374" width="15.7109375" customWidth="1"/>
    <col min="5375" max="5376" width="12.7109375" customWidth="1"/>
    <col min="5377" max="5377" width="15.7109375" customWidth="1"/>
    <col min="5378" max="5378" width="12.7109375" customWidth="1"/>
    <col min="5379" max="5379" width="16.7109375" customWidth="1"/>
    <col min="5380" max="5381" width="12.7109375" customWidth="1"/>
    <col min="5382" max="5382" width="15.7109375" customWidth="1"/>
    <col min="5383" max="5383" width="12.7109375" customWidth="1"/>
    <col min="5384" max="5384" width="15.7109375" customWidth="1"/>
    <col min="5386" max="5386" width="15" bestFit="1" customWidth="1"/>
    <col min="5387" max="5387" width="16" bestFit="1" customWidth="1"/>
    <col min="5629" max="5629" width="12.7109375" customWidth="1"/>
    <col min="5630" max="5630" width="15.7109375" customWidth="1"/>
    <col min="5631" max="5632" width="12.7109375" customWidth="1"/>
    <col min="5633" max="5633" width="15.7109375" customWidth="1"/>
    <col min="5634" max="5634" width="12.7109375" customWidth="1"/>
    <col min="5635" max="5635" width="16.7109375" customWidth="1"/>
    <col min="5636" max="5637" width="12.7109375" customWidth="1"/>
    <col min="5638" max="5638" width="15.7109375" customWidth="1"/>
    <col min="5639" max="5639" width="12.7109375" customWidth="1"/>
    <col min="5640" max="5640" width="15.7109375" customWidth="1"/>
    <col min="5642" max="5642" width="15" bestFit="1" customWidth="1"/>
    <col min="5643" max="5643" width="16" bestFit="1" customWidth="1"/>
    <col min="5885" max="5885" width="12.7109375" customWidth="1"/>
    <col min="5886" max="5886" width="15.7109375" customWidth="1"/>
    <col min="5887" max="5888" width="12.7109375" customWidth="1"/>
    <col min="5889" max="5889" width="15.7109375" customWidth="1"/>
    <col min="5890" max="5890" width="12.7109375" customWidth="1"/>
    <col min="5891" max="5891" width="16.7109375" customWidth="1"/>
    <col min="5892" max="5893" width="12.7109375" customWidth="1"/>
    <col min="5894" max="5894" width="15.7109375" customWidth="1"/>
    <col min="5895" max="5895" width="12.7109375" customWidth="1"/>
    <col min="5896" max="5896" width="15.7109375" customWidth="1"/>
    <col min="5898" max="5898" width="15" bestFit="1" customWidth="1"/>
    <col min="5899" max="5899" width="16" bestFit="1" customWidth="1"/>
    <col min="6141" max="6141" width="12.7109375" customWidth="1"/>
    <col min="6142" max="6142" width="15.7109375" customWidth="1"/>
    <col min="6143" max="6144" width="12.7109375" customWidth="1"/>
    <col min="6145" max="6145" width="15.7109375" customWidth="1"/>
    <col min="6146" max="6146" width="12.7109375" customWidth="1"/>
    <col min="6147" max="6147" width="16.7109375" customWidth="1"/>
    <col min="6148" max="6149" width="12.7109375" customWidth="1"/>
    <col min="6150" max="6150" width="15.7109375" customWidth="1"/>
    <col min="6151" max="6151" width="12.7109375" customWidth="1"/>
    <col min="6152" max="6152" width="15.7109375" customWidth="1"/>
    <col min="6154" max="6154" width="15" bestFit="1" customWidth="1"/>
    <col min="6155" max="6155" width="16" bestFit="1" customWidth="1"/>
    <col min="6397" max="6397" width="12.7109375" customWidth="1"/>
    <col min="6398" max="6398" width="15.7109375" customWidth="1"/>
    <col min="6399" max="6400" width="12.7109375" customWidth="1"/>
    <col min="6401" max="6401" width="15.7109375" customWidth="1"/>
    <col min="6402" max="6402" width="12.7109375" customWidth="1"/>
    <col min="6403" max="6403" width="16.7109375" customWidth="1"/>
    <col min="6404" max="6405" width="12.7109375" customWidth="1"/>
    <col min="6406" max="6406" width="15.7109375" customWidth="1"/>
    <col min="6407" max="6407" width="12.7109375" customWidth="1"/>
    <col min="6408" max="6408" width="15.7109375" customWidth="1"/>
    <col min="6410" max="6410" width="15" bestFit="1" customWidth="1"/>
    <col min="6411" max="6411" width="16" bestFit="1" customWidth="1"/>
    <col min="6653" max="6653" width="12.7109375" customWidth="1"/>
    <col min="6654" max="6654" width="15.7109375" customWidth="1"/>
    <col min="6655" max="6656" width="12.7109375" customWidth="1"/>
    <col min="6657" max="6657" width="15.7109375" customWidth="1"/>
    <col min="6658" max="6658" width="12.7109375" customWidth="1"/>
    <col min="6659" max="6659" width="16.7109375" customWidth="1"/>
    <col min="6660" max="6661" width="12.7109375" customWidth="1"/>
    <col min="6662" max="6662" width="15.7109375" customWidth="1"/>
    <col min="6663" max="6663" width="12.7109375" customWidth="1"/>
    <col min="6664" max="6664" width="15.7109375" customWidth="1"/>
    <col min="6666" max="6666" width="15" bestFit="1" customWidth="1"/>
    <col min="6667" max="6667" width="16" bestFit="1" customWidth="1"/>
    <col min="6909" max="6909" width="12.7109375" customWidth="1"/>
    <col min="6910" max="6910" width="15.7109375" customWidth="1"/>
    <col min="6911" max="6912" width="12.7109375" customWidth="1"/>
    <col min="6913" max="6913" width="15.7109375" customWidth="1"/>
    <col min="6914" max="6914" width="12.7109375" customWidth="1"/>
    <col min="6915" max="6915" width="16.7109375" customWidth="1"/>
    <col min="6916" max="6917" width="12.7109375" customWidth="1"/>
    <col min="6918" max="6918" width="15.7109375" customWidth="1"/>
    <col min="6919" max="6919" width="12.7109375" customWidth="1"/>
    <col min="6920" max="6920" width="15.7109375" customWidth="1"/>
    <col min="6922" max="6922" width="15" bestFit="1" customWidth="1"/>
    <col min="6923" max="6923" width="16" bestFit="1" customWidth="1"/>
    <col min="7165" max="7165" width="12.7109375" customWidth="1"/>
    <col min="7166" max="7166" width="15.7109375" customWidth="1"/>
    <col min="7167" max="7168" width="12.7109375" customWidth="1"/>
    <col min="7169" max="7169" width="15.7109375" customWidth="1"/>
    <col min="7170" max="7170" width="12.7109375" customWidth="1"/>
    <col min="7171" max="7171" width="16.7109375" customWidth="1"/>
    <col min="7172" max="7173" width="12.7109375" customWidth="1"/>
    <col min="7174" max="7174" width="15.7109375" customWidth="1"/>
    <col min="7175" max="7175" width="12.7109375" customWidth="1"/>
    <col min="7176" max="7176" width="15.7109375" customWidth="1"/>
    <col min="7178" max="7178" width="15" bestFit="1" customWidth="1"/>
    <col min="7179" max="7179" width="16" bestFit="1" customWidth="1"/>
    <col min="7421" max="7421" width="12.7109375" customWidth="1"/>
    <col min="7422" max="7422" width="15.7109375" customWidth="1"/>
    <col min="7423" max="7424" width="12.7109375" customWidth="1"/>
    <col min="7425" max="7425" width="15.7109375" customWidth="1"/>
    <col min="7426" max="7426" width="12.7109375" customWidth="1"/>
    <col min="7427" max="7427" width="16.7109375" customWidth="1"/>
    <col min="7428" max="7429" width="12.7109375" customWidth="1"/>
    <col min="7430" max="7430" width="15.7109375" customWidth="1"/>
    <col min="7431" max="7431" width="12.7109375" customWidth="1"/>
    <col min="7432" max="7432" width="15.7109375" customWidth="1"/>
    <col min="7434" max="7434" width="15" bestFit="1" customWidth="1"/>
    <col min="7435" max="7435" width="16" bestFit="1" customWidth="1"/>
    <col min="7677" max="7677" width="12.7109375" customWidth="1"/>
    <col min="7678" max="7678" width="15.7109375" customWidth="1"/>
    <col min="7679" max="7680" width="12.7109375" customWidth="1"/>
    <col min="7681" max="7681" width="15.7109375" customWidth="1"/>
    <col min="7682" max="7682" width="12.7109375" customWidth="1"/>
    <col min="7683" max="7683" width="16.7109375" customWidth="1"/>
    <col min="7684" max="7685" width="12.7109375" customWidth="1"/>
    <col min="7686" max="7686" width="15.7109375" customWidth="1"/>
    <col min="7687" max="7687" width="12.7109375" customWidth="1"/>
    <col min="7688" max="7688" width="15.7109375" customWidth="1"/>
    <col min="7690" max="7690" width="15" bestFit="1" customWidth="1"/>
    <col min="7691" max="7691" width="16" bestFit="1" customWidth="1"/>
    <col min="7933" max="7933" width="12.7109375" customWidth="1"/>
    <col min="7934" max="7934" width="15.7109375" customWidth="1"/>
    <col min="7935" max="7936" width="12.7109375" customWidth="1"/>
    <col min="7937" max="7937" width="15.7109375" customWidth="1"/>
    <col min="7938" max="7938" width="12.7109375" customWidth="1"/>
    <col min="7939" max="7939" width="16.7109375" customWidth="1"/>
    <col min="7940" max="7941" width="12.7109375" customWidth="1"/>
    <col min="7942" max="7942" width="15.7109375" customWidth="1"/>
    <col min="7943" max="7943" width="12.7109375" customWidth="1"/>
    <col min="7944" max="7944" width="15.7109375" customWidth="1"/>
    <col min="7946" max="7946" width="15" bestFit="1" customWidth="1"/>
    <col min="7947" max="7947" width="16" bestFit="1" customWidth="1"/>
    <col min="8189" max="8189" width="12.7109375" customWidth="1"/>
    <col min="8190" max="8190" width="15.7109375" customWidth="1"/>
    <col min="8191" max="8192" width="12.7109375" customWidth="1"/>
    <col min="8193" max="8193" width="15.7109375" customWidth="1"/>
    <col min="8194" max="8194" width="12.7109375" customWidth="1"/>
    <col min="8195" max="8195" width="16.7109375" customWidth="1"/>
    <col min="8196" max="8197" width="12.7109375" customWidth="1"/>
    <col min="8198" max="8198" width="15.7109375" customWidth="1"/>
    <col min="8199" max="8199" width="12.7109375" customWidth="1"/>
    <col min="8200" max="8200" width="15.7109375" customWidth="1"/>
    <col min="8202" max="8202" width="15" bestFit="1" customWidth="1"/>
    <col min="8203" max="8203" width="16" bestFit="1" customWidth="1"/>
    <col min="8445" max="8445" width="12.7109375" customWidth="1"/>
    <col min="8446" max="8446" width="15.7109375" customWidth="1"/>
    <col min="8447" max="8448" width="12.7109375" customWidth="1"/>
    <col min="8449" max="8449" width="15.7109375" customWidth="1"/>
    <col min="8450" max="8450" width="12.7109375" customWidth="1"/>
    <col min="8451" max="8451" width="16.7109375" customWidth="1"/>
    <col min="8452" max="8453" width="12.7109375" customWidth="1"/>
    <col min="8454" max="8454" width="15.7109375" customWidth="1"/>
    <col min="8455" max="8455" width="12.7109375" customWidth="1"/>
    <col min="8456" max="8456" width="15.7109375" customWidth="1"/>
    <col min="8458" max="8458" width="15" bestFit="1" customWidth="1"/>
    <col min="8459" max="8459" width="16" bestFit="1" customWidth="1"/>
    <col min="8701" max="8701" width="12.7109375" customWidth="1"/>
    <col min="8702" max="8702" width="15.7109375" customWidth="1"/>
    <col min="8703" max="8704" width="12.7109375" customWidth="1"/>
    <col min="8705" max="8705" width="15.7109375" customWidth="1"/>
    <col min="8706" max="8706" width="12.7109375" customWidth="1"/>
    <col min="8707" max="8707" width="16.7109375" customWidth="1"/>
    <col min="8708" max="8709" width="12.7109375" customWidth="1"/>
    <col min="8710" max="8710" width="15.7109375" customWidth="1"/>
    <col min="8711" max="8711" width="12.7109375" customWidth="1"/>
    <col min="8712" max="8712" width="15.7109375" customWidth="1"/>
    <col min="8714" max="8714" width="15" bestFit="1" customWidth="1"/>
    <col min="8715" max="8715" width="16" bestFit="1" customWidth="1"/>
    <col min="8957" max="8957" width="12.7109375" customWidth="1"/>
    <col min="8958" max="8958" width="15.7109375" customWidth="1"/>
    <col min="8959" max="8960" width="12.7109375" customWidth="1"/>
    <col min="8961" max="8961" width="15.7109375" customWidth="1"/>
    <col min="8962" max="8962" width="12.7109375" customWidth="1"/>
    <col min="8963" max="8963" width="16.7109375" customWidth="1"/>
    <col min="8964" max="8965" width="12.7109375" customWidth="1"/>
    <col min="8966" max="8966" width="15.7109375" customWidth="1"/>
    <col min="8967" max="8967" width="12.7109375" customWidth="1"/>
    <col min="8968" max="8968" width="15.7109375" customWidth="1"/>
    <col min="8970" max="8970" width="15" bestFit="1" customWidth="1"/>
    <col min="8971" max="8971" width="16" bestFit="1" customWidth="1"/>
    <col min="9213" max="9213" width="12.7109375" customWidth="1"/>
    <col min="9214" max="9214" width="15.7109375" customWidth="1"/>
    <col min="9215" max="9216" width="12.7109375" customWidth="1"/>
    <col min="9217" max="9217" width="15.7109375" customWidth="1"/>
    <col min="9218" max="9218" width="12.7109375" customWidth="1"/>
    <col min="9219" max="9219" width="16.7109375" customWidth="1"/>
    <col min="9220" max="9221" width="12.7109375" customWidth="1"/>
    <col min="9222" max="9222" width="15.7109375" customWidth="1"/>
    <col min="9223" max="9223" width="12.7109375" customWidth="1"/>
    <col min="9224" max="9224" width="15.7109375" customWidth="1"/>
    <col min="9226" max="9226" width="15" bestFit="1" customWidth="1"/>
    <col min="9227" max="9227" width="16" bestFit="1" customWidth="1"/>
    <col min="9469" max="9469" width="12.7109375" customWidth="1"/>
    <col min="9470" max="9470" width="15.7109375" customWidth="1"/>
    <col min="9471" max="9472" width="12.7109375" customWidth="1"/>
    <col min="9473" max="9473" width="15.7109375" customWidth="1"/>
    <col min="9474" max="9474" width="12.7109375" customWidth="1"/>
    <col min="9475" max="9475" width="16.7109375" customWidth="1"/>
    <col min="9476" max="9477" width="12.7109375" customWidth="1"/>
    <col min="9478" max="9478" width="15.7109375" customWidth="1"/>
    <col min="9479" max="9479" width="12.7109375" customWidth="1"/>
    <col min="9480" max="9480" width="15.7109375" customWidth="1"/>
    <col min="9482" max="9482" width="15" bestFit="1" customWidth="1"/>
    <col min="9483" max="9483" width="16" bestFit="1" customWidth="1"/>
    <col min="9725" max="9725" width="12.7109375" customWidth="1"/>
    <col min="9726" max="9726" width="15.7109375" customWidth="1"/>
    <col min="9727" max="9728" width="12.7109375" customWidth="1"/>
    <col min="9729" max="9729" width="15.7109375" customWidth="1"/>
    <col min="9730" max="9730" width="12.7109375" customWidth="1"/>
    <col min="9731" max="9731" width="16.7109375" customWidth="1"/>
    <col min="9732" max="9733" width="12.7109375" customWidth="1"/>
    <col min="9734" max="9734" width="15.7109375" customWidth="1"/>
    <col min="9735" max="9735" width="12.7109375" customWidth="1"/>
    <col min="9736" max="9736" width="15.7109375" customWidth="1"/>
    <col min="9738" max="9738" width="15" bestFit="1" customWidth="1"/>
    <col min="9739" max="9739" width="16" bestFit="1" customWidth="1"/>
    <col min="9981" max="9981" width="12.7109375" customWidth="1"/>
    <col min="9982" max="9982" width="15.7109375" customWidth="1"/>
    <col min="9983" max="9984" width="12.7109375" customWidth="1"/>
    <col min="9985" max="9985" width="15.7109375" customWidth="1"/>
    <col min="9986" max="9986" width="12.7109375" customWidth="1"/>
    <col min="9987" max="9987" width="16.7109375" customWidth="1"/>
    <col min="9988" max="9989" width="12.7109375" customWidth="1"/>
    <col min="9990" max="9990" width="15.7109375" customWidth="1"/>
    <col min="9991" max="9991" width="12.7109375" customWidth="1"/>
    <col min="9992" max="9992" width="15.7109375" customWidth="1"/>
    <col min="9994" max="9994" width="15" bestFit="1" customWidth="1"/>
    <col min="9995" max="9995" width="16" bestFit="1" customWidth="1"/>
    <col min="10237" max="10237" width="12.7109375" customWidth="1"/>
    <col min="10238" max="10238" width="15.7109375" customWidth="1"/>
    <col min="10239" max="10240" width="12.7109375" customWidth="1"/>
    <col min="10241" max="10241" width="15.7109375" customWidth="1"/>
    <col min="10242" max="10242" width="12.7109375" customWidth="1"/>
    <col min="10243" max="10243" width="16.7109375" customWidth="1"/>
    <col min="10244" max="10245" width="12.7109375" customWidth="1"/>
    <col min="10246" max="10246" width="15.7109375" customWidth="1"/>
    <col min="10247" max="10247" width="12.7109375" customWidth="1"/>
    <col min="10248" max="10248" width="15.7109375" customWidth="1"/>
    <col min="10250" max="10250" width="15" bestFit="1" customWidth="1"/>
    <col min="10251" max="10251" width="16" bestFit="1" customWidth="1"/>
    <col min="10493" max="10493" width="12.7109375" customWidth="1"/>
    <col min="10494" max="10494" width="15.7109375" customWidth="1"/>
    <col min="10495" max="10496" width="12.7109375" customWidth="1"/>
    <col min="10497" max="10497" width="15.7109375" customWidth="1"/>
    <col min="10498" max="10498" width="12.7109375" customWidth="1"/>
    <col min="10499" max="10499" width="16.7109375" customWidth="1"/>
    <col min="10500" max="10501" width="12.7109375" customWidth="1"/>
    <col min="10502" max="10502" width="15.7109375" customWidth="1"/>
    <col min="10503" max="10503" width="12.7109375" customWidth="1"/>
    <col min="10504" max="10504" width="15.7109375" customWidth="1"/>
    <col min="10506" max="10506" width="15" bestFit="1" customWidth="1"/>
    <col min="10507" max="10507" width="16" bestFit="1" customWidth="1"/>
    <col min="10749" max="10749" width="12.7109375" customWidth="1"/>
    <col min="10750" max="10750" width="15.7109375" customWidth="1"/>
    <col min="10751" max="10752" width="12.7109375" customWidth="1"/>
    <col min="10753" max="10753" width="15.7109375" customWidth="1"/>
    <col min="10754" max="10754" width="12.7109375" customWidth="1"/>
    <col min="10755" max="10755" width="16.7109375" customWidth="1"/>
    <col min="10756" max="10757" width="12.7109375" customWidth="1"/>
    <col min="10758" max="10758" width="15.7109375" customWidth="1"/>
    <col min="10759" max="10759" width="12.7109375" customWidth="1"/>
    <col min="10760" max="10760" width="15.7109375" customWidth="1"/>
    <col min="10762" max="10762" width="15" bestFit="1" customWidth="1"/>
    <col min="10763" max="10763" width="16" bestFit="1" customWidth="1"/>
    <col min="11005" max="11005" width="12.7109375" customWidth="1"/>
    <col min="11006" max="11006" width="15.7109375" customWidth="1"/>
    <col min="11007" max="11008" width="12.7109375" customWidth="1"/>
    <col min="11009" max="11009" width="15.7109375" customWidth="1"/>
    <col min="11010" max="11010" width="12.7109375" customWidth="1"/>
    <col min="11011" max="11011" width="16.7109375" customWidth="1"/>
    <col min="11012" max="11013" width="12.7109375" customWidth="1"/>
    <col min="11014" max="11014" width="15.7109375" customWidth="1"/>
    <col min="11015" max="11015" width="12.7109375" customWidth="1"/>
    <col min="11016" max="11016" width="15.7109375" customWidth="1"/>
    <col min="11018" max="11018" width="15" bestFit="1" customWidth="1"/>
    <col min="11019" max="11019" width="16" bestFit="1" customWidth="1"/>
    <col min="11261" max="11261" width="12.7109375" customWidth="1"/>
    <col min="11262" max="11262" width="15.7109375" customWidth="1"/>
    <col min="11263" max="11264" width="12.7109375" customWidth="1"/>
    <col min="11265" max="11265" width="15.7109375" customWidth="1"/>
    <col min="11266" max="11266" width="12.7109375" customWidth="1"/>
    <col min="11267" max="11267" width="16.7109375" customWidth="1"/>
    <col min="11268" max="11269" width="12.7109375" customWidth="1"/>
    <col min="11270" max="11270" width="15.7109375" customWidth="1"/>
    <col min="11271" max="11271" width="12.7109375" customWidth="1"/>
    <col min="11272" max="11272" width="15.7109375" customWidth="1"/>
    <col min="11274" max="11274" width="15" bestFit="1" customWidth="1"/>
    <col min="11275" max="11275" width="16" bestFit="1" customWidth="1"/>
    <col min="11517" max="11517" width="12.7109375" customWidth="1"/>
    <col min="11518" max="11518" width="15.7109375" customWidth="1"/>
    <col min="11519" max="11520" width="12.7109375" customWidth="1"/>
    <col min="11521" max="11521" width="15.7109375" customWidth="1"/>
    <col min="11522" max="11522" width="12.7109375" customWidth="1"/>
    <col min="11523" max="11523" width="16.7109375" customWidth="1"/>
    <col min="11524" max="11525" width="12.7109375" customWidth="1"/>
    <col min="11526" max="11526" width="15.7109375" customWidth="1"/>
    <col min="11527" max="11527" width="12.7109375" customWidth="1"/>
    <col min="11528" max="11528" width="15.7109375" customWidth="1"/>
    <col min="11530" max="11530" width="15" bestFit="1" customWidth="1"/>
    <col min="11531" max="11531" width="16" bestFit="1" customWidth="1"/>
    <col min="11773" max="11773" width="12.7109375" customWidth="1"/>
    <col min="11774" max="11774" width="15.7109375" customWidth="1"/>
    <col min="11775" max="11776" width="12.7109375" customWidth="1"/>
    <col min="11777" max="11777" width="15.7109375" customWidth="1"/>
    <col min="11778" max="11778" width="12.7109375" customWidth="1"/>
    <col min="11779" max="11779" width="16.7109375" customWidth="1"/>
    <col min="11780" max="11781" width="12.7109375" customWidth="1"/>
    <col min="11782" max="11782" width="15.7109375" customWidth="1"/>
    <col min="11783" max="11783" width="12.7109375" customWidth="1"/>
    <col min="11784" max="11784" width="15.7109375" customWidth="1"/>
    <col min="11786" max="11786" width="15" bestFit="1" customWidth="1"/>
    <col min="11787" max="11787" width="16" bestFit="1" customWidth="1"/>
    <col min="12029" max="12029" width="12.7109375" customWidth="1"/>
    <col min="12030" max="12030" width="15.7109375" customWidth="1"/>
    <col min="12031" max="12032" width="12.7109375" customWidth="1"/>
    <col min="12033" max="12033" width="15.7109375" customWidth="1"/>
    <col min="12034" max="12034" width="12.7109375" customWidth="1"/>
    <col min="12035" max="12035" width="16.7109375" customWidth="1"/>
    <col min="12036" max="12037" width="12.7109375" customWidth="1"/>
    <col min="12038" max="12038" width="15.7109375" customWidth="1"/>
    <col min="12039" max="12039" width="12.7109375" customWidth="1"/>
    <col min="12040" max="12040" width="15.7109375" customWidth="1"/>
    <col min="12042" max="12042" width="15" bestFit="1" customWidth="1"/>
    <col min="12043" max="12043" width="16" bestFit="1" customWidth="1"/>
    <col min="12285" max="12285" width="12.7109375" customWidth="1"/>
    <col min="12286" max="12286" width="15.7109375" customWidth="1"/>
    <col min="12287" max="12288" width="12.7109375" customWidth="1"/>
    <col min="12289" max="12289" width="15.7109375" customWidth="1"/>
    <col min="12290" max="12290" width="12.7109375" customWidth="1"/>
    <col min="12291" max="12291" width="16.7109375" customWidth="1"/>
    <col min="12292" max="12293" width="12.7109375" customWidth="1"/>
    <col min="12294" max="12294" width="15.7109375" customWidth="1"/>
    <col min="12295" max="12295" width="12.7109375" customWidth="1"/>
    <col min="12296" max="12296" width="15.7109375" customWidth="1"/>
    <col min="12298" max="12298" width="15" bestFit="1" customWidth="1"/>
    <col min="12299" max="12299" width="16" bestFit="1" customWidth="1"/>
    <col min="12541" max="12541" width="12.7109375" customWidth="1"/>
    <col min="12542" max="12542" width="15.7109375" customWidth="1"/>
    <col min="12543" max="12544" width="12.7109375" customWidth="1"/>
    <col min="12545" max="12545" width="15.7109375" customWidth="1"/>
    <col min="12546" max="12546" width="12.7109375" customWidth="1"/>
    <col min="12547" max="12547" width="16.7109375" customWidth="1"/>
    <col min="12548" max="12549" width="12.7109375" customWidth="1"/>
    <col min="12550" max="12550" width="15.7109375" customWidth="1"/>
    <col min="12551" max="12551" width="12.7109375" customWidth="1"/>
    <col min="12552" max="12552" width="15.7109375" customWidth="1"/>
    <col min="12554" max="12554" width="15" bestFit="1" customWidth="1"/>
    <col min="12555" max="12555" width="16" bestFit="1" customWidth="1"/>
    <col min="12797" max="12797" width="12.7109375" customWidth="1"/>
    <col min="12798" max="12798" width="15.7109375" customWidth="1"/>
    <col min="12799" max="12800" width="12.7109375" customWidth="1"/>
    <col min="12801" max="12801" width="15.7109375" customWidth="1"/>
    <col min="12802" max="12802" width="12.7109375" customWidth="1"/>
    <col min="12803" max="12803" width="16.7109375" customWidth="1"/>
    <col min="12804" max="12805" width="12.7109375" customWidth="1"/>
    <col min="12806" max="12806" width="15.7109375" customWidth="1"/>
    <col min="12807" max="12807" width="12.7109375" customWidth="1"/>
    <col min="12808" max="12808" width="15.7109375" customWidth="1"/>
    <col min="12810" max="12810" width="15" bestFit="1" customWidth="1"/>
    <col min="12811" max="12811" width="16" bestFit="1" customWidth="1"/>
    <col min="13053" max="13053" width="12.7109375" customWidth="1"/>
    <col min="13054" max="13054" width="15.7109375" customWidth="1"/>
    <col min="13055" max="13056" width="12.7109375" customWidth="1"/>
    <col min="13057" max="13057" width="15.7109375" customWidth="1"/>
    <col min="13058" max="13058" width="12.7109375" customWidth="1"/>
    <col min="13059" max="13059" width="16.7109375" customWidth="1"/>
    <col min="13060" max="13061" width="12.7109375" customWidth="1"/>
    <col min="13062" max="13062" width="15.7109375" customWidth="1"/>
    <col min="13063" max="13063" width="12.7109375" customWidth="1"/>
    <col min="13064" max="13064" width="15.7109375" customWidth="1"/>
    <col min="13066" max="13066" width="15" bestFit="1" customWidth="1"/>
    <col min="13067" max="13067" width="16" bestFit="1" customWidth="1"/>
    <col min="13309" max="13309" width="12.7109375" customWidth="1"/>
    <col min="13310" max="13310" width="15.7109375" customWidth="1"/>
    <col min="13311" max="13312" width="12.7109375" customWidth="1"/>
    <col min="13313" max="13313" width="15.7109375" customWidth="1"/>
    <col min="13314" max="13314" width="12.7109375" customWidth="1"/>
    <col min="13315" max="13315" width="16.7109375" customWidth="1"/>
    <col min="13316" max="13317" width="12.7109375" customWidth="1"/>
    <col min="13318" max="13318" width="15.7109375" customWidth="1"/>
    <col min="13319" max="13319" width="12.7109375" customWidth="1"/>
    <col min="13320" max="13320" width="15.7109375" customWidth="1"/>
    <col min="13322" max="13322" width="15" bestFit="1" customWidth="1"/>
    <col min="13323" max="13323" width="16" bestFit="1" customWidth="1"/>
    <col min="13565" max="13565" width="12.7109375" customWidth="1"/>
    <col min="13566" max="13566" width="15.7109375" customWidth="1"/>
    <col min="13567" max="13568" width="12.7109375" customWidth="1"/>
    <col min="13569" max="13569" width="15.7109375" customWidth="1"/>
    <col min="13570" max="13570" width="12.7109375" customWidth="1"/>
    <col min="13571" max="13571" width="16.7109375" customWidth="1"/>
    <col min="13572" max="13573" width="12.7109375" customWidth="1"/>
    <col min="13574" max="13574" width="15.7109375" customWidth="1"/>
    <col min="13575" max="13575" width="12.7109375" customWidth="1"/>
    <col min="13576" max="13576" width="15.7109375" customWidth="1"/>
    <col min="13578" max="13578" width="15" bestFit="1" customWidth="1"/>
    <col min="13579" max="13579" width="16" bestFit="1" customWidth="1"/>
    <col min="13821" max="13821" width="12.7109375" customWidth="1"/>
    <col min="13822" max="13822" width="15.7109375" customWidth="1"/>
    <col min="13823" max="13824" width="12.7109375" customWidth="1"/>
    <col min="13825" max="13825" width="15.7109375" customWidth="1"/>
    <col min="13826" max="13826" width="12.7109375" customWidth="1"/>
    <col min="13827" max="13827" width="16.7109375" customWidth="1"/>
    <col min="13828" max="13829" width="12.7109375" customWidth="1"/>
    <col min="13830" max="13830" width="15.7109375" customWidth="1"/>
    <col min="13831" max="13831" width="12.7109375" customWidth="1"/>
    <col min="13832" max="13832" width="15.7109375" customWidth="1"/>
    <col min="13834" max="13834" width="15" bestFit="1" customWidth="1"/>
    <col min="13835" max="13835" width="16" bestFit="1" customWidth="1"/>
    <col min="14077" max="14077" width="12.7109375" customWidth="1"/>
    <col min="14078" max="14078" width="15.7109375" customWidth="1"/>
    <col min="14079" max="14080" width="12.7109375" customWidth="1"/>
    <col min="14081" max="14081" width="15.7109375" customWidth="1"/>
    <col min="14082" max="14082" width="12.7109375" customWidth="1"/>
    <col min="14083" max="14083" width="16.7109375" customWidth="1"/>
    <col min="14084" max="14085" width="12.7109375" customWidth="1"/>
    <col min="14086" max="14086" width="15.7109375" customWidth="1"/>
    <col min="14087" max="14087" width="12.7109375" customWidth="1"/>
    <col min="14088" max="14088" width="15.7109375" customWidth="1"/>
    <col min="14090" max="14090" width="15" bestFit="1" customWidth="1"/>
    <col min="14091" max="14091" width="16" bestFit="1" customWidth="1"/>
    <col min="14333" max="14333" width="12.7109375" customWidth="1"/>
    <col min="14334" max="14334" width="15.7109375" customWidth="1"/>
    <col min="14335" max="14336" width="12.7109375" customWidth="1"/>
    <col min="14337" max="14337" width="15.7109375" customWidth="1"/>
    <col min="14338" max="14338" width="12.7109375" customWidth="1"/>
    <col min="14339" max="14339" width="16.7109375" customWidth="1"/>
    <col min="14340" max="14341" width="12.7109375" customWidth="1"/>
    <col min="14342" max="14342" width="15.7109375" customWidth="1"/>
    <col min="14343" max="14343" width="12.7109375" customWidth="1"/>
    <col min="14344" max="14344" width="15.7109375" customWidth="1"/>
    <col min="14346" max="14346" width="15" bestFit="1" customWidth="1"/>
    <col min="14347" max="14347" width="16" bestFit="1" customWidth="1"/>
    <col min="14589" max="14589" width="12.7109375" customWidth="1"/>
    <col min="14590" max="14590" width="15.7109375" customWidth="1"/>
    <col min="14591" max="14592" width="12.7109375" customWidth="1"/>
    <col min="14593" max="14593" width="15.7109375" customWidth="1"/>
    <col min="14594" max="14594" width="12.7109375" customWidth="1"/>
    <col min="14595" max="14595" width="16.7109375" customWidth="1"/>
    <col min="14596" max="14597" width="12.7109375" customWidth="1"/>
    <col min="14598" max="14598" width="15.7109375" customWidth="1"/>
    <col min="14599" max="14599" width="12.7109375" customWidth="1"/>
    <col min="14600" max="14600" width="15.7109375" customWidth="1"/>
    <col min="14602" max="14602" width="15" bestFit="1" customWidth="1"/>
    <col min="14603" max="14603" width="16" bestFit="1" customWidth="1"/>
    <col min="14845" max="14845" width="12.7109375" customWidth="1"/>
    <col min="14846" max="14846" width="15.7109375" customWidth="1"/>
    <col min="14847" max="14848" width="12.7109375" customWidth="1"/>
    <col min="14849" max="14849" width="15.7109375" customWidth="1"/>
    <col min="14850" max="14850" width="12.7109375" customWidth="1"/>
    <col min="14851" max="14851" width="16.7109375" customWidth="1"/>
    <col min="14852" max="14853" width="12.7109375" customWidth="1"/>
    <col min="14854" max="14854" width="15.7109375" customWidth="1"/>
    <col min="14855" max="14855" width="12.7109375" customWidth="1"/>
    <col min="14856" max="14856" width="15.7109375" customWidth="1"/>
    <col min="14858" max="14858" width="15" bestFit="1" customWidth="1"/>
    <col min="14859" max="14859" width="16" bestFit="1" customWidth="1"/>
    <col min="15101" max="15101" width="12.7109375" customWidth="1"/>
    <col min="15102" max="15102" width="15.7109375" customWidth="1"/>
    <col min="15103" max="15104" width="12.7109375" customWidth="1"/>
    <col min="15105" max="15105" width="15.7109375" customWidth="1"/>
    <col min="15106" max="15106" width="12.7109375" customWidth="1"/>
    <col min="15107" max="15107" width="16.7109375" customWidth="1"/>
    <col min="15108" max="15109" width="12.7109375" customWidth="1"/>
    <col min="15110" max="15110" width="15.7109375" customWidth="1"/>
    <col min="15111" max="15111" width="12.7109375" customWidth="1"/>
    <col min="15112" max="15112" width="15.7109375" customWidth="1"/>
    <col min="15114" max="15114" width="15" bestFit="1" customWidth="1"/>
    <col min="15115" max="15115" width="16" bestFit="1" customWidth="1"/>
    <col min="15357" max="15357" width="12.7109375" customWidth="1"/>
    <col min="15358" max="15358" width="15.7109375" customWidth="1"/>
    <col min="15359" max="15360" width="12.7109375" customWidth="1"/>
    <col min="15361" max="15361" width="15.7109375" customWidth="1"/>
    <col min="15362" max="15362" width="12.7109375" customWidth="1"/>
    <col min="15363" max="15363" width="16.7109375" customWidth="1"/>
    <col min="15364" max="15365" width="12.7109375" customWidth="1"/>
    <col min="15366" max="15366" width="15.7109375" customWidth="1"/>
    <col min="15367" max="15367" width="12.7109375" customWidth="1"/>
    <col min="15368" max="15368" width="15.7109375" customWidth="1"/>
    <col min="15370" max="15370" width="15" bestFit="1" customWidth="1"/>
    <col min="15371" max="15371" width="16" bestFit="1" customWidth="1"/>
    <col min="15613" max="15613" width="12.7109375" customWidth="1"/>
    <col min="15614" max="15614" width="15.7109375" customWidth="1"/>
    <col min="15615" max="15616" width="12.7109375" customWidth="1"/>
    <col min="15617" max="15617" width="15.7109375" customWidth="1"/>
    <col min="15618" max="15618" width="12.7109375" customWidth="1"/>
    <col min="15619" max="15619" width="16.7109375" customWidth="1"/>
    <col min="15620" max="15621" width="12.7109375" customWidth="1"/>
    <col min="15622" max="15622" width="15.7109375" customWidth="1"/>
    <col min="15623" max="15623" width="12.7109375" customWidth="1"/>
    <col min="15624" max="15624" width="15.7109375" customWidth="1"/>
    <col min="15626" max="15626" width="15" bestFit="1" customWidth="1"/>
    <col min="15627" max="15627" width="16" bestFit="1" customWidth="1"/>
    <col min="15869" max="15869" width="12.7109375" customWidth="1"/>
    <col min="15870" max="15870" width="15.7109375" customWidth="1"/>
    <col min="15871" max="15872" width="12.7109375" customWidth="1"/>
    <col min="15873" max="15873" width="15.7109375" customWidth="1"/>
    <col min="15874" max="15874" width="12.7109375" customWidth="1"/>
    <col min="15875" max="15875" width="16.7109375" customWidth="1"/>
    <col min="15876" max="15877" width="12.7109375" customWidth="1"/>
    <col min="15878" max="15878" width="15.7109375" customWidth="1"/>
    <col min="15879" max="15879" width="12.7109375" customWidth="1"/>
    <col min="15880" max="15880" width="15.7109375" customWidth="1"/>
    <col min="15882" max="15882" width="15" bestFit="1" customWidth="1"/>
    <col min="15883" max="15883" width="16" bestFit="1" customWidth="1"/>
    <col min="16125" max="16125" width="12.7109375" customWidth="1"/>
    <col min="16126" max="16126" width="15.7109375" customWidth="1"/>
    <col min="16127" max="16128" width="12.7109375" customWidth="1"/>
    <col min="16129" max="16129" width="15.7109375" customWidth="1"/>
    <col min="16130" max="16130" width="12.7109375" customWidth="1"/>
    <col min="16131" max="16131" width="16.7109375" customWidth="1"/>
    <col min="16132" max="16133" width="12.7109375" customWidth="1"/>
    <col min="16134" max="16134" width="15.7109375" customWidth="1"/>
    <col min="16135" max="16135" width="12.7109375" customWidth="1"/>
    <col min="16136" max="16136" width="15.7109375" customWidth="1"/>
    <col min="16138" max="16138" width="15" bestFit="1" customWidth="1"/>
    <col min="16139" max="16139" width="16" bestFit="1"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232</v>
      </c>
      <c r="B3" s="140"/>
      <c r="C3" s="140"/>
      <c r="D3" s="140"/>
      <c r="E3" s="140"/>
      <c r="F3" s="140"/>
      <c r="G3" s="140"/>
      <c r="H3" s="140"/>
      <c r="I3" s="140"/>
      <c r="J3" s="140"/>
      <c r="K3" s="140"/>
      <c r="L3" s="141"/>
    </row>
    <row r="4" spans="1:12" x14ac:dyDescent="0.2">
      <c r="A4" s="102"/>
      <c r="B4" s="103" t="s">
        <v>69</v>
      </c>
      <c r="C4" s="142" t="s">
        <v>77</v>
      </c>
      <c r="D4" s="143"/>
      <c r="E4" s="143"/>
      <c r="F4" s="143"/>
      <c r="G4" s="143"/>
      <c r="H4" s="144" t="s">
        <v>78</v>
      </c>
      <c r="I4" s="143"/>
      <c r="J4" s="143"/>
      <c r="K4" s="143"/>
      <c r="L4" s="145"/>
    </row>
    <row r="5" spans="1:12" x14ac:dyDescent="0.2">
      <c r="A5" s="104"/>
      <c r="B5" s="105" t="s">
        <v>1</v>
      </c>
      <c r="C5" s="105" t="s">
        <v>75</v>
      </c>
      <c r="D5" s="106"/>
      <c r="E5" s="107" t="s">
        <v>1</v>
      </c>
      <c r="F5" s="108"/>
      <c r="G5" s="109" t="s">
        <v>1</v>
      </c>
      <c r="H5" s="110" t="s">
        <v>75</v>
      </c>
      <c r="I5" s="107"/>
      <c r="J5" s="107" t="s">
        <v>79</v>
      </c>
      <c r="K5" s="107"/>
      <c r="L5" s="111" t="s">
        <v>79</v>
      </c>
    </row>
    <row r="6" spans="1:12" x14ac:dyDescent="0.2">
      <c r="A6" s="104"/>
      <c r="B6" s="105" t="s">
        <v>73</v>
      </c>
      <c r="C6" s="105" t="s">
        <v>76</v>
      </c>
      <c r="D6" s="112">
        <v>2024</v>
      </c>
      <c r="E6" s="105" t="s">
        <v>70</v>
      </c>
      <c r="F6" s="113" t="s">
        <v>72</v>
      </c>
      <c r="G6" s="112" t="s">
        <v>66</v>
      </c>
      <c r="H6" s="114" t="s">
        <v>76</v>
      </c>
      <c r="I6" s="105">
        <v>2024</v>
      </c>
      <c r="J6" s="105" t="s">
        <v>70</v>
      </c>
      <c r="K6" s="105" t="s">
        <v>72</v>
      </c>
      <c r="L6" s="115" t="s">
        <v>66</v>
      </c>
    </row>
    <row r="7" spans="1:12" ht="13.5" thickBot="1" x14ac:dyDescent="0.25">
      <c r="A7" s="28" t="s">
        <v>0</v>
      </c>
      <c r="B7" s="29" t="s">
        <v>68</v>
      </c>
      <c r="C7" s="29" t="s">
        <v>71</v>
      </c>
      <c r="D7" s="30" t="s">
        <v>71</v>
      </c>
      <c r="E7" s="29" t="s">
        <v>80</v>
      </c>
      <c r="F7" s="35" t="s">
        <v>71</v>
      </c>
      <c r="G7" s="30" t="s">
        <v>80</v>
      </c>
      <c r="H7" s="31" t="s">
        <v>71</v>
      </c>
      <c r="I7" s="29" t="s">
        <v>71</v>
      </c>
      <c r="J7" s="29" t="s">
        <v>80</v>
      </c>
      <c r="K7" s="29" t="s">
        <v>71</v>
      </c>
      <c r="L7" s="32" t="s">
        <v>80</v>
      </c>
    </row>
    <row r="8" spans="1:12" x14ac:dyDescent="0.2">
      <c r="A8" s="7" t="s">
        <v>2</v>
      </c>
      <c r="B8" s="8">
        <v>60040598.588941768</v>
      </c>
      <c r="C8" s="9">
        <v>3.5</v>
      </c>
      <c r="D8" s="3">
        <v>1</v>
      </c>
      <c r="E8" s="116">
        <f>(B8*D8)</f>
        <v>60040598.588941768</v>
      </c>
      <c r="F8" s="52">
        <f>(C8-D8)</f>
        <v>2.5</v>
      </c>
      <c r="G8" s="117">
        <f>(B8*F8)</f>
        <v>150101496.47235441</v>
      </c>
      <c r="H8" s="14">
        <v>0.5</v>
      </c>
      <c r="I8" s="33">
        <v>0.5</v>
      </c>
      <c r="J8" s="118">
        <f>(B8*I8)</f>
        <v>30020299.294470884</v>
      </c>
      <c r="K8" s="3">
        <f>(H8-I8)</f>
        <v>0</v>
      </c>
      <c r="L8" s="119">
        <f>(B8*K8)</f>
        <v>0</v>
      </c>
    </row>
    <row r="9" spans="1:12" x14ac:dyDescent="0.2">
      <c r="A9" s="7" t="s">
        <v>3</v>
      </c>
      <c r="B9" s="48">
        <v>4038471.1512846742</v>
      </c>
      <c r="C9" s="10">
        <v>2.5</v>
      </c>
      <c r="D9" s="2">
        <v>1</v>
      </c>
      <c r="E9" s="116">
        <f t="shared" ref="E9:E17" si="0">(B9*D9)</f>
        <v>4038471.1512846742</v>
      </c>
      <c r="F9" s="36">
        <f>(C9-D9)</f>
        <v>1.5</v>
      </c>
      <c r="G9" s="117">
        <f>(B9*F9)</f>
        <v>6057706.7269270113</v>
      </c>
      <c r="H9" s="15">
        <v>0.5</v>
      </c>
      <c r="I9" s="10">
        <v>0</v>
      </c>
      <c r="J9" s="118">
        <f t="shared" ref="J9:J72" si="1">(B9*I9)</f>
        <v>0</v>
      </c>
      <c r="K9" s="2">
        <f>(H9-I9)</f>
        <v>0.5</v>
      </c>
      <c r="L9" s="120">
        <f>(B9*K9)</f>
        <v>2019235.5756423371</v>
      </c>
    </row>
    <row r="10" spans="1:12" x14ac:dyDescent="0.2">
      <c r="A10" s="7" t="s">
        <v>4</v>
      </c>
      <c r="B10" s="48">
        <v>67683097.822370976</v>
      </c>
      <c r="C10" s="10">
        <v>2</v>
      </c>
      <c r="D10" s="2">
        <v>0.5</v>
      </c>
      <c r="E10" s="116">
        <f t="shared" si="0"/>
        <v>33841548.911185488</v>
      </c>
      <c r="F10" s="36">
        <f t="shared" ref="F10:F73" si="2">(C10-D10)</f>
        <v>1.5</v>
      </c>
      <c r="G10" s="117">
        <f t="shared" ref="G10:G73" si="3">(B10*F10)</f>
        <v>101524646.73355646</v>
      </c>
      <c r="H10" s="15">
        <v>0.5</v>
      </c>
      <c r="I10" s="10">
        <v>0.5</v>
      </c>
      <c r="J10" s="118">
        <f t="shared" si="1"/>
        <v>33841548.911185488</v>
      </c>
      <c r="K10" s="2">
        <f t="shared" ref="K10:K73" si="4">(H10-I10)</f>
        <v>0</v>
      </c>
      <c r="L10" s="120">
        <f t="shared" ref="L10:L73" si="5">(B10*K10)</f>
        <v>0</v>
      </c>
    </row>
    <row r="11" spans="1:12" x14ac:dyDescent="0.2">
      <c r="A11" s="7" t="s">
        <v>5</v>
      </c>
      <c r="B11" s="48">
        <v>4967764.3440934326</v>
      </c>
      <c r="C11" s="10">
        <v>2.5</v>
      </c>
      <c r="D11" s="2">
        <v>1</v>
      </c>
      <c r="E11" s="116">
        <f t="shared" si="0"/>
        <v>4967764.3440934326</v>
      </c>
      <c r="F11" s="36">
        <f t="shared" si="2"/>
        <v>1.5</v>
      </c>
      <c r="G11" s="117">
        <f t="shared" si="3"/>
        <v>7451646.516140149</v>
      </c>
      <c r="H11" s="15">
        <v>0.5</v>
      </c>
      <c r="I11" s="10">
        <v>0</v>
      </c>
      <c r="J11" s="118">
        <f t="shared" si="1"/>
        <v>0</v>
      </c>
      <c r="K11" s="2">
        <f t="shared" si="4"/>
        <v>0.5</v>
      </c>
      <c r="L11" s="120">
        <f t="shared" si="5"/>
        <v>2483882.1720467163</v>
      </c>
    </row>
    <row r="12" spans="1:12" x14ac:dyDescent="0.2">
      <c r="A12" s="7" t="s">
        <v>6</v>
      </c>
      <c r="B12" s="48">
        <v>137623729.80724093</v>
      </c>
      <c r="C12" s="10">
        <v>3</v>
      </c>
      <c r="D12" s="2">
        <v>0.5</v>
      </c>
      <c r="E12" s="116">
        <f t="shared" si="0"/>
        <v>68811864.903620467</v>
      </c>
      <c r="F12" s="36">
        <f t="shared" si="2"/>
        <v>2.5</v>
      </c>
      <c r="G12" s="117">
        <f t="shared" si="3"/>
        <v>344059324.51810235</v>
      </c>
      <c r="H12" s="15">
        <v>0.5</v>
      </c>
      <c r="I12" s="10">
        <v>0.5</v>
      </c>
      <c r="J12" s="118">
        <f t="shared" si="1"/>
        <v>68811864.903620467</v>
      </c>
      <c r="K12" s="2">
        <f t="shared" si="4"/>
        <v>0</v>
      </c>
      <c r="L12" s="120">
        <f t="shared" si="5"/>
        <v>0</v>
      </c>
    </row>
    <row r="13" spans="1:12" x14ac:dyDescent="0.2">
      <c r="A13" s="7" t="s">
        <v>7</v>
      </c>
      <c r="B13" s="48">
        <v>536647861.23732024</v>
      </c>
      <c r="C13" s="10">
        <v>3</v>
      </c>
      <c r="D13" s="2">
        <v>1</v>
      </c>
      <c r="E13" s="116">
        <f t="shared" si="0"/>
        <v>536647861.23732024</v>
      </c>
      <c r="F13" s="36">
        <f t="shared" si="2"/>
        <v>2</v>
      </c>
      <c r="G13" s="117">
        <f t="shared" si="3"/>
        <v>1073295722.4746405</v>
      </c>
      <c r="H13" s="15">
        <v>0.5</v>
      </c>
      <c r="I13" s="10">
        <v>0</v>
      </c>
      <c r="J13" s="118">
        <f t="shared" si="1"/>
        <v>0</v>
      </c>
      <c r="K13" s="2">
        <f t="shared" si="4"/>
        <v>0.5</v>
      </c>
      <c r="L13" s="120">
        <f t="shared" si="5"/>
        <v>268323930.61866012</v>
      </c>
    </row>
    <row r="14" spans="1:12" x14ac:dyDescent="0.2">
      <c r="A14" s="7" t="s">
        <v>8</v>
      </c>
      <c r="B14" s="48">
        <v>1532310.4195683319</v>
      </c>
      <c r="C14" s="10">
        <v>2.5</v>
      </c>
      <c r="D14" s="2">
        <v>1</v>
      </c>
      <c r="E14" s="116">
        <f t="shared" si="0"/>
        <v>1532310.4195683319</v>
      </c>
      <c r="F14" s="36">
        <f t="shared" si="2"/>
        <v>1.5</v>
      </c>
      <c r="G14" s="117">
        <f t="shared" si="3"/>
        <v>2298465.6293524979</v>
      </c>
      <c r="H14" s="15">
        <v>0.5</v>
      </c>
      <c r="I14" s="10">
        <v>0.5</v>
      </c>
      <c r="J14" s="118">
        <f t="shared" si="1"/>
        <v>766155.20978416596</v>
      </c>
      <c r="K14" s="2">
        <f t="shared" si="4"/>
        <v>0</v>
      </c>
      <c r="L14" s="120">
        <f t="shared" si="5"/>
        <v>0</v>
      </c>
    </row>
    <row r="15" spans="1:12" x14ac:dyDescent="0.2">
      <c r="A15" s="7" t="s">
        <v>9</v>
      </c>
      <c r="B15" s="48">
        <v>48418475.861419208</v>
      </c>
      <c r="C15" s="10">
        <v>3</v>
      </c>
      <c r="D15" s="2">
        <v>1</v>
      </c>
      <c r="E15" s="116">
        <f t="shared" si="0"/>
        <v>48418475.861419208</v>
      </c>
      <c r="F15" s="36">
        <f t="shared" si="2"/>
        <v>2</v>
      </c>
      <c r="G15" s="117">
        <f t="shared" si="3"/>
        <v>96836951.722838417</v>
      </c>
      <c r="H15" s="15">
        <v>0.5</v>
      </c>
      <c r="I15" s="10">
        <v>0</v>
      </c>
      <c r="J15" s="118">
        <f t="shared" si="1"/>
        <v>0</v>
      </c>
      <c r="K15" s="2">
        <f t="shared" si="4"/>
        <v>0.5</v>
      </c>
      <c r="L15" s="120">
        <f t="shared" si="5"/>
        <v>24209237.930709604</v>
      </c>
    </row>
    <row r="16" spans="1:12" x14ac:dyDescent="0.2">
      <c r="A16" s="7" t="s">
        <v>10</v>
      </c>
      <c r="B16" s="48">
        <v>26425701.183929175</v>
      </c>
      <c r="C16" s="10">
        <v>2</v>
      </c>
      <c r="D16" s="2">
        <v>0</v>
      </c>
      <c r="E16" s="116">
        <f t="shared" si="0"/>
        <v>0</v>
      </c>
      <c r="F16" s="36">
        <f t="shared" si="2"/>
        <v>2</v>
      </c>
      <c r="G16" s="117">
        <f t="shared" si="3"/>
        <v>52851402.36785835</v>
      </c>
      <c r="H16" s="15">
        <v>0.5</v>
      </c>
      <c r="I16" s="10">
        <v>0</v>
      </c>
      <c r="J16" s="118">
        <f t="shared" si="1"/>
        <v>0</v>
      </c>
      <c r="K16" s="2">
        <f t="shared" si="4"/>
        <v>0.5</v>
      </c>
      <c r="L16" s="120">
        <f t="shared" si="5"/>
        <v>13212850.591964588</v>
      </c>
    </row>
    <row r="17" spans="1:12" s="97" customFormat="1" x14ac:dyDescent="0.2">
      <c r="A17" s="91" t="s">
        <v>11</v>
      </c>
      <c r="B17" s="92">
        <v>37208095.997255832</v>
      </c>
      <c r="C17" s="93">
        <v>3</v>
      </c>
      <c r="D17" s="94">
        <v>1</v>
      </c>
      <c r="E17" s="116">
        <f t="shared" si="0"/>
        <v>37208095.997255832</v>
      </c>
      <c r="F17" s="95">
        <f t="shared" si="2"/>
        <v>2</v>
      </c>
      <c r="G17" s="117">
        <f t="shared" si="3"/>
        <v>74416191.994511664</v>
      </c>
      <c r="H17" s="96">
        <v>0.5</v>
      </c>
      <c r="I17" s="93">
        <v>0.5</v>
      </c>
      <c r="J17" s="118">
        <f t="shared" si="1"/>
        <v>18604047.998627916</v>
      </c>
      <c r="K17" s="94">
        <f t="shared" si="4"/>
        <v>0</v>
      </c>
      <c r="L17" s="120">
        <f t="shared" si="5"/>
        <v>0</v>
      </c>
    </row>
    <row r="18" spans="1:12" x14ac:dyDescent="0.2">
      <c r="A18" s="7" t="s">
        <v>12</v>
      </c>
      <c r="B18" s="53">
        <v>140622629.43955201</v>
      </c>
      <c r="C18" s="54">
        <v>2</v>
      </c>
      <c r="D18" s="2">
        <v>0</v>
      </c>
      <c r="E18" s="116">
        <f>(B18*1*0.25)</f>
        <v>35155657.359888002</v>
      </c>
      <c r="F18" s="36">
        <f t="shared" si="2"/>
        <v>2</v>
      </c>
      <c r="G18" s="117">
        <f>(B18*F18)-E18</f>
        <v>246089601.519216</v>
      </c>
      <c r="H18" s="15">
        <v>0.5</v>
      </c>
      <c r="I18" s="10">
        <v>0</v>
      </c>
      <c r="J18" s="118">
        <f t="shared" si="1"/>
        <v>0</v>
      </c>
      <c r="K18" s="2">
        <f t="shared" si="4"/>
        <v>0.5</v>
      </c>
      <c r="L18" s="120">
        <f t="shared" si="5"/>
        <v>70311314.719776005</v>
      </c>
    </row>
    <row r="19" spans="1:12" x14ac:dyDescent="0.2">
      <c r="A19" s="7" t="s">
        <v>13</v>
      </c>
      <c r="B19" s="48">
        <v>15026088.550565064</v>
      </c>
      <c r="C19" s="10">
        <v>3</v>
      </c>
      <c r="D19" s="2">
        <v>1</v>
      </c>
      <c r="E19" s="116">
        <f t="shared" ref="E19:E74" si="6">(B19*D19)</f>
        <v>15026088.550565064</v>
      </c>
      <c r="F19" s="36">
        <f t="shared" si="2"/>
        <v>2</v>
      </c>
      <c r="G19" s="117">
        <f t="shared" si="3"/>
        <v>30052177.101130128</v>
      </c>
      <c r="H19" s="15">
        <v>0.5</v>
      </c>
      <c r="I19" s="10">
        <v>0.5</v>
      </c>
      <c r="J19" s="118">
        <f t="shared" si="1"/>
        <v>7513044.275282532</v>
      </c>
      <c r="K19" s="2">
        <f t="shared" si="4"/>
        <v>0</v>
      </c>
      <c r="L19" s="120">
        <f t="shared" si="5"/>
        <v>0</v>
      </c>
    </row>
    <row r="20" spans="1:12" x14ac:dyDescent="0.2">
      <c r="A20" s="7" t="s">
        <v>86</v>
      </c>
      <c r="B20" s="48">
        <v>5137646.6655197935</v>
      </c>
      <c r="C20" s="10">
        <v>2.5</v>
      </c>
      <c r="D20" s="2">
        <v>1.5</v>
      </c>
      <c r="E20" s="116">
        <f t="shared" si="6"/>
        <v>7706469.9982796907</v>
      </c>
      <c r="F20" s="36">
        <f t="shared" si="2"/>
        <v>1</v>
      </c>
      <c r="G20" s="117">
        <f t="shared" si="3"/>
        <v>5137646.6655197935</v>
      </c>
      <c r="H20" s="15">
        <v>0.5</v>
      </c>
      <c r="I20" s="10">
        <v>0</v>
      </c>
      <c r="J20" s="118">
        <f t="shared" si="1"/>
        <v>0</v>
      </c>
      <c r="K20" s="2">
        <f t="shared" si="4"/>
        <v>0.5</v>
      </c>
      <c r="L20" s="120">
        <f t="shared" si="5"/>
        <v>2568823.3327598968</v>
      </c>
    </row>
    <row r="21" spans="1:12" x14ac:dyDescent="0.2">
      <c r="A21" s="7" t="s">
        <v>14</v>
      </c>
      <c r="B21" s="48">
        <v>1824771.6484028024</v>
      </c>
      <c r="C21" s="10">
        <v>2.5</v>
      </c>
      <c r="D21" s="2">
        <v>1</v>
      </c>
      <c r="E21" s="116">
        <f t="shared" si="6"/>
        <v>1824771.6484028024</v>
      </c>
      <c r="F21" s="36">
        <f t="shared" si="2"/>
        <v>1.5</v>
      </c>
      <c r="G21" s="117">
        <f t="shared" si="3"/>
        <v>2737157.4726042035</v>
      </c>
      <c r="H21" s="15">
        <v>0.5</v>
      </c>
      <c r="I21" s="10">
        <v>0</v>
      </c>
      <c r="J21" s="118">
        <f t="shared" si="1"/>
        <v>0</v>
      </c>
      <c r="K21" s="2">
        <f t="shared" si="4"/>
        <v>0.5</v>
      </c>
      <c r="L21" s="120">
        <f t="shared" si="5"/>
        <v>912385.82420140121</v>
      </c>
    </row>
    <row r="22" spans="1:12" s="97" customFormat="1" x14ac:dyDescent="0.2">
      <c r="A22" s="91" t="s">
        <v>15</v>
      </c>
      <c r="B22" s="92">
        <v>266956175.55424348</v>
      </c>
      <c r="C22" s="93">
        <v>3</v>
      </c>
      <c r="D22" s="94">
        <v>1</v>
      </c>
      <c r="E22" s="116">
        <f t="shared" si="6"/>
        <v>266956175.55424348</v>
      </c>
      <c r="F22" s="95">
        <f t="shared" si="2"/>
        <v>2</v>
      </c>
      <c r="G22" s="117">
        <f t="shared" si="3"/>
        <v>533912351.10848695</v>
      </c>
      <c r="H22" s="96">
        <v>0.5</v>
      </c>
      <c r="I22" s="93">
        <v>0.5</v>
      </c>
      <c r="J22" s="118">
        <f t="shared" si="1"/>
        <v>133478087.77712174</v>
      </c>
      <c r="K22" s="94">
        <f t="shared" si="4"/>
        <v>0</v>
      </c>
      <c r="L22" s="120">
        <f t="shared" si="5"/>
        <v>0</v>
      </c>
    </row>
    <row r="23" spans="1:12" x14ac:dyDescent="0.2">
      <c r="A23" s="7" t="s">
        <v>16</v>
      </c>
      <c r="B23" s="48">
        <v>83445628.853207558</v>
      </c>
      <c r="C23" s="10">
        <v>2</v>
      </c>
      <c r="D23" s="2">
        <v>1</v>
      </c>
      <c r="E23" s="116">
        <f t="shared" si="6"/>
        <v>83445628.853207558</v>
      </c>
      <c r="F23" s="36">
        <f t="shared" si="2"/>
        <v>1</v>
      </c>
      <c r="G23" s="117">
        <f t="shared" si="3"/>
        <v>83445628.853207558</v>
      </c>
      <c r="H23" s="15">
        <v>0.5</v>
      </c>
      <c r="I23" s="10">
        <v>0.5</v>
      </c>
      <c r="J23" s="118">
        <f t="shared" si="1"/>
        <v>41722814.426603779</v>
      </c>
      <c r="K23" s="2">
        <f t="shared" si="4"/>
        <v>0</v>
      </c>
      <c r="L23" s="120">
        <f t="shared" si="5"/>
        <v>0</v>
      </c>
    </row>
    <row r="24" spans="1:12" x14ac:dyDescent="0.2">
      <c r="A24" s="7" t="s">
        <v>17</v>
      </c>
      <c r="B24" s="48">
        <v>21091337.396863274</v>
      </c>
      <c r="C24" s="10">
        <v>2</v>
      </c>
      <c r="D24" s="2">
        <v>0.5</v>
      </c>
      <c r="E24" s="116">
        <f t="shared" si="6"/>
        <v>10545668.698431637</v>
      </c>
      <c r="F24" s="36">
        <f t="shared" si="2"/>
        <v>1.5</v>
      </c>
      <c r="G24" s="117">
        <f t="shared" si="3"/>
        <v>31637006.095294911</v>
      </c>
      <c r="H24" s="15">
        <v>0.5</v>
      </c>
      <c r="I24" s="10">
        <v>0.5</v>
      </c>
      <c r="J24" s="118">
        <f t="shared" si="1"/>
        <v>10545668.698431637</v>
      </c>
      <c r="K24" s="2">
        <f t="shared" si="4"/>
        <v>0</v>
      </c>
      <c r="L24" s="120">
        <f t="shared" si="5"/>
        <v>0</v>
      </c>
    </row>
    <row r="25" spans="1:12" x14ac:dyDescent="0.2">
      <c r="A25" s="7" t="s">
        <v>18</v>
      </c>
      <c r="B25" s="48">
        <v>3480488.5848116013</v>
      </c>
      <c r="C25" s="10">
        <v>2.5</v>
      </c>
      <c r="D25" s="2">
        <v>1</v>
      </c>
      <c r="E25" s="116">
        <f t="shared" si="6"/>
        <v>3480488.5848116013</v>
      </c>
      <c r="F25" s="36">
        <f t="shared" si="2"/>
        <v>1.5</v>
      </c>
      <c r="G25" s="117">
        <f t="shared" si="3"/>
        <v>5220732.8772174018</v>
      </c>
      <c r="H25" s="15">
        <v>0.5</v>
      </c>
      <c r="I25" s="10">
        <v>0.5</v>
      </c>
      <c r="J25" s="118">
        <f t="shared" si="1"/>
        <v>1740244.2924058007</v>
      </c>
      <c r="K25" s="2">
        <f t="shared" si="4"/>
        <v>0</v>
      </c>
      <c r="L25" s="120">
        <f t="shared" si="5"/>
        <v>0</v>
      </c>
    </row>
    <row r="26" spans="1:12" x14ac:dyDescent="0.2">
      <c r="A26" s="7" t="s">
        <v>19</v>
      </c>
      <c r="B26" s="48">
        <v>5791187.6084837988</v>
      </c>
      <c r="C26" s="10">
        <v>2.5</v>
      </c>
      <c r="D26" s="2">
        <v>1.5</v>
      </c>
      <c r="E26" s="116">
        <f t="shared" si="6"/>
        <v>8686781.4127256982</v>
      </c>
      <c r="F26" s="36">
        <f t="shared" si="2"/>
        <v>1</v>
      </c>
      <c r="G26" s="117">
        <f t="shared" si="3"/>
        <v>5791187.6084837988</v>
      </c>
      <c r="H26" s="15">
        <v>0.5</v>
      </c>
      <c r="I26" s="10">
        <v>0</v>
      </c>
      <c r="J26" s="118">
        <f t="shared" si="1"/>
        <v>0</v>
      </c>
      <c r="K26" s="2">
        <f t="shared" si="4"/>
        <v>0.5</v>
      </c>
      <c r="L26" s="120">
        <f t="shared" si="5"/>
        <v>2895593.8042418994</v>
      </c>
    </row>
    <row r="27" spans="1:12" x14ac:dyDescent="0.2">
      <c r="A27" s="7" t="s">
        <v>20</v>
      </c>
      <c r="B27" s="48">
        <v>2097820.8001150349</v>
      </c>
      <c r="C27" s="10">
        <v>2.5</v>
      </c>
      <c r="D27" s="2">
        <v>1</v>
      </c>
      <c r="E27" s="116">
        <f t="shared" si="6"/>
        <v>2097820.8001150349</v>
      </c>
      <c r="F27" s="36">
        <f t="shared" si="2"/>
        <v>1.5</v>
      </c>
      <c r="G27" s="117">
        <f t="shared" si="3"/>
        <v>3146731.2001725524</v>
      </c>
      <c r="H27" s="15">
        <v>0.5</v>
      </c>
      <c r="I27" s="10">
        <v>0</v>
      </c>
      <c r="J27" s="118">
        <f t="shared" si="1"/>
        <v>0</v>
      </c>
      <c r="K27" s="2">
        <f t="shared" si="4"/>
        <v>0.5</v>
      </c>
      <c r="L27" s="120">
        <f t="shared" si="5"/>
        <v>1048910.4000575175</v>
      </c>
    </row>
    <row r="28" spans="1:12" x14ac:dyDescent="0.2">
      <c r="A28" s="7" t="s">
        <v>21</v>
      </c>
      <c r="B28" s="48">
        <v>1405531.2451062519</v>
      </c>
      <c r="C28" s="10">
        <v>2.5</v>
      </c>
      <c r="D28" s="2">
        <v>1</v>
      </c>
      <c r="E28" s="116">
        <f t="shared" si="6"/>
        <v>1405531.2451062519</v>
      </c>
      <c r="F28" s="36">
        <f t="shared" si="2"/>
        <v>1.5</v>
      </c>
      <c r="G28" s="117">
        <f t="shared" si="3"/>
        <v>2108296.8676593779</v>
      </c>
      <c r="H28" s="15">
        <v>0.5</v>
      </c>
      <c r="I28" s="10">
        <v>0</v>
      </c>
      <c r="J28" s="118">
        <f t="shared" si="1"/>
        <v>0</v>
      </c>
      <c r="K28" s="2">
        <f t="shared" si="4"/>
        <v>0.5</v>
      </c>
      <c r="L28" s="120">
        <f t="shared" si="5"/>
        <v>702765.62255312596</v>
      </c>
    </row>
    <row r="29" spans="1:12" x14ac:dyDescent="0.2">
      <c r="A29" s="7" t="s">
        <v>22</v>
      </c>
      <c r="B29" s="48">
        <v>3955181.7575561344</v>
      </c>
      <c r="C29" s="10">
        <v>2.5</v>
      </c>
      <c r="D29" s="2">
        <v>1</v>
      </c>
      <c r="E29" s="116">
        <f t="shared" si="6"/>
        <v>3955181.7575561344</v>
      </c>
      <c r="F29" s="36">
        <f t="shared" si="2"/>
        <v>1.5</v>
      </c>
      <c r="G29" s="117">
        <f t="shared" si="3"/>
        <v>5932772.6363342013</v>
      </c>
      <c r="H29" s="15">
        <v>0.5</v>
      </c>
      <c r="I29" s="10">
        <v>0</v>
      </c>
      <c r="J29" s="118">
        <f t="shared" si="1"/>
        <v>0</v>
      </c>
      <c r="K29" s="2">
        <f t="shared" si="4"/>
        <v>0.5</v>
      </c>
      <c r="L29" s="120">
        <f t="shared" si="5"/>
        <v>1977590.8787780672</v>
      </c>
    </row>
    <row r="30" spans="1:12" x14ac:dyDescent="0.2">
      <c r="A30" s="7" t="s">
        <v>23</v>
      </c>
      <c r="B30" s="48">
        <v>1491775.5675627952</v>
      </c>
      <c r="C30" s="10">
        <v>2.5</v>
      </c>
      <c r="D30" s="2">
        <v>1</v>
      </c>
      <c r="E30" s="116">
        <f t="shared" si="6"/>
        <v>1491775.5675627952</v>
      </c>
      <c r="F30" s="36">
        <f t="shared" si="2"/>
        <v>1.5</v>
      </c>
      <c r="G30" s="117">
        <f t="shared" si="3"/>
        <v>2237663.3513441929</v>
      </c>
      <c r="H30" s="15">
        <v>0.5</v>
      </c>
      <c r="I30" s="10">
        <v>0</v>
      </c>
      <c r="J30" s="118">
        <f t="shared" si="1"/>
        <v>0</v>
      </c>
      <c r="K30" s="2">
        <f t="shared" si="4"/>
        <v>0.5</v>
      </c>
      <c r="L30" s="120">
        <f t="shared" si="5"/>
        <v>745887.78378139762</v>
      </c>
    </row>
    <row r="31" spans="1:12" x14ac:dyDescent="0.2">
      <c r="A31" s="7" t="s">
        <v>24</v>
      </c>
      <c r="B31" s="48">
        <v>3477041.9777630554</v>
      </c>
      <c r="C31" s="10">
        <v>2.5</v>
      </c>
      <c r="D31" s="2">
        <v>1</v>
      </c>
      <c r="E31" s="116">
        <f t="shared" si="6"/>
        <v>3477041.9777630554</v>
      </c>
      <c r="F31" s="36">
        <f t="shared" si="2"/>
        <v>1.5</v>
      </c>
      <c r="G31" s="117">
        <f t="shared" si="3"/>
        <v>5215562.9666445833</v>
      </c>
      <c r="H31" s="15">
        <v>0.5</v>
      </c>
      <c r="I31" s="10">
        <v>0</v>
      </c>
      <c r="J31" s="118">
        <f t="shared" si="1"/>
        <v>0</v>
      </c>
      <c r="K31" s="2">
        <f t="shared" si="4"/>
        <v>0.5</v>
      </c>
      <c r="L31" s="120">
        <f t="shared" si="5"/>
        <v>1738520.9888815277</v>
      </c>
    </row>
    <row r="32" spans="1:12" x14ac:dyDescent="0.2">
      <c r="A32" s="7" t="s">
        <v>25</v>
      </c>
      <c r="B32" s="48">
        <v>6939332.8391635129</v>
      </c>
      <c r="C32" s="10">
        <v>2.5</v>
      </c>
      <c r="D32" s="2">
        <v>1</v>
      </c>
      <c r="E32" s="116">
        <f t="shared" si="6"/>
        <v>6939332.8391635129</v>
      </c>
      <c r="F32" s="36">
        <f t="shared" si="2"/>
        <v>1.5</v>
      </c>
      <c r="G32" s="117">
        <f t="shared" si="3"/>
        <v>10408999.25874527</v>
      </c>
      <c r="H32" s="15">
        <v>0.5</v>
      </c>
      <c r="I32" s="10">
        <v>0.5</v>
      </c>
      <c r="J32" s="118">
        <f t="shared" si="1"/>
        <v>3469666.4195817565</v>
      </c>
      <c r="K32" s="2">
        <f t="shared" si="4"/>
        <v>0</v>
      </c>
      <c r="L32" s="120">
        <f t="shared" si="5"/>
        <v>0</v>
      </c>
    </row>
    <row r="33" spans="1:12" x14ac:dyDescent="0.2">
      <c r="A33" s="7" t="s">
        <v>26</v>
      </c>
      <c r="B33" s="48">
        <v>38278901.914576858</v>
      </c>
      <c r="C33" s="10">
        <v>3</v>
      </c>
      <c r="D33" s="2">
        <v>0</v>
      </c>
      <c r="E33" s="116">
        <f t="shared" si="6"/>
        <v>0</v>
      </c>
      <c r="F33" s="36">
        <f t="shared" si="2"/>
        <v>3</v>
      </c>
      <c r="G33" s="117">
        <f t="shared" si="3"/>
        <v>114836705.74373057</v>
      </c>
      <c r="H33" s="15">
        <v>0.5</v>
      </c>
      <c r="I33" s="10">
        <v>0.5</v>
      </c>
      <c r="J33" s="118">
        <f t="shared" si="1"/>
        <v>19139450.957288429</v>
      </c>
      <c r="K33" s="2">
        <f t="shared" si="4"/>
        <v>0</v>
      </c>
      <c r="L33" s="120">
        <f t="shared" si="5"/>
        <v>0</v>
      </c>
    </row>
    <row r="34" spans="1:12" x14ac:dyDescent="0.2">
      <c r="A34" s="7" t="s">
        <v>27</v>
      </c>
      <c r="B34" s="48">
        <v>19267369.807774127</v>
      </c>
      <c r="C34" s="10">
        <v>2</v>
      </c>
      <c r="D34" s="2">
        <v>1</v>
      </c>
      <c r="E34" s="116">
        <f t="shared" si="6"/>
        <v>19267369.807774127</v>
      </c>
      <c r="F34" s="36">
        <f t="shared" si="2"/>
        <v>1</v>
      </c>
      <c r="G34" s="117">
        <f t="shared" si="3"/>
        <v>19267369.807774127</v>
      </c>
      <c r="H34" s="15">
        <v>0.5</v>
      </c>
      <c r="I34" s="10">
        <v>0.5</v>
      </c>
      <c r="J34" s="118">
        <f t="shared" si="1"/>
        <v>9633684.9038870633</v>
      </c>
      <c r="K34" s="2">
        <f t="shared" si="4"/>
        <v>0</v>
      </c>
      <c r="L34" s="120">
        <f t="shared" si="5"/>
        <v>0</v>
      </c>
    </row>
    <row r="35" spans="1:12" x14ac:dyDescent="0.2">
      <c r="A35" s="7" t="s">
        <v>28</v>
      </c>
      <c r="B35" s="48">
        <v>389201418.18202001</v>
      </c>
      <c r="C35" s="10">
        <v>3</v>
      </c>
      <c r="D35" s="2">
        <v>1</v>
      </c>
      <c r="E35" s="116">
        <f t="shared" si="6"/>
        <v>389201418.18202001</v>
      </c>
      <c r="F35" s="36">
        <f t="shared" si="2"/>
        <v>2</v>
      </c>
      <c r="G35" s="117">
        <f t="shared" si="3"/>
        <v>778402836.36404002</v>
      </c>
      <c r="H35" s="15">
        <v>0.5</v>
      </c>
      <c r="I35" s="10">
        <v>0.5</v>
      </c>
      <c r="J35" s="118">
        <f t="shared" si="1"/>
        <v>194600709.09101</v>
      </c>
      <c r="K35" s="2">
        <f t="shared" si="4"/>
        <v>0</v>
      </c>
      <c r="L35" s="120">
        <f t="shared" si="5"/>
        <v>0</v>
      </c>
    </row>
    <row r="36" spans="1:12" s="97" customFormat="1" x14ac:dyDescent="0.2">
      <c r="A36" s="91" t="s">
        <v>29</v>
      </c>
      <c r="B36" s="92">
        <v>1983734.5551645153</v>
      </c>
      <c r="C36" s="93">
        <v>2.5</v>
      </c>
      <c r="D36" s="94">
        <v>1.5</v>
      </c>
      <c r="E36" s="116">
        <f t="shared" si="6"/>
        <v>2975601.832746773</v>
      </c>
      <c r="F36" s="95">
        <f t="shared" si="2"/>
        <v>1</v>
      </c>
      <c r="G36" s="117">
        <f t="shared" si="3"/>
        <v>1983734.5551645153</v>
      </c>
      <c r="H36" s="96">
        <v>0.5</v>
      </c>
      <c r="I36" s="93">
        <v>0</v>
      </c>
      <c r="J36" s="118">
        <f t="shared" si="1"/>
        <v>0</v>
      </c>
      <c r="K36" s="94">
        <f t="shared" si="4"/>
        <v>0.5</v>
      </c>
      <c r="L36" s="120">
        <f t="shared" si="5"/>
        <v>991867.27758225764</v>
      </c>
    </row>
    <row r="37" spans="1:12" x14ac:dyDescent="0.2">
      <c r="A37" s="7" t="s">
        <v>30</v>
      </c>
      <c r="B37" s="48">
        <v>38472229.662645698</v>
      </c>
      <c r="C37" s="10">
        <v>2</v>
      </c>
      <c r="D37" s="2">
        <v>1</v>
      </c>
      <c r="E37" s="116">
        <f t="shared" si="6"/>
        <v>38472229.662645698</v>
      </c>
      <c r="F37" s="36">
        <f t="shared" si="2"/>
        <v>1</v>
      </c>
      <c r="G37" s="117">
        <f t="shared" si="3"/>
        <v>38472229.662645698</v>
      </c>
      <c r="H37" s="15">
        <v>0.5</v>
      </c>
      <c r="I37" s="10">
        <v>0</v>
      </c>
      <c r="J37" s="118">
        <f t="shared" si="1"/>
        <v>0</v>
      </c>
      <c r="K37" s="2">
        <f t="shared" si="4"/>
        <v>0.5</v>
      </c>
      <c r="L37" s="120">
        <f t="shared" si="5"/>
        <v>19236114.831322849</v>
      </c>
    </row>
    <row r="38" spans="1:12" x14ac:dyDescent="0.2">
      <c r="A38" s="7" t="s">
        <v>31</v>
      </c>
      <c r="B38" s="48">
        <v>7878838.1933912551</v>
      </c>
      <c r="C38" s="10">
        <v>2.5</v>
      </c>
      <c r="D38" s="2">
        <v>1</v>
      </c>
      <c r="E38" s="116">
        <f t="shared" si="6"/>
        <v>7878838.1933912551</v>
      </c>
      <c r="F38" s="36">
        <f t="shared" si="2"/>
        <v>1.5</v>
      </c>
      <c r="G38" s="117">
        <f t="shared" si="3"/>
        <v>11818257.290086882</v>
      </c>
      <c r="H38" s="15">
        <v>0.5</v>
      </c>
      <c r="I38" s="10">
        <v>0.5</v>
      </c>
      <c r="J38" s="118">
        <f t="shared" si="1"/>
        <v>3939419.0966956276</v>
      </c>
      <c r="K38" s="2">
        <f t="shared" si="4"/>
        <v>0</v>
      </c>
      <c r="L38" s="120">
        <f t="shared" si="5"/>
        <v>0</v>
      </c>
    </row>
    <row r="39" spans="1:12" x14ac:dyDescent="0.2">
      <c r="A39" s="7" t="s">
        <v>32</v>
      </c>
      <c r="B39" s="48">
        <v>2229222.7580513721</v>
      </c>
      <c r="C39" s="10">
        <v>2.5</v>
      </c>
      <c r="D39" s="2">
        <v>1</v>
      </c>
      <c r="E39" s="116">
        <f t="shared" si="6"/>
        <v>2229222.7580513721</v>
      </c>
      <c r="F39" s="36">
        <f t="shared" si="2"/>
        <v>1.5</v>
      </c>
      <c r="G39" s="117">
        <f t="shared" si="3"/>
        <v>3343834.1370770582</v>
      </c>
      <c r="H39" s="15">
        <v>0.5</v>
      </c>
      <c r="I39" s="10">
        <v>0</v>
      </c>
      <c r="J39" s="118">
        <f t="shared" si="1"/>
        <v>0</v>
      </c>
      <c r="K39" s="2">
        <f t="shared" si="4"/>
        <v>0.5</v>
      </c>
      <c r="L39" s="120">
        <f t="shared" si="5"/>
        <v>1114611.3790256861</v>
      </c>
    </row>
    <row r="40" spans="1:12" x14ac:dyDescent="0.2">
      <c r="A40" s="7" t="s">
        <v>33</v>
      </c>
      <c r="B40" s="48">
        <v>773698.70641147427</v>
      </c>
      <c r="C40" s="10">
        <v>2.5</v>
      </c>
      <c r="D40" s="2">
        <v>1</v>
      </c>
      <c r="E40" s="116">
        <f t="shared" si="6"/>
        <v>773698.70641147427</v>
      </c>
      <c r="F40" s="36">
        <f t="shared" si="2"/>
        <v>1.5</v>
      </c>
      <c r="G40" s="117">
        <f t="shared" si="3"/>
        <v>1160548.0596172113</v>
      </c>
      <c r="H40" s="15">
        <v>0.5</v>
      </c>
      <c r="I40" s="10">
        <v>0</v>
      </c>
      <c r="J40" s="118">
        <f t="shared" si="1"/>
        <v>0</v>
      </c>
      <c r="K40" s="2">
        <f t="shared" si="4"/>
        <v>0.5</v>
      </c>
      <c r="L40" s="120">
        <f t="shared" si="5"/>
        <v>386849.35320573713</v>
      </c>
    </row>
    <row r="41" spans="1:12" x14ac:dyDescent="0.2">
      <c r="A41" s="7" t="s">
        <v>34</v>
      </c>
      <c r="B41" s="48">
        <v>80719751.099379152</v>
      </c>
      <c r="C41" s="10">
        <v>2</v>
      </c>
      <c r="D41" s="2">
        <v>1</v>
      </c>
      <c r="E41" s="116">
        <f t="shared" si="6"/>
        <v>80719751.099379152</v>
      </c>
      <c r="F41" s="36">
        <f t="shared" si="2"/>
        <v>1</v>
      </c>
      <c r="G41" s="117">
        <f t="shared" si="3"/>
        <v>80719751.099379152</v>
      </c>
      <c r="H41" s="15">
        <v>0.5</v>
      </c>
      <c r="I41" s="10">
        <v>0</v>
      </c>
      <c r="J41" s="118">
        <f t="shared" si="1"/>
        <v>0</v>
      </c>
      <c r="K41" s="2">
        <f t="shared" si="4"/>
        <v>0.5</v>
      </c>
      <c r="L41" s="120">
        <f t="shared" si="5"/>
        <v>40359875.549689576</v>
      </c>
    </row>
    <row r="42" spans="1:12" x14ac:dyDescent="0.2">
      <c r="A42" s="7" t="s">
        <v>35</v>
      </c>
      <c r="B42" s="48">
        <v>250252764.18096894</v>
      </c>
      <c r="C42" s="10">
        <v>3</v>
      </c>
      <c r="D42" s="2">
        <v>0</v>
      </c>
      <c r="E42" s="116">
        <f t="shared" si="6"/>
        <v>0</v>
      </c>
      <c r="F42" s="36">
        <f t="shared" si="2"/>
        <v>3</v>
      </c>
      <c r="G42" s="117">
        <f t="shared" si="3"/>
        <v>750758292.54290676</v>
      </c>
      <c r="H42" s="15">
        <v>0.5</v>
      </c>
      <c r="I42" s="10">
        <v>0.5</v>
      </c>
      <c r="J42" s="118">
        <f t="shared" si="1"/>
        <v>125126382.09048447</v>
      </c>
      <c r="K42" s="2">
        <f t="shared" si="4"/>
        <v>0</v>
      </c>
      <c r="L42" s="120">
        <f t="shared" si="5"/>
        <v>0</v>
      </c>
    </row>
    <row r="43" spans="1:12" x14ac:dyDescent="0.2">
      <c r="A43" s="7" t="s">
        <v>36</v>
      </c>
      <c r="B43" s="48">
        <v>63246424.214237675</v>
      </c>
      <c r="C43" s="10">
        <v>3.5</v>
      </c>
      <c r="D43" s="2">
        <v>1</v>
      </c>
      <c r="E43" s="116">
        <f t="shared" si="6"/>
        <v>63246424.214237675</v>
      </c>
      <c r="F43" s="36">
        <f t="shared" si="2"/>
        <v>2.5</v>
      </c>
      <c r="G43" s="117">
        <f t="shared" si="3"/>
        <v>158116060.5355942</v>
      </c>
      <c r="H43" s="15">
        <v>0.5</v>
      </c>
      <c r="I43" s="10">
        <v>0.5</v>
      </c>
      <c r="J43" s="118">
        <f t="shared" si="1"/>
        <v>31623212.107118838</v>
      </c>
      <c r="K43" s="2">
        <f t="shared" si="4"/>
        <v>0</v>
      </c>
      <c r="L43" s="120">
        <f t="shared" si="5"/>
        <v>0</v>
      </c>
    </row>
    <row r="44" spans="1:12" x14ac:dyDescent="0.2">
      <c r="A44" s="7" t="s">
        <v>37</v>
      </c>
      <c r="B44" s="48">
        <v>7090260.1483802339</v>
      </c>
      <c r="C44" s="10">
        <v>2.5</v>
      </c>
      <c r="D44" s="2">
        <v>1</v>
      </c>
      <c r="E44" s="116">
        <f t="shared" si="6"/>
        <v>7090260.1483802339</v>
      </c>
      <c r="F44" s="36">
        <f t="shared" si="2"/>
        <v>1.5</v>
      </c>
      <c r="G44" s="117">
        <f t="shared" si="3"/>
        <v>10635390.22257035</v>
      </c>
      <c r="H44" s="15">
        <v>0.5</v>
      </c>
      <c r="I44" s="10">
        <v>0</v>
      </c>
      <c r="J44" s="118">
        <f t="shared" si="1"/>
        <v>0</v>
      </c>
      <c r="K44" s="2">
        <f t="shared" si="4"/>
        <v>0.5</v>
      </c>
      <c r="L44" s="120">
        <f t="shared" si="5"/>
        <v>3545130.074190117</v>
      </c>
    </row>
    <row r="45" spans="1:12" s="97" customFormat="1" x14ac:dyDescent="0.2">
      <c r="A45" s="91" t="s">
        <v>38</v>
      </c>
      <c r="B45" s="92">
        <v>622083.41993978876</v>
      </c>
      <c r="C45" s="93">
        <v>2.5</v>
      </c>
      <c r="D45" s="94">
        <v>1.5</v>
      </c>
      <c r="E45" s="116">
        <f t="shared" si="6"/>
        <v>933125.12990968314</v>
      </c>
      <c r="F45" s="95">
        <f t="shared" si="2"/>
        <v>1</v>
      </c>
      <c r="G45" s="117">
        <f t="shared" si="3"/>
        <v>622083.41993978876</v>
      </c>
      <c r="H45" s="96">
        <v>0.5</v>
      </c>
      <c r="I45" s="93">
        <v>0</v>
      </c>
      <c r="J45" s="118">
        <f t="shared" si="1"/>
        <v>0</v>
      </c>
      <c r="K45" s="94">
        <f t="shared" si="4"/>
        <v>0.5</v>
      </c>
      <c r="L45" s="120">
        <f t="shared" si="5"/>
        <v>311041.70996989438</v>
      </c>
    </row>
    <row r="46" spans="1:12" x14ac:dyDescent="0.2">
      <c r="A46" s="7" t="s">
        <v>39</v>
      </c>
      <c r="B46" s="48">
        <v>2056631.8708266655</v>
      </c>
      <c r="C46" s="10">
        <v>1.5</v>
      </c>
      <c r="D46" s="2">
        <v>1.5</v>
      </c>
      <c r="E46" s="116">
        <f t="shared" si="6"/>
        <v>3084947.8062399984</v>
      </c>
      <c r="F46" s="36">
        <f t="shared" si="2"/>
        <v>0</v>
      </c>
      <c r="G46" s="117">
        <f t="shared" si="3"/>
        <v>0</v>
      </c>
      <c r="H46" s="15">
        <v>0.5</v>
      </c>
      <c r="I46" s="10">
        <v>0</v>
      </c>
      <c r="J46" s="118">
        <f t="shared" si="1"/>
        <v>0</v>
      </c>
      <c r="K46" s="2">
        <f t="shared" si="4"/>
        <v>0.5</v>
      </c>
      <c r="L46" s="120">
        <f t="shared" si="5"/>
        <v>1028315.9354133328</v>
      </c>
    </row>
    <row r="47" spans="1:12" x14ac:dyDescent="0.2">
      <c r="A47" s="7" t="s">
        <v>40</v>
      </c>
      <c r="B47" s="48">
        <v>101490978.42296018</v>
      </c>
      <c r="C47" s="10">
        <v>3</v>
      </c>
      <c r="D47" s="2">
        <v>0.5</v>
      </c>
      <c r="E47" s="116">
        <f t="shared" si="6"/>
        <v>50745489.211480089</v>
      </c>
      <c r="F47" s="36">
        <f t="shared" si="2"/>
        <v>2.5</v>
      </c>
      <c r="G47" s="117">
        <f t="shared" si="3"/>
        <v>253727446.05740044</v>
      </c>
      <c r="H47" s="15">
        <v>0.5</v>
      </c>
      <c r="I47" s="10">
        <v>0.5</v>
      </c>
      <c r="J47" s="118">
        <f t="shared" si="1"/>
        <v>50745489.211480089</v>
      </c>
      <c r="K47" s="2">
        <f t="shared" si="4"/>
        <v>0</v>
      </c>
      <c r="L47" s="120">
        <f t="shared" si="5"/>
        <v>0</v>
      </c>
    </row>
    <row r="48" spans="1:12" x14ac:dyDescent="0.2">
      <c r="A48" s="7" t="s">
        <v>41</v>
      </c>
      <c r="B48" s="48">
        <v>81915841.205967739</v>
      </c>
      <c r="C48" s="10">
        <v>2</v>
      </c>
      <c r="D48" s="2">
        <v>1</v>
      </c>
      <c r="E48" s="116">
        <f t="shared" si="6"/>
        <v>81915841.205967739</v>
      </c>
      <c r="F48" s="36">
        <f t="shared" si="2"/>
        <v>1</v>
      </c>
      <c r="G48" s="117">
        <f t="shared" si="3"/>
        <v>81915841.205967739</v>
      </c>
      <c r="H48" s="15">
        <v>0.5</v>
      </c>
      <c r="I48" s="10">
        <v>0</v>
      </c>
      <c r="J48" s="118">
        <f t="shared" si="1"/>
        <v>0</v>
      </c>
      <c r="K48" s="2">
        <f t="shared" si="4"/>
        <v>0.5</v>
      </c>
      <c r="L48" s="120">
        <f t="shared" si="5"/>
        <v>40957920.60298387</v>
      </c>
    </row>
    <row r="49" spans="1:12" x14ac:dyDescent="0.2">
      <c r="A49" s="7" t="s">
        <v>42</v>
      </c>
      <c r="B49" s="48">
        <v>53707540.216914311</v>
      </c>
      <c r="C49" s="10">
        <v>2</v>
      </c>
      <c r="D49" s="2">
        <v>0</v>
      </c>
      <c r="E49" s="116">
        <f t="shared" si="6"/>
        <v>0</v>
      </c>
      <c r="F49" s="36">
        <f t="shared" si="2"/>
        <v>2</v>
      </c>
      <c r="G49" s="117">
        <f t="shared" si="3"/>
        <v>107415080.43382862</v>
      </c>
      <c r="H49" s="15">
        <v>0.5</v>
      </c>
      <c r="I49" s="10">
        <v>0.5</v>
      </c>
      <c r="J49" s="118">
        <f t="shared" si="1"/>
        <v>26853770.108457156</v>
      </c>
      <c r="K49" s="2">
        <f t="shared" si="4"/>
        <v>0</v>
      </c>
      <c r="L49" s="120">
        <f t="shared" si="5"/>
        <v>0</v>
      </c>
    </row>
    <row r="50" spans="1:12" x14ac:dyDescent="0.2">
      <c r="A50" s="7" t="s">
        <v>43</v>
      </c>
      <c r="B50" s="48">
        <v>806553909.2837044</v>
      </c>
      <c r="C50" s="10">
        <v>2</v>
      </c>
      <c r="D50" s="2">
        <v>1</v>
      </c>
      <c r="E50" s="116">
        <f t="shared" si="6"/>
        <v>806553909.2837044</v>
      </c>
      <c r="F50" s="36">
        <f t="shared" si="2"/>
        <v>1</v>
      </c>
      <c r="G50" s="117">
        <f t="shared" si="3"/>
        <v>806553909.2837044</v>
      </c>
      <c r="H50" s="15">
        <v>0.5</v>
      </c>
      <c r="I50" s="10">
        <v>0</v>
      </c>
      <c r="J50" s="118">
        <f t="shared" si="1"/>
        <v>0</v>
      </c>
      <c r="K50" s="2">
        <f t="shared" si="4"/>
        <v>0.5</v>
      </c>
      <c r="L50" s="120">
        <f t="shared" si="5"/>
        <v>403276954.6418522</v>
      </c>
    </row>
    <row r="51" spans="1:12" x14ac:dyDescent="0.2">
      <c r="A51" s="7" t="s">
        <v>44</v>
      </c>
      <c r="B51" s="48">
        <v>55676923.670408018</v>
      </c>
      <c r="C51" s="10">
        <v>2</v>
      </c>
      <c r="D51" s="2">
        <v>1</v>
      </c>
      <c r="E51" s="116">
        <f t="shared" si="6"/>
        <v>55676923.670408018</v>
      </c>
      <c r="F51" s="36">
        <f t="shared" si="2"/>
        <v>1</v>
      </c>
      <c r="G51" s="117">
        <f t="shared" si="3"/>
        <v>55676923.670408018</v>
      </c>
      <c r="H51" s="15">
        <v>0.5</v>
      </c>
      <c r="I51" s="10">
        <v>0.5</v>
      </c>
      <c r="J51" s="118">
        <f t="shared" si="1"/>
        <v>27838461.835204009</v>
      </c>
      <c r="K51" s="2">
        <f t="shared" si="4"/>
        <v>0</v>
      </c>
      <c r="L51" s="120">
        <f t="shared" si="5"/>
        <v>0</v>
      </c>
    </row>
    <row r="52" spans="1:12" x14ac:dyDescent="0.2">
      <c r="A52" s="7" t="s">
        <v>45</v>
      </c>
      <c r="B52" s="48">
        <v>21102816.377077449</v>
      </c>
      <c r="C52" s="10">
        <v>2</v>
      </c>
      <c r="D52" s="2">
        <v>1</v>
      </c>
      <c r="E52" s="116">
        <f t="shared" si="6"/>
        <v>21102816.377077449</v>
      </c>
      <c r="F52" s="36">
        <f t="shared" si="2"/>
        <v>1</v>
      </c>
      <c r="G52" s="117">
        <f t="shared" si="3"/>
        <v>21102816.377077449</v>
      </c>
      <c r="H52" s="15">
        <v>0.5</v>
      </c>
      <c r="I52" s="10">
        <v>0</v>
      </c>
      <c r="J52" s="118">
        <f t="shared" si="1"/>
        <v>0</v>
      </c>
      <c r="K52" s="2">
        <f t="shared" si="4"/>
        <v>0.5</v>
      </c>
      <c r="L52" s="120">
        <f t="shared" si="5"/>
        <v>10551408.188538725</v>
      </c>
    </row>
    <row r="53" spans="1:12" s="97" customFormat="1" x14ac:dyDescent="0.2">
      <c r="A53" s="91" t="s">
        <v>46</v>
      </c>
      <c r="B53" s="92">
        <v>67829928.6696596</v>
      </c>
      <c r="C53" s="93">
        <v>2</v>
      </c>
      <c r="D53" s="94">
        <v>0.5</v>
      </c>
      <c r="E53" s="116">
        <f t="shared" si="6"/>
        <v>33914964.3348298</v>
      </c>
      <c r="F53" s="95">
        <f t="shared" si="2"/>
        <v>1.5</v>
      </c>
      <c r="G53" s="117">
        <f t="shared" si="3"/>
        <v>101744893.00448939</v>
      </c>
      <c r="H53" s="96">
        <v>0.5</v>
      </c>
      <c r="I53" s="93">
        <v>0.5</v>
      </c>
      <c r="J53" s="118">
        <f t="shared" si="1"/>
        <v>33914964.3348298</v>
      </c>
      <c r="K53" s="94">
        <f t="shared" si="4"/>
        <v>0</v>
      </c>
      <c r="L53" s="120">
        <f t="shared" si="5"/>
        <v>0</v>
      </c>
    </row>
    <row r="54" spans="1:12" x14ac:dyDescent="0.2">
      <c r="A54" s="7" t="s">
        <v>47</v>
      </c>
      <c r="B54" s="48">
        <v>9152419.492284473</v>
      </c>
      <c r="C54" s="10">
        <v>2.5</v>
      </c>
      <c r="D54" s="2">
        <v>1</v>
      </c>
      <c r="E54" s="116">
        <f t="shared" si="6"/>
        <v>9152419.492284473</v>
      </c>
      <c r="F54" s="36">
        <f t="shared" si="2"/>
        <v>1.5</v>
      </c>
      <c r="G54" s="117">
        <f t="shared" si="3"/>
        <v>13728629.23842671</v>
      </c>
      <c r="H54" s="15">
        <v>0.5</v>
      </c>
      <c r="I54" s="10">
        <v>0</v>
      </c>
      <c r="J54" s="118">
        <f t="shared" si="1"/>
        <v>0</v>
      </c>
      <c r="K54" s="2">
        <f t="shared" si="4"/>
        <v>0.5</v>
      </c>
      <c r="L54" s="120">
        <f t="shared" si="5"/>
        <v>4576209.7461422365</v>
      </c>
    </row>
    <row r="55" spans="1:12" x14ac:dyDescent="0.2">
      <c r="A55" s="7" t="s">
        <v>48</v>
      </c>
      <c r="B55" s="48">
        <v>759243838.13430667</v>
      </c>
      <c r="C55" s="10">
        <v>3</v>
      </c>
      <c r="D55" s="2">
        <v>0</v>
      </c>
      <c r="E55" s="116">
        <f t="shared" si="6"/>
        <v>0</v>
      </c>
      <c r="F55" s="36">
        <f t="shared" si="2"/>
        <v>3</v>
      </c>
      <c r="G55" s="117">
        <f t="shared" si="3"/>
        <v>2277731514.4029198</v>
      </c>
      <c r="H55" s="15">
        <v>0.5</v>
      </c>
      <c r="I55" s="10">
        <v>0.5</v>
      </c>
      <c r="J55" s="118">
        <f t="shared" si="1"/>
        <v>379621919.06715333</v>
      </c>
      <c r="K55" s="2">
        <f t="shared" si="4"/>
        <v>0</v>
      </c>
      <c r="L55" s="120">
        <f t="shared" si="5"/>
        <v>0</v>
      </c>
    </row>
    <row r="56" spans="1:12" x14ac:dyDescent="0.2">
      <c r="A56" s="7" t="s">
        <v>49</v>
      </c>
      <c r="B56" s="48">
        <v>97598578.803017646</v>
      </c>
      <c r="C56" s="10">
        <v>3</v>
      </c>
      <c r="D56" s="2">
        <v>1</v>
      </c>
      <c r="E56" s="116">
        <f t="shared" si="6"/>
        <v>97598578.803017646</v>
      </c>
      <c r="F56" s="36">
        <f t="shared" si="2"/>
        <v>2</v>
      </c>
      <c r="G56" s="117">
        <f t="shared" si="3"/>
        <v>195197157.60603529</v>
      </c>
      <c r="H56" s="15">
        <v>0.5</v>
      </c>
      <c r="I56" s="10">
        <v>0.5</v>
      </c>
      <c r="J56" s="118">
        <f t="shared" si="1"/>
        <v>48799289.401508823</v>
      </c>
      <c r="K56" s="2">
        <f t="shared" si="4"/>
        <v>0</v>
      </c>
      <c r="L56" s="120">
        <f t="shared" si="5"/>
        <v>0</v>
      </c>
    </row>
    <row r="57" spans="1:12" x14ac:dyDescent="0.2">
      <c r="A57" s="7" t="s">
        <v>50</v>
      </c>
      <c r="B57" s="48">
        <v>422164948.35846376</v>
      </c>
      <c r="C57" s="10">
        <v>3</v>
      </c>
      <c r="D57" s="2">
        <v>1</v>
      </c>
      <c r="E57" s="116">
        <f t="shared" si="6"/>
        <v>422164948.35846376</v>
      </c>
      <c r="F57" s="36">
        <f t="shared" si="2"/>
        <v>2</v>
      </c>
      <c r="G57" s="117">
        <f t="shared" si="3"/>
        <v>844329896.71692753</v>
      </c>
      <c r="H57" s="15">
        <v>0.5</v>
      </c>
      <c r="I57" s="10">
        <v>0</v>
      </c>
      <c r="J57" s="118">
        <f t="shared" si="1"/>
        <v>0</v>
      </c>
      <c r="K57" s="2">
        <f t="shared" si="4"/>
        <v>0.5</v>
      </c>
      <c r="L57" s="120">
        <f t="shared" si="5"/>
        <v>211082474.17923188</v>
      </c>
    </row>
    <row r="58" spans="1:12" x14ac:dyDescent="0.2">
      <c r="A58" s="7" t="s">
        <v>51</v>
      </c>
      <c r="B58" s="48">
        <v>109515490.08202352</v>
      </c>
      <c r="C58" s="10">
        <v>3</v>
      </c>
      <c r="D58" s="2">
        <v>1</v>
      </c>
      <c r="E58" s="116">
        <f t="shared" si="6"/>
        <v>109515490.08202352</v>
      </c>
      <c r="F58" s="36">
        <f t="shared" si="2"/>
        <v>2</v>
      </c>
      <c r="G58" s="117">
        <f t="shared" si="3"/>
        <v>219030980.16404703</v>
      </c>
      <c r="H58" s="15">
        <v>0.5</v>
      </c>
      <c r="I58" s="10">
        <v>0</v>
      </c>
      <c r="J58" s="118">
        <f t="shared" si="1"/>
        <v>0</v>
      </c>
      <c r="K58" s="2">
        <f t="shared" si="4"/>
        <v>0.5</v>
      </c>
      <c r="L58" s="120">
        <f t="shared" si="5"/>
        <v>54757745.041011758</v>
      </c>
    </row>
    <row r="59" spans="1:12" x14ac:dyDescent="0.2">
      <c r="A59" s="7" t="s">
        <v>52</v>
      </c>
      <c r="B59" s="48">
        <v>245886917.30479422</v>
      </c>
      <c r="C59" s="10">
        <v>3</v>
      </c>
      <c r="D59" s="2">
        <v>1</v>
      </c>
      <c r="E59" s="116">
        <f t="shared" si="6"/>
        <v>245886917.30479422</v>
      </c>
      <c r="F59" s="36">
        <f t="shared" si="2"/>
        <v>2</v>
      </c>
      <c r="G59" s="117">
        <f t="shared" si="3"/>
        <v>491773834.60958844</v>
      </c>
      <c r="H59" s="15">
        <v>0.5</v>
      </c>
      <c r="I59" s="10">
        <v>0</v>
      </c>
      <c r="J59" s="118">
        <f t="shared" si="1"/>
        <v>0</v>
      </c>
      <c r="K59" s="2">
        <f t="shared" si="4"/>
        <v>0.5</v>
      </c>
      <c r="L59" s="120">
        <f t="shared" si="5"/>
        <v>122943458.65239711</v>
      </c>
    </row>
    <row r="60" spans="1:12" x14ac:dyDescent="0.2">
      <c r="A60" s="7" t="s">
        <v>53</v>
      </c>
      <c r="B60" s="48">
        <v>160504094.7086767</v>
      </c>
      <c r="C60" s="10">
        <v>3</v>
      </c>
      <c r="D60" s="2">
        <v>0.5</v>
      </c>
      <c r="E60" s="116">
        <f t="shared" si="6"/>
        <v>80252047.354338348</v>
      </c>
      <c r="F60" s="36">
        <f t="shared" si="2"/>
        <v>2.5</v>
      </c>
      <c r="G60" s="117">
        <f t="shared" si="3"/>
        <v>401260236.77169174</v>
      </c>
      <c r="H60" s="15">
        <v>0.5</v>
      </c>
      <c r="I60" s="10">
        <v>0.5</v>
      </c>
      <c r="J60" s="118">
        <f t="shared" si="1"/>
        <v>80252047.354338348</v>
      </c>
      <c r="K60" s="2">
        <f t="shared" si="4"/>
        <v>0</v>
      </c>
      <c r="L60" s="120">
        <f t="shared" si="5"/>
        <v>0</v>
      </c>
    </row>
    <row r="61" spans="1:12" x14ac:dyDescent="0.2">
      <c r="A61" s="7" t="s">
        <v>54</v>
      </c>
      <c r="B61" s="48">
        <v>11216296.36343967</v>
      </c>
      <c r="C61" s="10">
        <v>2</v>
      </c>
      <c r="D61" s="2">
        <v>1</v>
      </c>
      <c r="E61" s="116">
        <f t="shared" si="6"/>
        <v>11216296.36343967</v>
      </c>
      <c r="F61" s="36">
        <f t="shared" si="2"/>
        <v>1</v>
      </c>
      <c r="G61" s="117">
        <f t="shared" si="3"/>
        <v>11216296.36343967</v>
      </c>
      <c r="H61" s="15">
        <v>0.5</v>
      </c>
      <c r="I61" s="10">
        <v>0</v>
      </c>
      <c r="J61" s="118">
        <f t="shared" si="1"/>
        <v>0</v>
      </c>
      <c r="K61" s="2">
        <f t="shared" si="4"/>
        <v>0.5</v>
      </c>
      <c r="L61" s="120">
        <f t="shared" si="5"/>
        <v>5608148.1817198349</v>
      </c>
    </row>
    <row r="62" spans="1:12" x14ac:dyDescent="0.2">
      <c r="A62" s="7" t="s">
        <v>84</v>
      </c>
      <c r="B62" s="48">
        <v>77239092.847219363</v>
      </c>
      <c r="C62" s="10">
        <v>2</v>
      </c>
      <c r="D62" s="2">
        <v>0</v>
      </c>
      <c r="E62" s="116">
        <f t="shared" si="6"/>
        <v>0</v>
      </c>
      <c r="F62" s="36">
        <f t="shared" si="2"/>
        <v>2</v>
      </c>
      <c r="G62" s="117">
        <f t="shared" si="3"/>
        <v>154478185.69443873</v>
      </c>
      <c r="H62" s="15">
        <v>0.5</v>
      </c>
      <c r="I62" s="10">
        <v>0.5</v>
      </c>
      <c r="J62" s="118">
        <f t="shared" si="1"/>
        <v>38619546.423609681</v>
      </c>
      <c r="K62" s="2">
        <f t="shared" si="4"/>
        <v>0</v>
      </c>
      <c r="L62" s="120">
        <f t="shared" si="5"/>
        <v>0</v>
      </c>
    </row>
    <row r="63" spans="1:12" x14ac:dyDescent="0.2">
      <c r="A63" s="7" t="s">
        <v>85</v>
      </c>
      <c r="B63" s="48">
        <v>64946358.190593854</v>
      </c>
      <c r="C63" s="10">
        <v>2</v>
      </c>
      <c r="D63" s="2">
        <v>0.5</v>
      </c>
      <c r="E63" s="116">
        <f t="shared" si="6"/>
        <v>32473179.095296927</v>
      </c>
      <c r="F63" s="36">
        <f t="shared" si="2"/>
        <v>1.5</v>
      </c>
      <c r="G63" s="117">
        <f t="shared" si="3"/>
        <v>97419537.285890788</v>
      </c>
      <c r="H63" s="15">
        <v>0.5</v>
      </c>
      <c r="I63" s="10">
        <v>0.5</v>
      </c>
      <c r="J63" s="118">
        <f t="shared" si="1"/>
        <v>32473179.095296927</v>
      </c>
      <c r="K63" s="2">
        <f t="shared" si="4"/>
        <v>0</v>
      </c>
      <c r="L63" s="120">
        <f t="shared" si="5"/>
        <v>0</v>
      </c>
    </row>
    <row r="64" spans="1:12" x14ac:dyDescent="0.2">
      <c r="A64" s="7" t="s">
        <v>55</v>
      </c>
      <c r="B64" s="48">
        <v>64317641.47044801</v>
      </c>
      <c r="C64" s="10">
        <v>2</v>
      </c>
      <c r="D64" s="2">
        <v>0.5</v>
      </c>
      <c r="E64" s="116">
        <f t="shared" si="6"/>
        <v>32158820.735224005</v>
      </c>
      <c r="F64" s="36">
        <f t="shared" si="2"/>
        <v>1.5</v>
      </c>
      <c r="G64" s="117">
        <f t="shared" si="3"/>
        <v>96476462.205672011</v>
      </c>
      <c r="H64" s="15">
        <v>0.5</v>
      </c>
      <c r="I64" s="10">
        <v>0.5</v>
      </c>
      <c r="J64" s="118">
        <f t="shared" si="1"/>
        <v>32158820.735224005</v>
      </c>
      <c r="K64" s="2">
        <f t="shared" si="4"/>
        <v>0</v>
      </c>
      <c r="L64" s="120">
        <f t="shared" si="5"/>
        <v>0</v>
      </c>
    </row>
    <row r="65" spans="1:12" x14ac:dyDescent="0.2">
      <c r="A65" s="7" t="s">
        <v>56</v>
      </c>
      <c r="B65" s="48">
        <v>134044505.08093873</v>
      </c>
      <c r="C65" s="10">
        <v>3</v>
      </c>
      <c r="D65" s="2">
        <v>1</v>
      </c>
      <c r="E65" s="116">
        <f t="shared" si="6"/>
        <v>134044505.08093873</v>
      </c>
      <c r="F65" s="36">
        <f t="shared" si="2"/>
        <v>2</v>
      </c>
      <c r="G65" s="117">
        <f t="shared" si="3"/>
        <v>268089010.16187745</v>
      </c>
      <c r="H65" s="15">
        <v>0.5</v>
      </c>
      <c r="I65" s="10">
        <v>0</v>
      </c>
      <c r="J65" s="118">
        <f t="shared" si="1"/>
        <v>0</v>
      </c>
      <c r="K65" s="2">
        <f t="shared" si="4"/>
        <v>0.5</v>
      </c>
      <c r="L65" s="120">
        <f t="shared" si="5"/>
        <v>67022252.540469363</v>
      </c>
    </row>
    <row r="66" spans="1:12" x14ac:dyDescent="0.2">
      <c r="A66" s="7" t="s">
        <v>57</v>
      </c>
      <c r="B66" s="48">
        <v>106849192.61173762</v>
      </c>
      <c r="C66" s="10">
        <v>3</v>
      </c>
      <c r="D66" s="2">
        <v>1</v>
      </c>
      <c r="E66" s="116">
        <f t="shared" si="6"/>
        <v>106849192.61173762</v>
      </c>
      <c r="F66" s="36">
        <f t="shared" si="2"/>
        <v>2</v>
      </c>
      <c r="G66" s="117">
        <f t="shared" si="3"/>
        <v>213698385.22347525</v>
      </c>
      <c r="H66" s="15">
        <v>0.5</v>
      </c>
      <c r="I66" s="10">
        <v>0</v>
      </c>
      <c r="J66" s="118">
        <f t="shared" si="1"/>
        <v>0</v>
      </c>
      <c r="K66" s="2">
        <f t="shared" si="4"/>
        <v>0.5</v>
      </c>
      <c r="L66" s="120">
        <f t="shared" si="5"/>
        <v>53424596.305868812</v>
      </c>
    </row>
    <row r="67" spans="1:12" x14ac:dyDescent="0.2">
      <c r="A67" s="7" t="s">
        <v>58</v>
      </c>
      <c r="B67" s="48">
        <v>27380704.665814362</v>
      </c>
      <c r="C67" s="10">
        <v>2</v>
      </c>
      <c r="D67" s="2">
        <v>1</v>
      </c>
      <c r="E67" s="116">
        <f t="shared" si="6"/>
        <v>27380704.665814362</v>
      </c>
      <c r="F67" s="36">
        <f t="shared" si="2"/>
        <v>1</v>
      </c>
      <c r="G67" s="117">
        <f t="shared" si="3"/>
        <v>27380704.665814362</v>
      </c>
      <c r="H67" s="15">
        <v>0.5</v>
      </c>
      <c r="I67" s="10">
        <v>0</v>
      </c>
      <c r="J67" s="118">
        <f t="shared" si="1"/>
        <v>0</v>
      </c>
      <c r="K67" s="2">
        <f t="shared" si="4"/>
        <v>0.5</v>
      </c>
      <c r="L67" s="120">
        <f t="shared" si="5"/>
        <v>13690352.332907181</v>
      </c>
    </row>
    <row r="68" spans="1:12" x14ac:dyDescent="0.2">
      <c r="A68" s="7" t="s">
        <v>59</v>
      </c>
      <c r="B68" s="48">
        <v>7562711.4142334629</v>
      </c>
      <c r="C68" s="10">
        <v>2.5</v>
      </c>
      <c r="D68" s="2">
        <v>1</v>
      </c>
      <c r="E68" s="116">
        <f t="shared" si="6"/>
        <v>7562711.4142334629</v>
      </c>
      <c r="F68" s="36">
        <f t="shared" si="2"/>
        <v>1.5</v>
      </c>
      <c r="G68" s="117">
        <f t="shared" si="3"/>
        <v>11344067.121350195</v>
      </c>
      <c r="H68" s="15">
        <v>0.5</v>
      </c>
      <c r="I68" s="10">
        <v>0</v>
      </c>
      <c r="J68" s="118">
        <f t="shared" si="1"/>
        <v>0</v>
      </c>
      <c r="K68" s="2">
        <f t="shared" si="4"/>
        <v>0.5</v>
      </c>
      <c r="L68" s="120">
        <f t="shared" si="5"/>
        <v>3781355.7071167314</v>
      </c>
    </row>
    <row r="69" spans="1:12" x14ac:dyDescent="0.2">
      <c r="A69" s="7" t="s">
        <v>60</v>
      </c>
      <c r="B69" s="48">
        <v>3659343.4285947774</v>
      </c>
      <c r="C69" s="10">
        <v>2.5</v>
      </c>
      <c r="D69" s="2">
        <v>1</v>
      </c>
      <c r="E69" s="116">
        <f t="shared" si="6"/>
        <v>3659343.4285947774</v>
      </c>
      <c r="F69" s="36">
        <f t="shared" si="2"/>
        <v>1.5</v>
      </c>
      <c r="G69" s="117">
        <f t="shared" si="3"/>
        <v>5489015.142892166</v>
      </c>
      <c r="H69" s="15">
        <v>0.5</v>
      </c>
      <c r="I69" s="10">
        <v>0</v>
      </c>
      <c r="J69" s="118">
        <f t="shared" si="1"/>
        <v>0</v>
      </c>
      <c r="K69" s="2">
        <f t="shared" si="4"/>
        <v>0.5</v>
      </c>
      <c r="L69" s="120">
        <f t="shared" si="5"/>
        <v>1829671.7142973887</v>
      </c>
    </row>
    <row r="70" spans="1:12" x14ac:dyDescent="0.2">
      <c r="A70" s="7" t="s">
        <v>61</v>
      </c>
      <c r="B70" s="48">
        <v>1367763.9085767344</v>
      </c>
      <c r="C70" s="10">
        <v>2.5</v>
      </c>
      <c r="D70" s="2">
        <v>1</v>
      </c>
      <c r="E70" s="116">
        <f t="shared" si="6"/>
        <v>1367763.9085767344</v>
      </c>
      <c r="F70" s="36">
        <f t="shared" si="2"/>
        <v>1.5</v>
      </c>
      <c r="G70" s="117">
        <f t="shared" si="3"/>
        <v>2051645.8628651015</v>
      </c>
      <c r="H70" s="15">
        <v>0.5</v>
      </c>
      <c r="I70" s="10">
        <v>0</v>
      </c>
      <c r="J70" s="118">
        <f t="shared" si="1"/>
        <v>0</v>
      </c>
      <c r="K70" s="2">
        <f t="shared" si="4"/>
        <v>0.5</v>
      </c>
      <c r="L70" s="120">
        <f t="shared" si="5"/>
        <v>683881.95428836718</v>
      </c>
    </row>
    <row r="71" spans="1:12" x14ac:dyDescent="0.2">
      <c r="A71" s="7" t="s">
        <v>62</v>
      </c>
      <c r="B71" s="48">
        <v>132967764.24593833</v>
      </c>
      <c r="C71" s="10">
        <v>3</v>
      </c>
      <c r="D71" s="2">
        <v>0</v>
      </c>
      <c r="E71" s="116">
        <f t="shared" si="6"/>
        <v>0</v>
      </c>
      <c r="F71" s="36">
        <f t="shared" si="2"/>
        <v>3</v>
      </c>
      <c r="G71" s="117">
        <f t="shared" si="3"/>
        <v>398903292.73781502</v>
      </c>
      <c r="H71" s="15">
        <v>0.5</v>
      </c>
      <c r="I71" s="10">
        <v>0.5</v>
      </c>
      <c r="J71" s="118">
        <f t="shared" si="1"/>
        <v>66483882.122969165</v>
      </c>
      <c r="K71" s="2">
        <f t="shared" si="4"/>
        <v>0</v>
      </c>
      <c r="L71" s="120">
        <f t="shared" si="5"/>
        <v>0</v>
      </c>
    </row>
    <row r="72" spans="1:12" x14ac:dyDescent="0.2">
      <c r="A72" s="7" t="s">
        <v>63</v>
      </c>
      <c r="B72" s="48">
        <v>4578410.0125405239</v>
      </c>
      <c r="C72" s="10">
        <v>3.5</v>
      </c>
      <c r="D72" s="2">
        <v>1</v>
      </c>
      <c r="E72" s="116">
        <f t="shared" si="6"/>
        <v>4578410.0125405239</v>
      </c>
      <c r="F72" s="36">
        <f t="shared" si="2"/>
        <v>2.5</v>
      </c>
      <c r="G72" s="117">
        <f t="shared" si="3"/>
        <v>11446025.031351309</v>
      </c>
      <c r="H72" s="15">
        <v>0.5</v>
      </c>
      <c r="I72" s="10">
        <v>0.5</v>
      </c>
      <c r="J72" s="118">
        <f t="shared" si="1"/>
        <v>2289205.0062702619</v>
      </c>
      <c r="K72" s="2">
        <f t="shared" si="4"/>
        <v>0</v>
      </c>
      <c r="L72" s="120">
        <f t="shared" si="5"/>
        <v>0</v>
      </c>
    </row>
    <row r="73" spans="1:12" x14ac:dyDescent="0.2">
      <c r="A73" s="7" t="s">
        <v>64</v>
      </c>
      <c r="B73" s="48">
        <v>42729306.504945338</v>
      </c>
      <c r="C73" s="10">
        <v>2</v>
      </c>
      <c r="D73" s="2">
        <v>1</v>
      </c>
      <c r="E73" s="116">
        <f t="shared" si="6"/>
        <v>42729306.504945338</v>
      </c>
      <c r="F73" s="36">
        <f t="shared" si="2"/>
        <v>1</v>
      </c>
      <c r="G73" s="117">
        <f t="shared" si="3"/>
        <v>42729306.504945338</v>
      </c>
      <c r="H73" s="15">
        <v>0.5</v>
      </c>
      <c r="I73" s="10">
        <v>0</v>
      </c>
      <c r="J73" s="118">
        <f t="shared" ref="J73:J74" si="7">(B73*I73)</f>
        <v>0</v>
      </c>
      <c r="K73" s="2">
        <f t="shared" si="4"/>
        <v>0.5</v>
      </c>
      <c r="L73" s="120">
        <f t="shared" si="5"/>
        <v>21364653.252472669</v>
      </c>
    </row>
    <row r="74" spans="1:12" x14ac:dyDescent="0.2">
      <c r="A74" s="7" t="s">
        <v>65</v>
      </c>
      <c r="B74" s="48">
        <v>3403696.9470803551</v>
      </c>
      <c r="C74" s="10">
        <v>2.5</v>
      </c>
      <c r="D74" s="2">
        <v>1</v>
      </c>
      <c r="E74" s="116">
        <f t="shared" si="6"/>
        <v>3403696.9470803551</v>
      </c>
      <c r="F74" s="36">
        <f>(C74-D74)</f>
        <v>1.5</v>
      </c>
      <c r="G74" s="117">
        <f t="shared" ref="G74" si="8">(B74*F74)</f>
        <v>5105545.4206205327</v>
      </c>
      <c r="H74" s="15">
        <v>0.5</v>
      </c>
      <c r="I74" s="10">
        <v>0.5</v>
      </c>
      <c r="J74" s="118">
        <f t="shared" si="7"/>
        <v>1701848.4735401776</v>
      </c>
      <c r="K74" s="2">
        <f>(H74-I74)</f>
        <v>0</v>
      </c>
      <c r="L74" s="120">
        <f t="shared" ref="L74" si="9">(B74*K74)</f>
        <v>0</v>
      </c>
    </row>
    <row r="75" spans="1:12" x14ac:dyDescent="0.2">
      <c r="A75" s="7" t="s">
        <v>82</v>
      </c>
      <c r="B75" s="11">
        <f>SUM(B8:B74)</f>
        <v>6064009086.0384684</v>
      </c>
      <c r="C75" s="12"/>
      <c r="D75" s="1"/>
      <c r="E75" s="121">
        <f>SUM(E8:E74)</f>
        <v>4285478570.0505109</v>
      </c>
      <c r="F75" s="1"/>
      <c r="G75" s="121">
        <f>SUM(G8:G74)</f>
        <v>12069120803.143829</v>
      </c>
      <c r="H75" s="13"/>
      <c r="I75" s="1"/>
      <c r="J75" s="121">
        <f>SUM(J8:J74)</f>
        <v>1556328723.6234822</v>
      </c>
      <c r="K75" s="1"/>
      <c r="L75" s="122">
        <f>SUM(L8:L74)</f>
        <v>1475675819.395752</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44"/>
      <c r="K77" s="5"/>
      <c r="L77" s="98"/>
    </row>
    <row r="78" spans="1:12" ht="38.25" customHeight="1" x14ac:dyDescent="0.2">
      <c r="A78" s="126" t="s">
        <v>234</v>
      </c>
      <c r="B78" s="127"/>
      <c r="C78" s="127"/>
      <c r="D78" s="127"/>
      <c r="E78" s="127"/>
      <c r="F78" s="127"/>
      <c r="G78" s="127"/>
      <c r="H78" s="127"/>
      <c r="I78" s="127"/>
      <c r="J78" s="127"/>
      <c r="K78" s="127"/>
      <c r="L78" s="128"/>
    </row>
    <row r="79" spans="1:12" ht="12.75" customHeight="1" x14ac:dyDescent="0.2">
      <c r="A79" s="126" t="s">
        <v>235</v>
      </c>
      <c r="B79" s="127"/>
      <c r="C79" s="127"/>
      <c r="D79" s="127"/>
      <c r="E79" s="127"/>
      <c r="F79" s="127"/>
      <c r="G79" s="127"/>
      <c r="H79" s="127"/>
      <c r="I79" s="127"/>
      <c r="J79" s="127"/>
      <c r="K79" s="127"/>
      <c r="L79" s="128"/>
    </row>
    <row r="80" spans="1:12" ht="12.75" customHeight="1" x14ac:dyDescent="0.2">
      <c r="A80" s="126" t="s">
        <v>236</v>
      </c>
      <c r="B80" s="127"/>
      <c r="C80" s="127"/>
      <c r="D80" s="127"/>
      <c r="E80" s="127"/>
      <c r="F80" s="127"/>
      <c r="G80" s="127"/>
      <c r="H80" s="127"/>
      <c r="I80" s="127"/>
      <c r="J80" s="127"/>
      <c r="K80" s="127"/>
      <c r="L80" s="128"/>
    </row>
    <row r="81" spans="1:12" ht="12.75" customHeight="1" x14ac:dyDescent="0.2">
      <c r="A81" s="99"/>
      <c r="B81" s="100"/>
      <c r="C81" s="100"/>
      <c r="D81" s="100"/>
      <c r="E81" s="100"/>
      <c r="F81" s="100"/>
      <c r="G81" s="100"/>
      <c r="H81" s="100"/>
      <c r="I81" s="100"/>
      <c r="J81" s="100"/>
      <c r="K81" s="100"/>
      <c r="L81" s="101"/>
    </row>
    <row r="82" spans="1:12" ht="12.75" customHeight="1" x14ac:dyDescent="0.2">
      <c r="A82" s="4" t="s">
        <v>74</v>
      </c>
      <c r="B82" s="5"/>
      <c r="C82" s="5"/>
      <c r="D82" s="5"/>
      <c r="E82" s="5"/>
      <c r="F82" s="5"/>
      <c r="G82" s="5"/>
      <c r="H82" s="5"/>
      <c r="I82" s="5"/>
      <c r="J82" s="5"/>
      <c r="K82" s="5"/>
      <c r="L82" s="6"/>
    </row>
    <row r="83" spans="1:12" ht="12.75" customHeight="1" x14ac:dyDescent="0.2">
      <c r="A83" s="126" t="s">
        <v>237</v>
      </c>
      <c r="B83" s="129"/>
      <c r="C83" s="129"/>
      <c r="D83" s="129"/>
      <c r="E83" s="129"/>
      <c r="F83" s="129"/>
      <c r="G83" s="129"/>
      <c r="H83" s="129"/>
      <c r="I83" s="129"/>
      <c r="J83" s="129"/>
      <c r="K83" s="129"/>
      <c r="L83" s="128"/>
    </row>
    <row r="84" spans="1:12" ht="13.5" customHeight="1" thickBot="1" x14ac:dyDescent="0.25">
      <c r="A84" s="130" t="s">
        <v>233</v>
      </c>
      <c r="B84" s="131"/>
      <c r="C84" s="131"/>
      <c r="D84" s="131"/>
      <c r="E84" s="131"/>
      <c r="F84" s="131"/>
      <c r="G84" s="131"/>
      <c r="H84" s="131"/>
      <c r="I84" s="131"/>
      <c r="J84" s="131"/>
      <c r="K84" s="131"/>
      <c r="L84" s="132"/>
    </row>
  </sheetData>
  <mergeCells count="10">
    <mergeCell ref="A79:L79"/>
    <mergeCell ref="A80:L80"/>
    <mergeCell ref="A83:L83"/>
    <mergeCell ref="A84:L84"/>
    <mergeCell ref="A1:L1"/>
    <mergeCell ref="A2:L2"/>
    <mergeCell ref="A3:L3"/>
    <mergeCell ref="C4:G4"/>
    <mergeCell ref="H4:L4"/>
    <mergeCell ref="A78:L78"/>
  </mergeCells>
  <printOptions horizontalCentered="1"/>
  <pageMargins left="0.5" right="0.5" top="0.5" bottom="0.5" header="0.3" footer="0.3"/>
  <pageSetup scale="77" fitToHeight="0" orientation="landscape" verticalDpi="0" r:id="rId1"/>
  <headerFooter>
    <oddHeader>&amp;COffice of Economic and Demographic Research</oddHeader>
    <oddFooter>&amp;LMay 2024&amp;RPage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85"/>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4.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157</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t="s">
        <v>113</v>
      </c>
      <c r="E6" s="19" t="s">
        <v>70</v>
      </c>
      <c r="F6" s="34" t="s">
        <v>66</v>
      </c>
      <c r="G6" s="25" t="s">
        <v>66</v>
      </c>
      <c r="H6" s="26" t="s">
        <v>76</v>
      </c>
      <c r="I6" s="19" t="s">
        <v>113</v>
      </c>
      <c r="J6" s="19" t="s">
        <v>70</v>
      </c>
      <c r="K6" s="19" t="s">
        <v>66</v>
      </c>
      <c r="L6" s="27" t="s">
        <v>66</v>
      </c>
    </row>
    <row r="7" spans="1:12" ht="13.5" thickBot="1" x14ac:dyDescent="0.25">
      <c r="A7" s="28" t="s">
        <v>0</v>
      </c>
      <c r="B7" s="29" t="s">
        <v>68</v>
      </c>
      <c r="C7" s="29" t="s">
        <v>71</v>
      </c>
      <c r="D7" s="30" t="s">
        <v>71</v>
      </c>
      <c r="E7" s="29" t="s">
        <v>80</v>
      </c>
      <c r="F7" s="35" t="s">
        <v>71</v>
      </c>
      <c r="G7" s="30" t="s">
        <v>80</v>
      </c>
      <c r="H7" s="31" t="s">
        <v>71</v>
      </c>
      <c r="I7" s="29" t="s">
        <v>71</v>
      </c>
      <c r="J7" s="29" t="s">
        <v>80</v>
      </c>
      <c r="K7" s="29" t="s">
        <v>71</v>
      </c>
      <c r="L7" s="32" t="s">
        <v>80</v>
      </c>
    </row>
    <row r="8" spans="1:12" x14ac:dyDescent="0.2">
      <c r="A8" s="61" t="s">
        <v>2</v>
      </c>
      <c r="B8" s="62">
        <v>35902742</v>
      </c>
      <c r="C8" s="63">
        <v>1.5</v>
      </c>
      <c r="D8" s="64">
        <v>0.25</v>
      </c>
      <c r="E8" s="39">
        <f>(B8*D8)</f>
        <v>8975685.5</v>
      </c>
      <c r="F8" s="65">
        <f>(C8-D8)</f>
        <v>1.25</v>
      </c>
      <c r="G8" s="41">
        <f>(B8*F8)</f>
        <v>44878427.5</v>
      </c>
      <c r="H8" s="66">
        <v>0.5</v>
      </c>
      <c r="I8" s="67">
        <v>0</v>
      </c>
      <c r="J8" s="39">
        <f>(B8*I8)</f>
        <v>0</v>
      </c>
      <c r="K8" s="68">
        <f>(H8-I8)</f>
        <v>0.5</v>
      </c>
      <c r="L8" s="42">
        <f>(B8*K8)</f>
        <v>17951371</v>
      </c>
    </row>
    <row r="9" spans="1:12" x14ac:dyDescent="0.2">
      <c r="A9" s="61" t="s">
        <v>3</v>
      </c>
      <c r="B9" s="88">
        <v>1454975</v>
      </c>
      <c r="C9" s="69">
        <v>1.5</v>
      </c>
      <c r="D9" s="70">
        <v>1</v>
      </c>
      <c r="E9" s="49">
        <f>(B9*D9)</f>
        <v>1454975</v>
      </c>
      <c r="F9" s="71">
        <f>(C9-D9)</f>
        <v>0.5</v>
      </c>
      <c r="G9" s="50">
        <f>(B9*F9)</f>
        <v>727487.5</v>
      </c>
      <c r="H9" s="72">
        <v>0.5</v>
      </c>
      <c r="I9" s="69">
        <v>0</v>
      </c>
      <c r="J9" s="49">
        <f>(B9*I9)</f>
        <v>0</v>
      </c>
      <c r="K9" s="70">
        <f>(H9-I9)</f>
        <v>0.5</v>
      </c>
      <c r="L9" s="51">
        <f>(B9*K9)</f>
        <v>727487.5</v>
      </c>
    </row>
    <row r="10" spans="1:12" x14ac:dyDescent="0.2">
      <c r="A10" s="61" t="s">
        <v>4</v>
      </c>
      <c r="B10" s="88">
        <v>29510485</v>
      </c>
      <c r="C10" s="69">
        <v>1</v>
      </c>
      <c r="D10" s="70">
        <v>0</v>
      </c>
      <c r="E10" s="49">
        <f t="shared" ref="E10:E73" si="0">(B10*D10)</f>
        <v>0</v>
      </c>
      <c r="F10" s="71">
        <f t="shared" ref="F10:F73" si="1">(C10-D10)</f>
        <v>1</v>
      </c>
      <c r="G10" s="50">
        <f t="shared" ref="G10:G73" si="2">(B10*F10)</f>
        <v>29510485</v>
      </c>
      <c r="H10" s="72">
        <v>0.5</v>
      </c>
      <c r="I10" s="69">
        <v>0.5</v>
      </c>
      <c r="J10" s="49">
        <f t="shared" ref="J10:J73" si="3">(B10*I10)</f>
        <v>14755242.5</v>
      </c>
      <c r="K10" s="70">
        <f t="shared" ref="K10:K73" si="4">(H10-I10)</f>
        <v>0</v>
      </c>
      <c r="L10" s="51">
        <f t="shared" ref="L10:L73" si="5">(B10*K10)</f>
        <v>0</v>
      </c>
    </row>
    <row r="11" spans="1:12" x14ac:dyDescent="0.2">
      <c r="A11" s="61" t="s">
        <v>5</v>
      </c>
      <c r="B11" s="88">
        <v>1850849</v>
      </c>
      <c r="C11" s="69">
        <v>1.5</v>
      </c>
      <c r="D11" s="70">
        <v>1</v>
      </c>
      <c r="E11" s="49">
        <f t="shared" si="0"/>
        <v>1850849</v>
      </c>
      <c r="F11" s="71">
        <f t="shared" si="1"/>
        <v>0.5</v>
      </c>
      <c r="G11" s="50">
        <f t="shared" si="2"/>
        <v>925424.5</v>
      </c>
      <c r="H11" s="72">
        <v>0.5</v>
      </c>
      <c r="I11" s="69">
        <v>0</v>
      </c>
      <c r="J11" s="49">
        <f t="shared" si="3"/>
        <v>0</v>
      </c>
      <c r="K11" s="70">
        <f t="shared" si="4"/>
        <v>0.5</v>
      </c>
      <c r="L11" s="51">
        <f t="shared" si="5"/>
        <v>925424.5</v>
      </c>
    </row>
    <row r="12" spans="1:12" x14ac:dyDescent="0.2">
      <c r="A12" s="61" t="s">
        <v>6</v>
      </c>
      <c r="B12" s="88">
        <v>69633423</v>
      </c>
      <c r="C12" s="69">
        <v>1</v>
      </c>
      <c r="D12" s="70">
        <v>0</v>
      </c>
      <c r="E12" s="49">
        <f t="shared" si="0"/>
        <v>0</v>
      </c>
      <c r="F12" s="71">
        <f t="shared" si="1"/>
        <v>1</v>
      </c>
      <c r="G12" s="50">
        <f t="shared" si="2"/>
        <v>69633423</v>
      </c>
      <c r="H12" s="72">
        <v>0.5</v>
      </c>
      <c r="I12" s="69">
        <v>0</v>
      </c>
      <c r="J12" s="49">
        <f t="shared" si="3"/>
        <v>0</v>
      </c>
      <c r="K12" s="70">
        <f t="shared" si="4"/>
        <v>0.5</v>
      </c>
      <c r="L12" s="51">
        <f t="shared" si="5"/>
        <v>34816711.5</v>
      </c>
    </row>
    <row r="13" spans="1:12" x14ac:dyDescent="0.2">
      <c r="A13" s="61" t="s">
        <v>7</v>
      </c>
      <c r="B13" s="88">
        <v>279390253</v>
      </c>
      <c r="C13" s="69">
        <v>2</v>
      </c>
      <c r="D13" s="70">
        <v>0</v>
      </c>
      <c r="E13" s="49">
        <f t="shared" si="0"/>
        <v>0</v>
      </c>
      <c r="F13" s="71">
        <f t="shared" si="1"/>
        <v>2</v>
      </c>
      <c r="G13" s="50">
        <f t="shared" si="2"/>
        <v>558780506</v>
      </c>
      <c r="H13" s="72">
        <v>0.5</v>
      </c>
      <c r="I13" s="69">
        <v>0</v>
      </c>
      <c r="J13" s="49">
        <f t="shared" si="3"/>
        <v>0</v>
      </c>
      <c r="K13" s="70">
        <f t="shared" si="4"/>
        <v>0.5</v>
      </c>
      <c r="L13" s="51">
        <f t="shared" si="5"/>
        <v>139695126.5</v>
      </c>
    </row>
    <row r="14" spans="1:12" x14ac:dyDescent="0.2">
      <c r="A14" s="61" t="s">
        <v>8</v>
      </c>
      <c r="B14" s="88">
        <v>654449</v>
      </c>
      <c r="C14" s="69">
        <v>1.5</v>
      </c>
      <c r="D14" s="70">
        <v>1</v>
      </c>
      <c r="E14" s="49">
        <f t="shared" si="0"/>
        <v>654449</v>
      </c>
      <c r="F14" s="71">
        <f t="shared" si="1"/>
        <v>0.5</v>
      </c>
      <c r="G14" s="50">
        <f t="shared" si="2"/>
        <v>327224.5</v>
      </c>
      <c r="H14" s="72">
        <v>0.5</v>
      </c>
      <c r="I14" s="69">
        <v>0</v>
      </c>
      <c r="J14" s="49">
        <f t="shared" si="3"/>
        <v>0</v>
      </c>
      <c r="K14" s="70">
        <f t="shared" si="4"/>
        <v>0.5</v>
      </c>
      <c r="L14" s="51">
        <f t="shared" si="5"/>
        <v>327224.5</v>
      </c>
    </row>
    <row r="15" spans="1:12" x14ac:dyDescent="0.2">
      <c r="A15" s="61" t="s">
        <v>9</v>
      </c>
      <c r="B15" s="88">
        <v>25322645</v>
      </c>
      <c r="C15" s="69">
        <v>1</v>
      </c>
      <c r="D15" s="70">
        <v>1</v>
      </c>
      <c r="E15" s="49">
        <f t="shared" si="0"/>
        <v>25322645</v>
      </c>
      <c r="F15" s="71">
        <f t="shared" si="1"/>
        <v>0</v>
      </c>
      <c r="G15" s="50">
        <f t="shared" si="2"/>
        <v>0</v>
      </c>
      <c r="H15" s="72">
        <v>0.5</v>
      </c>
      <c r="I15" s="69">
        <v>0</v>
      </c>
      <c r="J15" s="49">
        <f t="shared" si="3"/>
        <v>0</v>
      </c>
      <c r="K15" s="70">
        <f t="shared" si="4"/>
        <v>0.5</v>
      </c>
      <c r="L15" s="51">
        <f t="shared" si="5"/>
        <v>12661322.5</v>
      </c>
    </row>
    <row r="16" spans="1:12" x14ac:dyDescent="0.2">
      <c r="A16" s="61" t="s">
        <v>10</v>
      </c>
      <c r="B16" s="88">
        <v>12276285</v>
      </c>
      <c r="C16" s="69">
        <v>1</v>
      </c>
      <c r="D16" s="70">
        <v>0</v>
      </c>
      <c r="E16" s="49">
        <f t="shared" si="0"/>
        <v>0</v>
      </c>
      <c r="F16" s="71">
        <f t="shared" si="1"/>
        <v>1</v>
      </c>
      <c r="G16" s="50">
        <f t="shared" si="2"/>
        <v>12276285</v>
      </c>
      <c r="H16" s="72">
        <v>0.5</v>
      </c>
      <c r="I16" s="69">
        <v>0</v>
      </c>
      <c r="J16" s="49">
        <f t="shared" si="3"/>
        <v>0</v>
      </c>
      <c r="K16" s="70">
        <f t="shared" si="4"/>
        <v>0.5</v>
      </c>
      <c r="L16" s="51">
        <f t="shared" si="5"/>
        <v>6138142.5</v>
      </c>
    </row>
    <row r="17" spans="1:12" x14ac:dyDescent="0.2">
      <c r="A17" s="61" t="s">
        <v>11</v>
      </c>
      <c r="B17" s="88">
        <v>18482782</v>
      </c>
      <c r="C17" s="69">
        <v>1</v>
      </c>
      <c r="D17" s="70">
        <v>1</v>
      </c>
      <c r="E17" s="49">
        <f t="shared" si="0"/>
        <v>18482782</v>
      </c>
      <c r="F17" s="71">
        <f t="shared" si="1"/>
        <v>0</v>
      </c>
      <c r="G17" s="50">
        <f t="shared" si="2"/>
        <v>0</v>
      </c>
      <c r="H17" s="72">
        <v>0.5</v>
      </c>
      <c r="I17" s="69">
        <v>0</v>
      </c>
      <c r="J17" s="49">
        <f t="shared" si="3"/>
        <v>0</v>
      </c>
      <c r="K17" s="70">
        <f t="shared" si="4"/>
        <v>0.5</v>
      </c>
      <c r="L17" s="51">
        <f t="shared" si="5"/>
        <v>9241391</v>
      </c>
    </row>
    <row r="18" spans="1:12" x14ac:dyDescent="0.2">
      <c r="A18" s="61" t="s">
        <v>12</v>
      </c>
      <c r="B18" s="88">
        <v>64714314</v>
      </c>
      <c r="C18" s="69">
        <v>1</v>
      </c>
      <c r="D18" s="70">
        <v>0</v>
      </c>
      <c r="E18" s="49">
        <f t="shared" si="0"/>
        <v>0</v>
      </c>
      <c r="F18" s="71">
        <f t="shared" si="1"/>
        <v>1</v>
      </c>
      <c r="G18" s="50">
        <f t="shared" si="2"/>
        <v>64714314</v>
      </c>
      <c r="H18" s="72">
        <v>0.5</v>
      </c>
      <c r="I18" s="69">
        <v>0</v>
      </c>
      <c r="J18" s="49">
        <f t="shared" si="3"/>
        <v>0</v>
      </c>
      <c r="K18" s="70">
        <f t="shared" si="4"/>
        <v>0.5</v>
      </c>
      <c r="L18" s="51">
        <f t="shared" si="5"/>
        <v>32357157</v>
      </c>
    </row>
    <row r="19" spans="1:12" x14ac:dyDescent="0.2">
      <c r="A19" s="61" t="s">
        <v>13</v>
      </c>
      <c r="B19" s="88">
        <v>7542107</v>
      </c>
      <c r="C19" s="69">
        <v>1</v>
      </c>
      <c r="D19" s="70">
        <v>1</v>
      </c>
      <c r="E19" s="49">
        <f t="shared" si="0"/>
        <v>7542107</v>
      </c>
      <c r="F19" s="71">
        <f t="shared" si="1"/>
        <v>0</v>
      </c>
      <c r="G19" s="50">
        <f t="shared" si="2"/>
        <v>0</v>
      </c>
      <c r="H19" s="72">
        <v>0.5</v>
      </c>
      <c r="I19" s="69">
        <v>0</v>
      </c>
      <c r="J19" s="49">
        <f t="shared" si="3"/>
        <v>0</v>
      </c>
      <c r="K19" s="70">
        <f t="shared" si="4"/>
        <v>0.5</v>
      </c>
      <c r="L19" s="51">
        <f t="shared" si="5"/>
        <v>3771053.5</v>
      </c>
    </row>
    <row r="20" spans="1:12" x14ac:dyDescent="0.2">
      <c r="A20" s="61" t="s">
        <v>99</v>
      </c>
      <c r="B20" s="88">
        <v>2553814</v>
      </c>
      <c r="C20" s="69">
        <v>1.5</v>
      </c>
      <c r="D20" s="70">
        <v>1</v>
      </c>
      <c r="E20" s="49">
        <f t="shared" si="0"/>
        <v>2553814</v>
      </c>
      <c r="F20" s="71">
        <f t="shared" si="1"/>
        <v>0.5</v>
      </c>
      <c r="G20" s="50">
        <f t="shared" si="2"/>
        <v>1276907</v>
      </c>
      <c r="H20" s="72">
        <v>0.5</v>
      </c>
      <c r="I20" s="69">
        <v>0</v>
      </c>
      <c r="J20" s="49">
        <f t="shared" si="3"/>
        <v>0</v>
      </c>
      <c r="K20" s="70">
        <f t="shared" si="4"/>
        <v>0.5</v>
      </c>
      <c r="L20" s="51">
        <f t="shared" si="5"/>
        <v>1276907</v>
      </c>
    </row>
    <row r="21" spans="1:12" x14ac:dyDescent="0.2">
      <c r="A21" s="61" t="s">
        <v>14</v>
      </c>
      <c r="B21" s="88">
        <v>817426</v>
      </c>
      <c r="C21" s="69">
        <v>1.5</v>
      </c>
      <c r="D21" s="70">
        <v>1</v>
      </c>
      <c r="E21" s="49">
        <f t="shared" si="0"/>
        <v>817426</v>
      </c>
      <c r="F21" s="71">
        <f t="shared" si="1"/>
        <v>0.5</v>
      </c>
      <c r="G21" s="50">
        <f t="shared" si="2"/>
        <v>408713</v>
      </c>
      <c r="H21" s="72">
        <v>0.5</v>
      </c>
      <c r="I21" s="69">
        <v>0</v>
      </c>
      <c r="J21" s="49">
        <f t="shared" si="3"/>
        <v>0</v>
      </c>
      <c r="K21" s="70">
        <f t="shared" si="4"/>
        <v>0.5</v>
      </c>
      <c r="L21" s="51">
        <f t="shared" si="5"/>
        <v>408713</v>
      </c>
    </row>
    <row r="22" spans="1:12" x14ac:dyDescent="0.2">
      <c r="A22" s="61" t="s">
        <v>15</v>
      </c>
      <c r="B22" s="88">
        <v>142337281</v>
      </c>
      <c r="C22" s="69">
        <v>2</v>
      </c>
      <c r="D22" s="70">
        <v>1</v>
      </c>
      <c r="E22" s="49">
        <f t="shared" si="0"/>
        <v>142337281</v>
      </c>
      <c r="F22" s="71">
        <f t="shared" si="1"/>
        <v>1</v>
      </c>
      <c r="G22" s="50">
        <f t="shared" si="2"/>
        <v>142337281</v>
      </c>
      <c r="H22" s="72">
        <v>0.5</v>
      </c>
      <c r="I22" s="69">
        <v>0</v>
      </c>
      <c r="J22" s="49">
        <f t="shared" si="3"/>
        <v>0</v>
      </c>
      <c r="K22" s="70">
        <f t="shared" si="4"/>
        <v>0.5</v>
      </c>
      <c r="L22" s="51">
        <f t="shared" si="5"/>
        <v>71168640.5</v>
      </c>
    </row>
    <row r="23" spans="1:12" x14ac:dyDescent="0.2">
      <c r="A23" s="61" t="s">
        <v>16</v>
      </c>
      <c r="B23" s="88">
        <v>46839882</v>
      </c>
      <c r="C23" s="69">
        <v>1</v>
      </c>
      <c r="D23" s="70">
        <v>1</v>
      </c>
      <c r="E23" s="49">
        <f t="shared" si="0"/>
        <v>46839882</v>
      </c>
      <c r="F23" s="71">
        <f t="shared" si="1"/>
        <v>0</v>
      </c>
      <c r="G23" s="50">
        <f t="shared" si="2"/>
        <v>0</v>
      </c>
      <c r="H23" s="72">
        <v>0.5</v>
      </c>
      <c r="I23" s="69">
        <v>0.5</v>
      </c>
      <c r="J23" s="49">
        <f t="shared" si="3"/>
        <v>23419941</v>
      </c>
      <c r="K23" s="70">
        <f t="shared" si="4"/>
        <v>0</v>
      </c>
      <c r="L23" s="51">
        <f t="shared" si="5"/>
        <v>0</v>
      </c>
    </row>
    <row r="24" spans="1:12" x14ac:dyDescent="0.2">
      <c r="A24" s="61" t="s">
        <v>17</v>
      </c>
      <c r="B24" s="88">
        <v>8016804</v>
      </c>
      <c r="C24" s="69">
        <v>1</v>
      </c>
      <c r="D24" s="70">
        <v>0.5</v>
      </c>
      <c r="E24" s="49">
        <f t="shared" si="0"/>
        <v>4008402</v>
      </c>
      <c r="F24" s="71">
        <f t="shared" si="1"/>
        <v>0.5</v>
      </c>
      <c r="G24" s="50">
        <f t="shared" si="2"/>
        <v>4008402</v>
      </c>
      <c r="H24" s="72">
        <v>0.5</v>
      </c>
      <c r="I24" s="69">
        <v>0.5</v>
      </c>
      <c r="J24" s="49">
        <f t="shared" si="3"/>
        <v>4008402</v>
      </c>
      <c r="K24" s="70">
        <f t="shared" si="4"/>
        <v>0</v>
      </c>
      <c r="L24" s="51">
        <f t="shared" si="5"/>
        <v>0</v>
      </c>
    </row>
    <row r="25" spans="1:12" x14ac:dyDescent="0.2">
      <c r="A25" s="61" t="s">
        <v>18</v>
      </c>
      <c r="B25" s="88">
        <v>1571466</v>
      </c>
      <c r="C25" s="69">
        <v>1.5</v>
      </c>
      <c r="D25" s="70">
        <v>0</v>
      </c>
      <c r="E25" s="49">
        <f t="shared" si="0"/>
        <v>0</v>
      </c>
      <c r="F25" s="71">
        <f t="shared" si="1"/>
        <v>1.5</v>
      </c>
      <c r="G25" s="50">
        <f t="shared" si="2"/>
        <v>2357199</v>
      </c>
      <c r="H25" s="72">
        <v>0.5</v>
      </c>
      <c r="I25" s="69">
        <v>0</v>
      </c>
      <c r="J25" s="49">
        <f t="shared" si="3"/>
        <v>0</v>
      </c>
      <c r="K25" s="70">
        <f t="shared" si="4"/>
        <v>0.5</v>
      </c>
      <c r="L25" s="51">
        <f t="shared" si="5"/>
        <v>785733</v>
      </c>
    </row>
    <row r="26" spans="1:12" x14ac:dyDescent="0.2">
      <c r="A26" s="61" t="s">
        <v>19</v>
      </c>
      <c r="B26" s="88">
        <v>2791983</v>
      </c>
      <c r="C26" s="69">
        <v>1.5</v>
      </c>
      <c r="D26" s="70">
        <v>1</v>
      </c>
      <c r="E26" s="49">
        <f t="shared" si="0"/>
        <v>2791983</v>
      </c>
      <c r="F26" s="71">
        <f t="shared" si="1"/>
        <v>0.5</v>
      </c>
      <c r="G26" s="50">
        <f t="shared" si="2"/>
        <v>1395991.5</v>
      </c>
      <c r="H26" s="72">
        <v>0.5</v>
      </c>
      <c r="I26" s="69">
        <v>0</v>
      </c>
      <c r="J26" s="49">
        <f t="shared" si="3"/>
        <v>0</v>
      </c>
      <c r="K26" s="70">
        <f t="shared" si="4"/>
        <v>0.5</v>
      </c>
      <c r="L26" s="51">
        <f t="shared" si="5"/>
        <v>1395991.5</v>
      </c>
    </row>
    <row r="27" spans="1:12" x14ac:dyDescent="0.2">
      <c r="A27" s="61" t="s">
        <v>20</v>
      </c>
      <c r="B27" s="88">
        <v>551651</v>
      </c>
      <c r="C27" s="69">
        <v>1.5</v>
      </c>
      <c r="D27" s="70">
        <v>1</v>
      </c>
      <c r="E27" s="49">
        <f t="shared" si="0"/>
        <v>551651</v>
      </c>
      <c r="F27" s="71">
        <f t="shared" si="1"/>
        <v>0.5</v>
      </c>
      <c r="G27" s="50">
        <f t="shared" si="2"/>
        <v>275825.5</v>
      </c>
      <c r="H27" s="72">
        <v>0.5</v>
      </c>
      <c r="I27" s="69">
        <v>0</v>
      </c>
      <c r="J27" s="49">
        <f t="shared" si="3"/>
        <v>0</v>
      </c>
      <c r="K27" s="70">
        <f t="shared" si="4"/>
        <v>0.5</v>
      </c>
      <c r="L27" s="51">
        <f t="shared" si="5"/>
        <v>275825.5</v>
      </c>
    </row>
    <row r="28" spans="1:12" x14ac:dyDescent="0.2">
      <c r="A28" s="61" t="s">
        <v>21</v>
      </c>
      <c r="B28" s="88">
        <v>350983</v>
      </c>
      <c r="C28" s="69">
        <v>1.5</v>
      </c>
      <c r="D28" s="70">
        <v>1</v>
      </c>
      <c r="E28" s="49">
        <f t="shared" si="0"/>
        <v>350983</v>
      </c>
      <c r="F28" s="71">
        <f t="shared" si="1"/>
        <v>0.5</v>
      </c>
      <c r="G28" s="50">
        <f t="shared" si="2"/>
        <v>175491.5</v>
      </c>
      <c r="H28" s="72">
        <v>0.5</v>
      </c>
      <c r="I28" s="69">
        <v>0</v>
      </c>
      <c r="J28" s="49">
        <f t="shared" si="3"/>
        <v>0</v>
      </c>
      <c r="K28" s="70">
        <f t="shared" si="4"/>
        <v>0.5</v>
      </c>
      <c r="L28" s="51">
        <f t="shared" si="5"/>
        <v>175491.5</v>
      </c>
    </row>
    <row r="29" spans="1:12" x14ac:dyDescent="0.2">
      <c r="A29" s="61" t="s">
        <v>22</v>
      </c>
      <c r="B29" s="88">
        <v>1040088</v>
      </c>
      <c r="C29" s="69">
        <v>1.5</v>
      </c>
      <c r="D29" s="70">
        <v>0.5</v>
      </c>
      <c r="E29" s="49">
        <f t="shared" si="0"/>
        <v>520044</v>
      </c>
      <c r="F29" s="71">
        <f t="shared" si="1"/>
        <v>1</v>
      </c>
      <c r="G29" s="50">
        <f t="shared" si="2"/>
        <v>1040088</v>
      </c>
      <c r="H29" s="72">
        <v>0.5</v>
      </c>
      <c r="I29" s="69">
        <v>0.5</v>
      </c>
      <c r="J29" s="49">
        <f t="shared" si="3"/>
        <v>520044</v>
      </c>
      <c r="K29" s="70">
        <f t="shared" si="4"/>
        <v>0</v>
      </c>
      <c r="L29" s="51">
        <f t="shared" si="5"/>
        <v>0</v>
      </c>
    </row>
    <row r="30" spans="1:12" x14ac:dyDescent="0.2">
      <c r="A30" s="61" t="s">
        <v>23</v>
      </c>
      <c r="B30" s="88">
        <v>546403</v>
      </c>
      <c r="C30" s="69">
        <v>1.5</v>
      </c>
      <c r="D30" s="70">
        <v>1</v>
      </c>
      <c r="E30" s="49">
        <f t="shared" si="0"/>
        <v>546403</v>
      </c>
      <c r="F30" s="71">
        <f t="shared" si="1"/>
        <v>0.5</v>
      </c>
      <c r="G30" s="50">
        <f t="shared" si="2"/>
        <v>273201.5</v>
      </c>
      <c r="H30" s="72">
        <v>0.5</v>
      </c>
      <c r="I30" s="69">
        <v>0</v>
      </c>
      <c r="J30" s="49">
        <f t="shared" si="3"/>
        <v>0</v>
      </c>
      <c r="K30" s="70">
        <f t="shared" si="4"/>
        <v>0.5</v>
      </c>
      <c r="L30" s="51">
        <f t="shared" si="5"/>
        <v>273201.5</v>
      </c>
    </row>
    <row r="31" spans="1:12" x14ac:dyDescent="0.2">
      <c r="A31" s="61" t="s">
        <v>24</v>
      </c>
      <c r="B31" s="88">
        <v>1766491</v>
      </c>
      <c r="C31" s="69">
        <v>1.5</v>
      </c>
      <c r="D31" s="70">
        <v>1</v>
      </c>
      <c r="E31" s="49">
        <f t="shared" si="0"/>
        <v>1766491</v>
      </c>
      <c r="F31" s="71">
        <f t="shared" si="1"/>
        <v>0.5</v>
      </c>
      <c r="G31" s="50">
        <f t="shared" si="2"/>
        <v>883245.5</v>
      </c>
      <c r="H31" s="72">
        <v>0.5</v>
      </c>
      <c r="I31" s="69">
        <v>0</v>
      </c>
      <c r="J31" s="49">
        <f t="shared" si="3"/>
        <v>0</v>
      </c>
      <c r="K31" s="70">
        <f t="shared" si="4"/>
        <v>0.5</v>
      </c>
      <c r="L31" s="51">
        <f t="shared" si="5"/>
        <v>883245.5</v>
      </c>
    </row>
    <row r="32" spans="1:12" x14ac:dyDescent="0.2">
      <c r="A32" s="61" t="s">
        <v>25</v>
      </c>
      <c r="B32" s="88">
        <v>3160307</v>
      </c>
      <c r="C32" s="69">
        <v>1.5</v>
      </c>
      <c r="D32" s="70">
        <v>1</v>
      </c>
      <c r="E32" s="49">
        <f t="shared" si="0"/>
        <v>3160307</v>
      </c>
      <c r="F32" s="71">
        <f t="shared" si="1"/>
        <v>0.5</v>
      </c>
      <c r="G32" s="50">
        <f t="shared" si="2"/>
        <v>1580153.5</v>
      </c>
      <c r="H32" s="72">
        <v>0.5</v>
      </c>
      <c r="I32" s="69">
        <v>0</v>
      </c>
      <c r="J32" s="49">
        <f t="shared" si="3"/>
        <v>0</v>
      </c>
      <c r="K32" s="70">
        <f t="shared" si="4"/>
        <v>0.5</v>
      </c>
      <c r="L32" s="51">
        <f t="shared" si="5"/>
        <v>1580153.5</v>
      </c>
    </row>
    <row r="33" spans="1:12" x14ac:dyDescent="0.2">
      <c r="A33" s="61" t="s">
        <v>26</v>
      </c>
      <c r="B33" s="88">
        <v>14355450</v>
      </c>
      <c r="C33" s="69">
        <v>1</v>
      </c>
      <c r="D33" s="70">
        <v>0</v>
      </c>
      <c r="E33" s="49">
        <f t="shared" si="0"/>
        <v>0</v>
      </c>
      <c r="F33" s="71">
        <f t="shared" si="1"/>
        <v>1</v>
      </c>
      <c r="G33" s="50">
        <f t="shared" si="2"/>
        <v>14355450</v>
      </c>
      <c r="H33" s="72">
        <v>0.5</v>
      </c>
      <c r="I33" s="69">
        <v>0.5</v>
      </c>
      <c r="J33" s="49">
        <f t="shared" si="3"/>
        <v>7177725</v>
      </c>
      <c r="K33" s="70">
        <f t="shared" si="4"/>
        <v>0</v>
      </c>
      <c r="L33" s="51">
        <f t="shared" si="5"/>
        <v>0</v>
      </c>
    </row>
    <row r="34" spans="1:12" x14ac:dyDescent="0.2">
      <c r="A34" s="61" t="s">
        <v>27</v>
      </c>
      <c r="B34" s="88">
        <v>11134257</v>
      </c>
      <c r="C34" s="69">
        <v>1</v>
      </c>
      <c r="D34" s="70">
        <v>1</v>
      </c>
      <c r="E34" s="49">
        <f t="shared" si="0"/>
        <v>11134257</v>
      </c>
      <c r="F34" s="71">
        <f t="shared" si="1"/>
        <v>0</v>
      </c>
      <c r="G34" s="50">
        <f t="shared" si="2"/>
        <v>0</v>
      </c>
      <c r="H34" s="72">
        <v>0.5</v>
      </c>
      <c r="I34" s="69">
        <v>0</v>
      </c>
      <c r="J34" s="49">
        <f t="shared" si="3"/>
        <v>0</v>
      </c>
      <c r="K34" s="70">
        <f t="shared" si="4"/>
        <v>0.5</v>
      </c>
      <c r="L34" s="51">
        <f t="shared" si="5"/>
        <v>5567128.5</v>
      </c>
    </row>
    <row r="35" spans="1:12" x14ac:dyDescent="0.2">
      <c r="A35" s="61" t="s">
        <v>28</v>
      </c>
      <c r="B35" s="88">
        <v>206627031</v>
      </c>
      <c r="C35" s="69">
        <v>2</v>
      </c>
      <c r="D35" s="70">
        <v>1</v>
      </c>
      <c r="E35" s="49">
        <f t="shared" si="0"/>
        <v>206627031</v>
      </c>
      <c r="F35" s="71">
        <f t="shared" si="1"/>
        <v>1</v>
      </c>
      <c r="G35" s="50">
        <f t="shared" si="2"/>
        <v>206627031</v>
      </c>
      <c r="H35" s="72">
        <v>0.5</v>
      </c>
      <c r="I35" s="69">
        <v>0</v>
      </c>
      <c r="J35" s="49">
        <f t="shared" si="3"/>
        <v>0</v>
      </c>
      <c r="K35" s="70">
        <f t="shared" si="4"/>
        <v>0.5</v>
      </c>
      <c r="L35" s="51">
        <f t="shared" si="5"/>
        <v>103313515.5</v>
      </c>
    </row>
    <row r="36" spans="1:12" x14ac:dyDescent="0.2">
      <c r="A36" s="61" t="s">
        <v>29</v>
      </c>
      <c r="B36" s="88">
        <v>737827</v>
      </c>
      <c r="C36" s="69">
        <v>1.5</v>
      </c>
      <c r="D36" s="70">
        <v>1</v>
      </c>
      <c r="E36" s="49">
        <f t="shared" si="0"/>
        <v>737827</v>
      </c>
      <c r="F36" s="71">
        <f t="shared" si="1"/>
        <v>0.5</v>
      </c>
      <c r="G36" s="50">
        <f t="shared" si="2"/>
        <v>368913.5</v>
      </c>
      <c r="H36" s="72">
        <v>0.5</v>
      </c>
      <c r="I36" s="69">
        <v>0</v>
      </c>
      <c r="J36" s="49">
        <f t="shared" si="3"/>
        <v>0</v>
      </c>
      <c r="K36" s="70">
        <f t="shared" si="4"/>
        <v>0.5</v>
      </c>
      <c r="L36" s="51">
        <f t="shared" si="5"/>
        <v>368913.5</v>
      </c>
    </row>
    <row r="37" spans="1:12" x14ac:dyDescent="0.2">
      <c r="A37" s="61" t="s">
        <v>30</v>
      </c>
      <c r="B37" s="88">
        <v>23607270</v>
      </c>
      <c r="C37" s="69">
        <v>1</v>
      </c>
      <c r="D37" s="70">
        <v>1</v>
      </c>
      <c r="E37" s="49">
        <f t="shared" si="0"/>
        <v>23607270</v>
      </c>
      <c r="F37" s="71">
        <f t="shared" si="1"/>
        <v>0</v>
      </c>
      <c r="G37" s="50">
        <f t="shared" si="2"/>
        <v>0</v>
      </c>
      <c r="H37" s="72">
        <v>0.5</v>
      </c>
      <c r="I37" s="69">
        <v>0</v>
      </c>
      <c r="J37" s="49">
        <f t="shared" si="3"/>
        <v>0</v>
      </c>
      <c r="K37" s="70">
        <f t="shared" si="4"/>
        <v>0.5</v>
      </c>
      <c r="L37" s="51">
        <f t="shared" si="5"/>
        <v>11803635</v>
      </c>
    </row>
    <row r="38" spans="1:12" x14ac:dyDescent="0.2">
      <c r="A38" s="61" t="s">
        <v>31</v>
      </c>
      <c r="B38" s="88">
        <v>4358839</v>
      </c>
      <c r="C38" s="69">
        <v>1.5</v>
      </c>
      <c r="D38" s="70">
        <v>1</v>
      </c>
      <c r="E38" s="49">
        <f t="shared" si="0"/>
        <v>4358839</v>
      </c>
      <c r="F38" s="71">
        <f t="shared" si="1"/>
        <v>0.5</v>
      </c>
      <c r="G38" s="50">
        <f t="shared" si="2"/>
        <v>2179419.5</v>
      </c>
      <c r="H38" s="72">
        <v>0.5</v>
      </c>
      <c r="I38" s="69">
        <v>0.5</v>
      </c>
      <c r="J38" s="49">
        <f t="shared" si="3"/>
        <v>2179419.5</v>
      </c>
      <c r="K38" s="70">
        <f t="shared" si="4"/>
        <v>0</v>
      </c>
      <c r="L38" s="51">
        <f t="shared" si="5"/>
        <v>0</v>
      </c>
    </row>
    <row r="39" spans="1:12" x14ac:dyDescent="0.2">
      <c r="A39" s="61" t="s">
        <v>32</v>
      </c>
      <c r="B39" s="88">
        <v>421802</v>
      </c>
      <c r="C39" s="69">
        <v>1.5</v>
      </c>
      <c r="D39" s="70">
        <v>1</v>
      </c>
      <c r="E39" s="49">
        <f t="shared" si="0"/>
        <v>421802</v>
      </c>
      <c r="F39" s="71">
        <f t="shared" si="1"/>
        <v>0.5</v>
      </c>
      <c r="G39" s="50">
        <f t="shared" si="2"/>
        <v>210901</v>
      </c>
      <c r="H39" s="72">
        <v>0.5</v>
      </c>
      <c r="I39" s="69">
        <v>0</v>
      </c>
      <c r="J39" s="49">
        <f t="shared" si="3"/>
        <v>0</v>
      </c>
      <c r="K39" s="70">
        <f t="shared" si="4"/>
        <v>0.5</v>
      </c>
      <c r="L39" s="51">
        <f t="shared" si="5"/>
        <v>210901</v>
      </c>
    </row>
    <row r="40" spans="1:12" x14ac:dyDescent="0.2">
      <c r="A40" s="61" t="s">
        <v>33</v>
      </c>
      <c r="B40" s="88">
        <v>290917</v>
      </c>
      <c r="C40" s="69">
        <v>1.5</v>
      </c>
      <c r="D40" s="70">
        <v>1</v>
      </c>
      <c r="E40" s="49">
        <f t="shared" si="0"/>
        <v>290917</v>
      </c>
      <c r="F40" s="71">
        <f t="shared" si="1"/>
        <v>0.5</v>
      </c>
      <c r="G40" s="50">
        <f t="shared" si="2"/>
        <v>145458.5</v>
      </c>
      <c r="H40" s="72">
        <v>0.5</v>
      </c>
      <c r="I40" s="69">
        <v>0</v>
      </c>
      <c r="J40" s="49">
        <f t="shared" si="3"/>
        <v>0</v>
      </c>
      <c r="K40" s="70">
        <f t="shared" si="4"/>
        <v>0.5</v>
      </c>
      <c r="L40" s="51">
        <f t="shared" si="5"/>
        <v>145458.5</v>
      </c>
    </row>
    <row r="41" spans="1:12" x14ac:dyDescent="0.2">
      <c r="A41" s="61" t="s">
        <v>34</v>
      </c>
      <c r="B41" s="88">
        <v>32995421</v>
      </c>
      <c r="C41" s="69">
        <v>1</v>
      </c>
      <c r="D41" s="70">
        <v>1</v>
      </c>
      <c r="E41" s="49">
        <f t="shared" si="0"/>
        <v>32995421</v>
      </c>
      <c r="F41" s="71">
        <f t="shared" si="1"/>
        <v>0</v>
      </c>
      <c r="G41" s="50">
        <f t="shared" si="2"/>
        <v>0</v>
      </c>
      <c r="H41" s="72">
        <v>0.5</v>
      </c>
      <c r="I41" s="69">
        <v>0</v>
      </c>
      <c r="J41" s="49">
        <f t="shared" si="3"/>
        <v>0</v>
      </c>
      <c r="K41" s="70">
        <f t="shared" si="4"/>
        <v>0.5</v>
      </c>
      <c r="L41" s="51">
        <f t="shared" si="5"/>
        <v>16497710.5</v>
      </c>
    </row>
    <row r="42" spans="1:12" x14ac:dyDescent="0.2">
      <c r="A42" s="61" t="s">
        <v>35</v>
      </c>
      <c r="B42" s="88">
        <v>106773637</v>
      </c>
      <c r="C42" s="69">
        <v>1</v>
      </c>
      <c r="D42" s="70">
        <v>0</v>
      </c>
      <c r="E42" s="49">
        <f t="shared" si="0"/>
        <v>0</v>
      </c>
      <c r="F42" s="71">
        <f t="shared" si="1"/>
        <v>1</v>
      </c>
      <c r="G42" s="50">
        <f t="shared" si="2"/>
        <v>106773637</v>
      </c>
      <c r="H42" s="72">
        <v>0.5</v>
      </c>
      <c r="I42" s="69">
        <v>0</v>
      </c>
      <c r="J42" s="49">
        <f t="shared" si="3"/>
        <v>0</v>
      </c>
      <c r="K42" s="70">
        <f t="shared" si="4"/>
        <v>0.5</v>
      </c>
      <c r="L42" s="51">
        <f t="shared" si="5"/>
        <v>53386818.5</v>
      </c>
    </row>
    <row r="43" spans="1:12" x14ac:dyDescent="0.2">
      <c r="A43" s="61" t="s">
        <v>36</v>
      </c>
      <c r="B43" s="88">
        <v>38851560</v>
      </c>
      <c r="C43" s="69">
        <v>1.5</v>
      </c>
      <c r="D43" s="70">
        <v>1</v>
      </c>
      <c r="E43" s="49">
        <f t="shared" si="0"/>
        <v>38851560</v>
      </c>
      <c r="F43" s="71">
        <f t="shared" si="1"/>
        <v>0.5</v>
      </c>
      <c r="G43" s="50">
        <f t="shared" si="2"/>
        <v>19425780</v>
      </c>
      <c r="H43" s="72">
        <v>0.5</v>
      </c>
      <c r="I43" s="69">
        <v>0.5</v>
      </c>
      <c r="J43" s="49">
        <f t="shared" si="3"/>
        <v>19425780</v>
      </c>
      <c r="K43" s="70">
        <f t="shared" si="4"/>
        <v>0</v>
      </c>
      <c r="L43" s="51">
        <f t="shared" si="5"/>
        <v>0</v>
      </c>
    </row>
    <row r="44" spans="1:12" x14ac:dyDescent="0.2">
      <c r="A44" s="61" t="s">
        <v>37</v>
      </c>
      <c r="B44" s="88">
        <v>3149204</v>
      </c>
      <c r="C44" s="69">
        <v>1.5</v>
      </c>
      <c r="D44" s="70">
        <v>1</v>
      </c>
      <c r="E44" s="49">
        <f t="shared" si="0"/>
        <v>3149204</v>
      </c>
      <c r="F44" s="71">
        <f t="shared" si="1"/>
        <v>0.5</v>
      </c>
      <c r="G44" s="50">
        <f t="shared" si="2"/>
        <v>1574602</v>
      </c>
      <c r="H44" s="72">
        <v>0.5</v>
      </c>
      <c r="I44" s="69">
        <v>0</v>
      </c>
      <c r="J44" s="49">
        <f t="shared" si="3"/>
        <v>0</v>
      </c>
      <c r="K44" s="70">
        <f t="shared" si="4"/>
        <v>0.5</v>
      </c>
      <c r="L44" s="51">
        <f t="shared" si="5"/>
        <v>1574602</v>
      </c>
    </row>
    <row r="45" spans="1:12" x14ac:dyDescent="0.2">
      <c r="A45" s="61" t="s">
        <v>38</v>
      </c>
      <c r="B45" s="88">
        <v>245507</v>
      </c>
      <c r="C45" s="69">
        <v>1.5</v>
      </c>
      <c r="D45" s="70">
        <v>1</v>
      </c>
      <c r="E45" s="49">
        <f t="shared" si="0"/>
        <v>245507</v>
      </c>
      <c r="F45" s="71">
        <f t="shared" si="1"/>
        <v>0.5</v>
      </c>
      <c r="G45" s="50">
        <f t="shared" si="2"/>
        <v>122753.5</v>
      </c>
      <c r="H45" s="72">
        <v>0.5</v>
      </c>
      <c r="I45" s="69">
        <v>0</v>
      </c>
      <c r="J45" s="49">
        <f t="shared" si="3"/>
        <v>0</v>
      </c>
      <c r="K45" s="70">
        <f t="shared" si="4"/>
        <v>0.5</v>
      </c>
      <c r="L45" s="51">
        <f t="shared" si="5"/>
        <v>122753.5</v>
      </c>
    </row>
    <row r="46" spans="1:12" x14ac:dyDescent="0.2">
      <c r="A46" s="61" t="s">
        <v>39</v>
      </c>
      <c r="B46" s="88">
        <v>890459</v>
      </c>
      <c r="C46" s="69">
        <v>1.5</v>
      </c>
      <c r="D46" s="70">
        <v>1</v>
      </c>
      <c r="E46" s="49">
        <f t="shared" si="0"/>
        <v>890459</v>
      </c>
      <c r="F46" s="71">
        <f t="shared" si="1"/>
        <v>0.5</v>
      </c>
      <c r="G46" s="50">
        <f t="shared" si="2"/>
        <v>445229.5</v>
      </c>
      <c r="H46" s="72">
        <v>0.5</v>
      </c>
      <c r="I46" s="69">
        <v>0</v>
      </c>
      <c r="J46" s="49">
        <f t="shared" si="3"/>
        <v>0</v>
      </c>
      <c r="K46" s="70">
        <f t="shared" si="4"/>
        <v>0.5</v>
      </c>
      <c r="L46" s="51">
        <f t="shared" si="5"/>
        <v>445229.5</v>
      </c>
    </row>
    <row r="47" spans="1:12" x14ac:dyDescent="0.2">
      <c r="A47" s="61" t="s">
        <v>40</v>
      </c>
      <c r="B47" s="88">
        <v>47345172</v>
      </c>
      <c r="C47" s="69">
        <v>1</v>
      </c>
      <c r="D47" s="70">
        <v>0</v>
      </c>
      <c r="E47" s="49">
        <f t="shared" si="0"/>
        <v>0</v>
      </c>
      <c r="F47" s="71">
        <f t="shared" si="1"/>
        <v>1</v>
      </c>
      <c r="G47" s="50">
        <f t="shared" si="2"/>
        <v>47345172</v>
      </c>
      <c r="H47" s="72">
        <v>0.5</v>
      </c>
      <c r="I47" s="69">
        <v>0.5</v>
      </c>
      <c r="J47" s="49">
        <f t="shared" si="3"/>
        <v>23672586</v>
      </c>
      <c r="K47" s="70">
        <f t="shared" si="4"/>
        <v>0</v>
      </c>
      <c r="L47" s="51">
        <f t="shared" si="5"/>
        <v>0</v>
      </c>
    </row>
    <row r="48" spans="1:12" x14ac:dyDescent="0.2">
      <c r="A48" s="61" t="s">
        <v>41</v>
      </c>
      <c r="B48" s="88">
        <v>44066838</v>
      </c>
      <c r="C48" s="69">
        <v>1</v>
      </c>
      <c r="D48" s="70">
        <v>0</v>
      </c>
      <c r="E48" s="49">
        <f t="shared" si="0"/>
        <v>0</v>
      </c>
      <c r="F48" s="71">
        <f t="shared" si="1"/>
        <v>1</v>
      </c>
      <c r="G48" s="50">
        <f t="shared" si="2"/>
        <v>44066838</v>
      </c>
      <c r="H48" s="72">
        <v>0.5</v>
      </c>
      <c r="I48" s="69">
        <v>0.5</v>
      </c>
      <c r="J48" s="49">
        <f t="shared" si="3"/>
        <v>22033419</v>
      </c>
      <c r="K48" s="70">
        <f t="shared" si="4"/>
        <v>0</v>
      </c>
      <c r="L48" s="51">
        <f t="shared" si="5"/>
        <v>0</v>
      </c>
    </row>
    <row r="49" spans="1:12" x14ac:dyDescent="0.2">
      <c r="A49" s="61" t="s">
        <v>42</v>
      </c>
      <c r="B49" s="88">
        <v>28329748</v>
      </c>
      <c r="C49" s="69">
        <v>1</v>
      </c>
      <c r="D49" s="70">
        <v>0</v>
      </c>
      <c r="E49" s="49">
        <f t="shared" si="0"/>
        <v>0</v>
      </c>
      <c r="F49" s="71">
        <f t="shared" si="1"/>
        <v>1</v>
      </c>
      <c r="G49" s="50">
        <f t="shared" si="2"/>
        <v>28329748</v>
      </c>
      <c r="H49" s="72">
        <v>0.5</v>
      </c>
      <c r="I49" s="69">
        <v>0</v>
      </c>
      <c r="J49" s="49">
        <f t="shared" si="3"/>
        <v>0</v>
      </c>
      <c r="K49" s="70">
        <f t="shared" si="4"/>
        <v>0.5</v>
      </c>
      <c r="L49" s="51">
        <f t="shared" si="5"/>
        <v>14164874</v>
      </c>
    </row>
    <row r="50" spans="1:12" x14ac:dyDescent="0.2">
      <c r="A50" s="61" t="s">
        <v>43</v>
      </c>
      <c r="B50" s="88">
        <v>356314045</v>
      </c>
      <c r="C50" s="69">
        <v>2</v>
      </c>
      <c r="D50" s="70">
        <v>1</v>
      </c>
      <c r="E50" s="49">
        <f t="shared" si="0"/>
        <v>356314045</v>
      </c>
      <c r="F50" s="71">
        <f t="shared" si="1"/>
        <v>1</v>
      </c>
      <c r="G50" s="50">
        <f t="shared" si="2"/>
        <v>356314045</v>
      </c>
      <c r="H50" s="72">
        <v>0.5</v>
      </c>
      <c r="I50" s="69">
        <v>0</v>
      </c>
      <c r="J50" s="49">
        <f t="shared" si="3"/>
        <v>0</v>
      </c>
      <c r="K50" s="70">
        <f t="shared" si="4"/>
        <v>0.5</v>
      </c>
      <c r="L50" s="51">
        <f t="shared" si="5"/>
        <v>178157022.5</v>
      </c>
    </row>
    <row r="51" spans="1:12" x14ac:dyDescent="0.2">
      <c r="A51" s="61" t="s">
        <v>44</v>
      </c>
      <c r="B51" s="88">
        <v>26155200</v>
      </c>
      <c r="C51" s="69">
        <v>1</v>
      </c>
      <c r="D51" s="70">
        <v>1</v>
      </c>
      <c r="E51" s="49">
        <f t="shared" si="0"/>
        <v>26155200</v>
      </c>
      <c r="F51" s="71">
        <f t="shared" si="1"/>
        <v>0</v>
      </c>
      <c r="G51" s="50">
        <f t="shared" si="2"/>
        <v>0</v>
      </c>
      <c r="H51" s="72">
        <v>0.5</v>
      </c>
      <c r="I51" s="69">
        <v>0.5</v>
      </c>
      <c r="J51" s="49">
        <f t="shared" si="3"/>
        <v>13077600</v>
      </c>
      <c r="K51" s="70">
        <f t="shared" si="4"/>
        <v>0</v>
      </c>
      <c r="L51" s="51">
        <f t="shared" si="5"/>
        <v>0</v>
      </c>
    </row>
    <row r="52" spans="1:12" x14ac:dyDescent="0.2">
      <c r="A52" s="61" t="s">
        <v>45</v>
      </c>
      <c r="B52" s="88">
        <v>7359886</v>
      </c>
      <c r="C52" s="69">
        <v>1</v>
      </c>
      <c r="D52" s="70">
        <v>1</v>
      </c>
      <c r="E52" s="49">
        <f t="shared" si="0"/>
        <v>7359886</v>
      </c>
      <c r="F52" s="71">
        <f t="shared" si="1"/>
        <v>0</v>
      </c>
      <c r="G52" s="50">
        <f t="shared" si="2"/>
        <v>0</v>
      </c>
      <c r="H52" s="72">
        <v>0.5</v>
      </c>
      <c r="I52" s="69">
        <v>0</v>
      </c>
      <c r="J52" s="49">
        <f t="shared" si="3"/>
        <v>0</v>
      </c>
      <c r="K52" s="70">
        <f t="shared" si="4"/>
        <v>0.5</v>
      </c>
      <c r="L52" s="51">
        <f t="shared" si="5"/>
        <v>3679943</v>
      </c>
    </row>
    <row r="53" spans="1:12" x14ac:dyDescent="0.2">
      <c r="A53" s="61" t="s">
        <v>46</v>
      </c>
      <c r="B53" s="88">
        <v>35065692</v>
      </c>
      <c r="C53" s="69">
        <v>1</v>
      </c>
      <c r="D53" s="70">
        <v>0</v>
      </c>
      <c r="E53" s="49">
        <f t="shared" si="0"/>
        <v>0</v>
      </c>
      <c r="F53" s="71">
        <f t="shared" si="1"/>
        <v>1</v>
      </c>
      <c r="G53" s="50">
        <f t="shared" si="2"/>
        <v>35065692</v>
      </c>
      <c r="H53" s="72">
        <v>0.5</v>
      </c>
      <c r="I53" s="69">
        <v>0</v>
      </c>
      <c r="J53" s="49">
        <f t="shared" si="3"/>
        <v>0</v>
      </c>
      <c r="K53" s="70">
        <f t="shared" si="4"/>
        <v>0.5</v>
      </c>
      <c r="L53" s="51">
        <f t="shared" si="5"/>
        <v>17532846</v>
      </c>
    </row>
    <row r="54" spans="1:12" x14ac:dyDescent="0.2">
      <c r="A54" s="61" t="s">
        <v>47</v>
      </c>
      <c r="B54" s="88">
        <v>5055158</v>
      </c>
      <c r="C54" s="69">
        <v>1.5</v>
      </c>
      <c r="D54" s="70">
        <v>1</v>
      </c>
      <c r="E54" s="49">
        <f t="shared" si="0"/>
        <v>5055158</v>
      </c>
      <c r="F54" s="71">
        <f t="shared" si="1"/>
        <v>0.5</v>
      </c>
      <c r="G54" s="50">
        <f t="shared" si="2"/>
        <v>2527579</v>
      </c>
      <c r="H54" s="72">
        <v>0.5</v>
      </c>
      <c r="I54" s="69">
        <v>0</v>
      </c>
      <c r="J54" s="49">
        <f t="shared" si="3"/>
        <v>0</v>
      </c>
      <c r="K54" s="70">
        <f t="shared" si="4"/>
        <v>0.5</v>
      </c>
      <c r="L54" s="51">
        <f t="shared" si="5"/>
        <v>2527579</v>
      </c>
    </row>
    <row r="55" spans="1:12" x14ac:dyDescent="0.2">
      <c r="A55" s="61" t="s">
        <v>48</v>
      </c>
      <c r="B55" s="88">
        <v>326260793</v>
      </c>
      <c r="C55" s="69">
        <v>1</v>
      </c>
      <c r="D55" s="70">
        <v>0</v>
      </c>
      <c r="E55" s="49">
        <f t="shared" si="0"/>
        <v>0</v>
      </c>
      <c r="F55" s="71">
        <f t="shared" si="1"/>
        <v>1</v>
      </c>
      <c r="G55" s="50">
        <f t="shared" si="2"/>
        <v>326260793</v>
      </c>
      <c r="H55" s="72">
        <v>0.5</v>
      </c>
      <c r="I55" s="69">
        <v>0.5</v>
      </c>
      <c r="J55" s="49">
        <f t="shared" si="3"/>
        <v>163130396.5</v>
      </c>
      <c r="K55" s="70">
        <f t="shared" si="4"/>
        <v>0</v>
      </c>
      <c r="L55" s="51">
        <f t="shared" si="5"/>
        <v>0</v>
      </c>
    </row>
    <row r="56" spans="1:12" x14ac:dyDescent="0.2">
      <c r="A56" s="61" t="s">
        <v>49</v>
      </c>
      <c r="B56" s="88">
        <v>38873008</v>
      </c>
      <c r="C56" s="69">
        <v>1</v>
      </c>
      <c r="D56" s="70">
        <v>1</v>
      </c>
      <c r="E56" s="49">
        <f t="shared" si="0"/>
        <v>38873008</v>
      </c>
      <c r="F56" s="71">
        <f t="shared" si="1"/>
        <v>0</v>
      </c>
      <c r="G56" s="50">
        <f t="shared" si="2"/>
        <v>0</v>
      </c>
      <c r="H56" s="72">
        <v>0.5</v>
      </c>
      <c r="I56" s="69">
        <v>0</v>
      </c>
      <c r="J56" s="49">
        <f t="shared" si="3"/>
        <v>0</v>
      </c>
      <c r="K56" s="70">
        <f t="shared" si="4"/>
        <v>0.5</v>
      </c>
      <c r="L56" s="51">
        <f t="shared" si="5"/>
        <v>19436504</v>
      </c>
    </row>
    <row r="57" spans="1:12" x14ac:dyDescent="0.2">
      <c r="A57" s="61" t="s">
        <v>50</v>
      </c>
      <c r="B57" s="88">
        <v>239446012</v>
      </c>
      <c r="C57" s="69">
        <v>1</v>
      </c>
      <c r="D57" s="70">
        <v>0</v>
      </c>
      <c r="E57" s="49">
        <f t="shared" si="0"/>
        <v>0</v>
      </c>
      <c r="F57" s="71">
        <f t="shared" si="1"/>
        <v>1</v>
      </c>
      <c r="G57" s="50">
        <f t="shared" si="2"/>
        <v>239446012</v>
      </c>
      <c r="H57" s="72">
        <v>0.5</v>
      </c>
      <c r="I57" s="69">
        <v>0.5</v>
      </c>
      <c r="J57" s="49">
        <f t="shared" si="3"/>
        <v>119723006</v>
      </c>
      <c r="K57" s="70">
        <f t="shared" si="4"/>
        <v>0</v>
      </c>
      <c r="L57" s="51">
        <f t="shared" si="5"/>
        <v>0</v>
      </c>
    </row>
    <row r="58" spans="1:12" x14ac:dyDescent="0.2">
      <c r="A58" s="61" t="s">
        <v>51</v>
      </c>
      <c r="B58" s="88">
        <v>41561064</v>
      </c>
      <c r="C58" s="69">
        <v>1</v>
      </c>
      <c r="D58" s="70">
        <v>1</v>
      </c>
      <c r="E58" s="49">
        <f t="shared" si="0"/>
        <v>41561064</v>
      </c>
      <c r="F58" s="71">
        <f t="shared" si="1"/>
        <v>0</v>
      </c>
      <c r="G58" s="50">
        <f t="shared" si="2"/>
        <v>0</v>
      </c>
      <c r="H58" s="72">
        <v>0.5</v>
      </c>
      <c r="I58" s="69">
        <v>0</v>
      </c>
      <c r="J58" s="49">
        <f t="shared" si="3"/>
        <v>0</v>
      </c>
      <c r="K58" s="70">
        <f t="shared" si="4"/>
        <v>0.5</v>
      </c>
      <c r="L58" s="51">
        <f t="shared" si="5"/>
        <v>20780532</v>
      </c>
    </row>
    <row r="59" spans="1:12" x14ac:dyDescent="0.2">
      <c r="A59" s="61" t="s">
        <v>52</v>
      </c>
      <c r="B59" s="88">
        <v>133759578</v>
      </c>
      <c r="C59" s="69">
        <v>2</v>
      </c>
      <c r="D59" s="70">
        <v>1</v>
      </c>
      <c r="E59" s="49">
        <f t="shared" si="0"/>
        <v>133759578</v>
      </c>
      <c r="F59" s="71">
        <f t="shared" si="1"/>
        <v>1</v>
      </c>
      <c r="G59" s="50">
        <f t="shared" si="2"/>
        <v>133759578</v>
      </c>
      <c r="H59" s="72">
        <v>0.5</v>
      </c>
      <c r="I59" s="69">
        <v>0</v>
      </c>
      <c r="J59" s="49">
        <f t="shared" si="3"/>
        <v>0</v>
      </c>
      <c r="K59" s="70">
        <f t="shared" si="4"/>
        <v>0.5</v>
      </c>
      <c r="L59" s="51">
        <f t="shared" si="5"/>
        <v>66879789</v>
      </c>
    </row>
    <row r="60" spans="1:12" x14ac:dyDescent="0.2">
      <c r="A60" s="61" t="s">
        <v>53</v>
      </c>
      <c r="B60" s="88">
        <v>71379643</v>
      </c>
      <c r="C60" s="69">
        <v>1</v>
      </c>
      <c r="D60" s="70">
        <v>0.5</v>
      </c>
      <c r="E60" s="49">
        <f t="shared" si="0"/>
        <v>35689821.5</v>
      </c>
      <c r="F60" s="71">
        <f t="shared" si="1"/>
        <v>0.5</v>
      </c>
      <c r="G60" s="50">
        <f t="shared" si="2"/>
        <v>35689821.5</v>
      </c>
      <c r="H60" s="72">
        <v>0.5</v>
      </c>
      <c r="I60" s="69">
        <v>0.5</v>
      </c>
      <c r="J60" s="49">
        <f t="shared" si="3"/>
        <v>35689821.5</v>
      </c>
      <c r="K60" s="70">
        <f t="shared" si="4"/>
        <v>0</v>
      </c>
      <c r="L60" s="51">
        <f t="shared" si="5"/>
        <v>0</v>
      </c>
    </row>
    <row r="61" spans="1:12" x14ac:dyDescent="0.2">
      <c r="A61" s="61" t="s">
        <v>54</v>
      </c>
      <c r="B61" s="88">
        <v>5838763</v>
      </c>
      <c r="C61" s="69">
        <v>1</v>
      </c>
      <c r="D61" s="70">
        <v>1</v>
      </c>
      <c r="E61" s="49">
        <f t="shared" si="0"/>
        <v>5838763</v>
      </c>
      <c r="F61" s="71">
        <f t="shared" si="1"/>
        <v>0</v>
      </c>
      <c r="G61" s="50">
        <f t="shared" si="2"/>
        <v>0</v>
      </c>
      <c r="H61" s="72">
        <v>0.5</v>
      </c>
      <c r="I61" s="69">
        <v>0</v>
      </c>
      <c r="J61" s="49">
        <f t="shared" si="3"/>
        <v>0</v>
      </c>
      <c r="K61" s="70">
        <f t="shared" si="4"/>
        <v>0.5</v>
      </c>
      <c r="L61" s="51">
        <f t="shared" si="5"/>
        <v>2919381.5</v>
      </c>
    </row>
    <row r="62" spans="1:12" x14ac:dyDescent="0.2">
      <c r="A62" s="61" t="s">
        <v>114</v>
      </c>
      <c r="B62" s="88">
        <v>22779219</v>
      </c>
      <c r="C62" s="69">
        <v>1</v>
      </c>
      <c r="D62" s="70">
        <v>0</v>
      </c>
      <c r="E62" s="49">
        <f t="shared" si="0"/>
        <v>0</v>
      </c>
      <c r="F62" s="71">
        <f t="shared" si="1"/>
        <v>1</v>
      </c>
      <c r="G62" s="50">
        <f t="shared" si="2"/>
        <v>22779219</v>
      </c>
      <c r="H62" s="72">
        <v>0.5</v>
      </c>
      <c r="I62" s="69">
        <v>0</v>
      </c>
      <c r="J62" s="49">
        <f t="shared" si="3"/>
        <v>0</v>
      </c>
      <c r="K62" s="70">
        <f t="shared" si="4"/>
        <v>0.5</v>
      </c>
      <c r="L62" s="51">
        <f t="shared" si="5"/>
        <v>11389609.5</v>
      </c>
    </row>
    <row r="63" spans="1:12" x14ac:dyDescent="0.2">
      <c r="A63" s="61" t="s">
        <v>115</v>
      </c>
      <c r="B63" s="88">
        <v>29518916</v>
      </c>
      <c r="C63" s="69">
        <v>1</v>
      </c>
      <c r="D63" s="70">
        <v>0</v>
      </c>
      <c r="E63" s="49">
        <f t="shared" si="0"/>
        <v>0</v>
      </c>
      <c r="F63" s="71">
        <f t="shared" si="1"/>
        <v>1</v>
      </c>
      <c r="G63" s="50">
        <f t="shared" si="2"/>
        <v>29518916</v>
      </c>
      <c r="H63" s="72">
        <v>0.5</v>
      </c>
      <c r="I63" s="69">
        <v>0.5</v>
      </c>
      <c r="J63" s="49">
        <f t="shared" si="3"/>
        <v>14759458</v>
      </c>
      <c r="K63" s="70">
        <f t="shared" si="4"/>
        <v>0</v>
      </c>
      <c r="L63" s="51">
        <f t="shared" si="5"/>
        <v>0</v>
      </c>
    </row>
    <row r="64" spans="1:12" x14ac:dyDescent="0.2">
      <c r="A64" s="61" t="s">
        <v>55</v>
      </c>
      <c r="B64" s="88">
        <v>12556528</v>
      </c>
      <c r="C64" s="69">
        <v>1</v>
      </c>
      <c r="D64" s="70">
        <v>0</v>
      </c>
      <c r="E64" s="49">
        <f t="shared" si="0"/>
        <v>0</v>
      </c>
      <c r="F64" s="71">
        <f t="shared" si="1"/>
        <v>1</v>
      </c>
      <c r="G64" s="50">
        <f t="shared" si="2"/>
        <v>12556528</v>
      </c>
      <c r="H64" s="72">
        <v>0.5</v>
      </c>
      <c r="I64" s="69">
        <v>0.5</v>
      </c>
      <c r="J64" s="49">
        <f t="shared" si="3"/>
        <v>6278264</v>
      </c>
      <c r="K64" s="70">
        <f t="shared" si="4"/>
        <v>0</v>
      </c>
      <c r="L64" s="51">
        <f t="shared" si="5"/>
        <v>0</v>
      </c>
    </row>
    <row r="65" spans="1:12" x14ac:dyDescent="0.2">
      <c r="A65" s="61" t="s">
        <v>56</v>
      </c>
      <c r="B65" s="88">
        <v>68710911</v>
      </c>
      <c r="C65" s="69">
        <v>2</v>
      </c>
      <c r="D65" s="70">
        <v>1</v>
      </c>
      <c r="E65" s="49">
        <f t="shared" si="0"/>
        <v>68710911</v>
      </c>
      <c r="F65" s="71">
        <f t="shared" si="1"/>
        <v>1</v>
      </c>
      <c r="G65" s="50">
        <f t="shared" si="2"/>
        <v>68710911</v>
      </c>
      <c r="H65" s="72">
        <v>0.5</v>
      </c>
      <c r="I65" s="69">
        <v>0</v>
      </c>
      <c r="J65" s="49">
        <f t="shared" si="3"/>
        <v>0</v>
      </c>
      <c r="K65" s="70">
        <f t="shared" si="4"/>
        <v>0.5</v>
      </c>
      <c r="L65" s="51">
        <f t="shared" si="5"/>
        <v>34355455.5</v>
      </c>
    </row>
    <row r="66" spans="1:12" x14ac:dyDescent="0.2">
      <c r="A66" s="61" t="s">
        <v>57</v>
      </c>
      <c r="B66" s="88">
        <v>68078347</v>
      </c>
      <c r="C66" s="69">
        <v>1</v>
      </c>
      <c r="D66" s="70">
        <v>1</v>
      </c>
      <c r="E66" s="49">
        <f t="shared" si="0"/>
        <v>68078347</v>
      </c>
      <c r="F66" s="71">
        <f t="shared" si="1"/>
        <v>0</v>
      </c>
      <c r="G66" s="50">
        <f t="shared" si="2"/>
        <v>0</v>
      </c>
      <c r="H66" s="72">
        <v>0.5</v>
      </c>
      <c r="I66" s="69">
        <v>0</v>
      </c>
      <c r="J66" s="49">
        <f t="shared" si="3"/>
        <v>0</v>
      </c>
      <c r="K66" s="70">
        <f t="shared" si="4"/>
        <v>0.5</v>
      </c>
      <c r="L66" s="51">
        <f t="shared" si="5"/>
        <v>34039173.5</v>
      </c>
    </row>
    <row r="67" spans="1:12" x14ac:dyDescent="0.2">
      <c r="A67" s="61" t="s">
        <v>58</v>
      </c>
      <c r="B67" s="88">
        <v>6093389</v>
      </c>
      <c r="C67" s="69">
        <v>1</v>
      </c>
      <c r="D67" s="70">
        <v>1</v>
      </c>
      <c r="E67" s="49">
        <f t="shared" si="0"/>
        <v>6093389</v>
      </c>
      <c r="F67" s="71">
        <f t="shared" si="1"/>
        <v>0</v>
      </c>
      <c r="G67" s="50">
        <f t="shared" si="2"/>
        <v>0</v>
      </c>
      <c r="H67" s="72">
        <v>0.5</v>
      </c>
      <c r="I67" s="69">
        <v>0</v>
      </c>
      <c r="J67" s="49">
        <f t="shared" si="3"/>
        <v>0</v>
      </c>
      <c r="K67" s="70">
        <f t="shared" si="4"/>
        <v>0.5</v>
      </c>
      <c r="L67" s="51">
        <f t="shared" si="5"/>
        <v>3046694.5</v>
      </c>
    </row>
    <row r="68" spans="1:12" x14ac:dyDescent="0.2">
      <c r="A68" s="61" t="s">
        <v>59</v>
      </c>
      <c r="B68" s="88">
        <v>3036663</v>
      </c>
      <c r="C68" s="69">
        <v>1.5</v>
      </c>
      <c r="D68" s="70">
        <v>1</v>
      </c>
      <c r="E68" s="49">
        <f t="shared" si="0"/>
        <v>3036663</v>
      </c>
      <c r="F68" s="71">
        <f t="shared" si="1"/>
        <v>0.5</v>
      </c>
      <c r="G68" s="50">
        <f t="shared" si="2"/>
        <v>1518331.5</v>
      </c>
      <c r="H68" s="72">
        <v>0.5</v>
      </c>
      <c r="I68" s="69">
        <v>0</v>
      </c>
      <c r="J68" s="49">
        <f t="shared" si="3"/>
        <v>0</v>
      </c>
      <c r="K68" s="70">
        <f t="shared" si="4"/>
        <v>0.5</v>
      </c>
      <c r="L68" s="51">
        <f t="shared" si="5"/>
        <v>1518331.5</v>
      </c>
    </row>
    <row r="69" spans="1:12" x14ac:dyDescent="0.2">
      <c r="A69" s="61" t="s">
        <v>60</v>
      </c>
      <c r="B69" s="88">
        <v>1921778</v>
      </c>
      <c r="C69" s="69">
        <v>1.5</v>
      </c>
      <c r="D69" s="70">
        <v>1</v>
      </c>
      <c r="E69" s="49">
        <f t="shared" si="0"/>
        <v>1921778</v>
      </c>
      <c r="F69" s="71">
        <f t="shared" si="1"/>
        <v>0.5</v>
      </c>
      <c r="G69" s="50">
        <f t="shared" si="2"/>
        <v>960889</v>
      </c>
      <c r="H69" s="72">
        <v>0.5</v>
      </c>
      <c r="I69" s="69">
        <v>0</v>
      </c>
      <c r="J69" s="49">
        <f t="shared" si="3"/>
        <v>0</v>
      </c>
      <c r="K69" s="70">
        <f t="shared" si="4"/>
        <v>0.5</v>
      </c>
      <c r="L69" s="51">
        <f t="shared" si="5"/>
        <v>960889</v>
      </c>
    </row>
    <row r="70" spans="1:12" x14ac:dyDescent="0.2">
      <c r="A70" s="61" t="s">
        <v>61</v>
      </c>
      <c r="B70" s="88">
        <v>502033</v>
      </c>
      <c r="C70" s="69">
        <v>1.5</v>
      </c>
      <c r="D70" s="70">
        <v>1</v>
      </c>
      <c r="E70" s="49">
        <f t="shared" si="0"/>
        <v>502033</v>
      </c>
      <c r="F70" s="71">
        <f t="shared" si="1"/>
        <v>0.5</v>
      </c>
      <c r="G70" s="50">
        <f t="shared" si="2"/>
        <v>251016.5</v>
      </c>
      <c r="H70" s="72">
        <v>0.5</v>
      </c>
      <c r="I70" s="69">
        <v>0</v>
      </c>
      <c r="J70" s="49">
        <f t="shared" si="3"/>
        <v>0</v>
      </c>
      <c r="K70" s="70">
        <f t="shared" si="4"/>
        <v>0.5</v>
      </c>
      <c r="L70" s="51">
        <f t="shared" si="5"/>
        <v>251016.5</v>
      </c>
    </row>
    <row r="71" spans="1:12" x14ac:dyDescent="0.2">
      <c r="A71" s="61" t="s">
        <v>62</v>
      </c>
      <c r="B71" s="88">
        <v>75309416</v>
      </c>
      <c r="C71" s="69">
        <v>2</v>
      </c>
      <c r="D71" s="70">
        <v>0</v>
      </c>
      <c r="E71" s="49">
        <f t="shared" si="0"/>
        <v>0</v>
      </c>
      <c r="F71" s="71">
        <f t="shared" si="1"/>
        <v>2</v>
      </c>
      <c r="G71" s="50">
        <f t="shared" si="2"/>
        <v>150618832</v>
      </c>
      <c r="H71" s="72">
        <v>0.5</v>
      </c>
      <c r="I71" s="69">
        <v>0.5</v>
      </c>
      <c r="J71" s="49">
        <f t="shared" si="3"/>
        <v>37654708</v>
      </c>
      <c r="K71" s="70">
        <f t="shared" si="4"/>
        <v>0</v>
      </c>
      <c r="L71" s="51">
        <f t="shared" si="5"/>
        <v>0</v>
      </c>
    </row>
    <row r="72" spans="1:12" x14ac:dyDescent="0.2">
      <c r="A72" s="61" t="s">
        <v>63</v>
      </c>
      <c r="B72" s="88">
        <v>1502051</v>
      </c>
      <c r="C72" s="69">
        <v>1.5</v>
      </c>
      <c r="D72" s="70">
        <v>1</v>
      </c>
      <c r="E72" s="49">
        <f t="shared" si="0"/>
        <v>1502051</v>
      </c>
      <c r="F72" s="71">
        <f t="shared" si="1"/>
        <v>0.5</v>
      </c>
      <c r="G72" s="50">
        <f t="shared" si="2"/>
        <v>751025.5</v>
      </c>
      <c r="H72" s="72">
        <v>0.5</v>
      </c>
      <c r="I72" s="69">
        <v>0</v>
      </c>
      <c r="J72" s="49">
        <f t="shared" si="3"/>
        <v>0</v>
      </c>
      <c r="K72" s="70">
        <f t="shared" si="4"/>
        <v>0.5</v>
      </c>
      <c r="L72" s="51">
        <f t="shared" si="5"/>
        <v>751025.5</v>
      </c>
    </row>
    <row r="73" spans="1:12" x14ac:dyDescent="0.2">
      <c r="A73" s="61" t="s">
        <v>64</v>
      </c>
      <c r="B73" s="88">
        <v>10926497</v>
      </c>
      <c r="C73" s="69">
        <v>1</v>
      </c>
      <c r="D73" s="70">
        <v>1</v>
      </c>
      <c r="E73" s="49">
        <f t="shared" si="0"/>
        <v>10926497</v>
      </c>
      <c r="F73" s="71">
        <f t="shared" si="1"/>
        <v>0</v>
      </c>
      <c r="G73" s="50">
        <f t="shared" si="2"/>
        <v>0</v>
      </c>
      <c r="H73" s="72">
        <v>0.5</v>
      </c>
      <c r="I73" s="69">
        <v>0</v>
      </c>
      <c r="J73" s="49">
        <f t="shared" si="3"/>
        <v>0</v>
      </c>
      <c r="K73" s="70">
        <f t="shared" si="4"/>
        <v>0.5</v>
      </c>
      <c r="L73" s="51">
        <f t="shared" si="5"/>
        <v>5463248.5</v>
      </c>
    </row>
    <row r="74" spans="1:12" x14ac:dyDescent="0.2">
      <c r="A74" s="61" t="s">
        <v>65</v>
      </c>
      <c r="B74" s="88">
        <v>1593215</v>
      </c>
      <c r="C74" s="69">
        <v>1.5</v>
      </c>
      <c r="D74" s="70">
        <v>1</v>
      </c>
      <c r="E74" s="49">
        <f>(B74*D74)</f>
        <v>1593215</v>
      </c>
      <c r="F74" s="71">
        <f>(C74-D74)</f>
        <v>0.5</v>
      </c>
      <c r="G74" s="50">
        <f>(B74*F74)</f>
        <v>796607.5</v>
      </c>
      <c r="H74" s="72">
        <v>0.5</v>
      </c>
      <c r="I74" s="69">
        <v>0</v>
      </c>
      <c r="J74" s="49">
        <f>(B74*I74)</f>
        <v>0</v>
      </c>
      <c r="K74" s="70">
        <f>(H74-I74)</f>
        <v>0.5</v>
      </c>
      <c r="L74" s="51">
        <f>(B74*K74)</f>
        <v>796607.5</v>
      </c>
    </row>
    <row r="75" spans="1:12" x14ac:dyDescent="0.2">
      <c r="A75" s="61" t="s">
        <v>82</v>
      </c>
      <c r="B75" s="73">
        <f>SUM(B8:B74)</f>
        <v>2912858632</v>
      </c>
      <c r="C75" s="74"/>
      <c r="D75" s="75"/>
      <c r="E75" s="40">
        <f>SUM(E8:E74)</f>
        <v>1406809661</v>
      </c>
      <c r="F75" s="75"/>
      <c r="G75" s="40">
        <f>SUM(G8:G74)</f>
        <v>2827282806</v>
      </c>
      <c r="H75" s="76"/>
      <c r="I75" s="75"/>
      <c r="J75" s="40">
        <f>SUM(J8:J74)</f>
        <v>507505813</v>
      </c>
      <c r="K75" s="75"/>
      <c r="L75" s="43">
        <f>SUM(L8:L74)</f>
        <v>948923503</v>
      </c>
    </row>
    <row r="76" spans="1:12" x14ac:dyDescent="0.2">
      <c r="A76" s="4"/>
      <c r="B76" s="5"/>
      <c r="C76" s="5"/>
      <c r="D76" s="5"/>
      <c r="E76" s="5"/>
      <c r="F76" s="5"/>
      <c r="G76" s="5"/>
      <c r="H76" s="5"/>
      <c r="I76" s="5"/>
      <c r="J76" s="5"/>
      <c r="K76" s="5"/>
      <c r="L76" s="6"/>
    </row>
    <row r="77" spans="1:12" x14ac:dyDescent="0.2">
      <c r="A77" s="4" t="s">
        <v>67</v>
      </c>
      <c r="B77" s="5"/>
      <c r="C77" s="5"/>
      <c r="D77" s="5"/>
      <c r="E77" s="5"/>
      <c r="F77" s="5"/>
      <c r="G77" s="5"/>
      <c r="H77" s="5"/>
      <c r="I77" s="5"/>
      <c r="J77" s="5"/>
      <c r="K77" s="5"/>
      <c r="L77" s="6"/>
    </row>
    <row r="78" spans="1:12" x14ac:dyDescent="0.2">
      <c r="A78" s="4" t="s">
        <v>158</v>
      </c>
      <c r="B78" s="5"/>
      <c r="C78" s="5"/>
      <c r="D78" s="5"/>
      <c r="E78" s="5"/>
      <c r="F78" s="5"/>
      <c r="G78" s="5"/>
      <c r="H78" s="5"/>
      <c r="I78" s="5"/>
      <c r="J78" s="5"/>
      <c r="K78" s="5"/>
      <c r="L78" s="6"/>
    </row>
    <row r="79" spans="1:12" x14ac:dyDescent="0.2">
      <c r="A79" s="4" t="s">
        <v>159</v>
      </c>
      <c r="B79" s="5"/>
      <c r="C79" s="5"/>
      <c r="D79" s="5"/>
      <c r="E79" s="5"/>
      <c r="F79" s="5"/>
      <c r="G79" s="5"/>
      <c r="H79" s="5"/>
      <c r="I79" s="5"/>
      <c r="J79" s="5"/>
      <c r="K79" s="5"/>
      <c r="L79" s="6"/>
    </row>
    <row r="80" spans="1:12" x14ac:dyDescent="0.2">
      <c r="A80" s="4"/>
      <c r="B80" s="5"/>
      <c r="C80" s="5"/>
      <c r="D80" s="5"/>
      <c r="E80" s="5"/>
      <c r="F80" s="5"/>
      <c r="G80" s="5"/>
      <c r="H80" s="5"/>
      <c r="I80" s="5"/>
      <c r="J80" s="5"/>
      <c r="K80" s="5"/>
      <c r="L80" s="6"/>
    </row>
    <row r="81" spans="1:12" x14ac:dyDescent="0.2">
      <c r="A81" s="4" t="s">
        <v>74</v>
      </c>
      <c r="B81" s="5"/>
      <c r="C81" s="5"/>
      <c r="D81" s="5"/>
      <c r="E81" s="5"/>
      <c r="F81" s="5"/>
      <c r="G81" s="5"/>
      <c r="H81" s="5"/>
      <c r="I81" s="5"/>
      <c r="J81" s="5"/>
      <c r="K81" s="5"/>
      <c r="L81" s="6"/>
    </row>
    <row r="82" spans="1:12" x14ac:dyDescent="0.2">
      <c r="A82" s="4" t="s">
        <v>160</v>
      </c>
      <c r="B82" s="5"/>
      <c r="C82" s="5"/>
      <c r="D82" s="5"/>
      <c r="E82" s="5"/>
      <c r="F82" s="5"/>
      <c r="G82" s="5"/>
      <c r="H82" s="5"/>
      <c r="I82" s="5"/>
      <c r="J82" s="5"/>
      <c r="K82" s="5"/>
      <c r="L82" s="6"/>
    </row>
    <row r="83" spans="1:12" x14ac:dyDescent="0.2">
      <c r="A83" s="4" t="s">
        <v>161</v>
      </c>
      <c r="B83" s="5"/>
      <c r="C83" s="5"/>
      <c r="D83" s="5"/>
      <c r="E83" s="5"/>
      <c r="F83" s="5"/>
      <c r="G83" s="5"/>
      <c r="H83" s="5"/>
      <c r="I83" s="5"/>
      <c r="J83" s="5"/>
      <c r="K83" s="5"/>
      <c r="L83" s="6"/>
    </row>
    <row r="84" spans="1:12" x14ac:dyDescent="0.2">
      <c r="A84" s="4" t="s">
        <v>162</v>
      </c>
      <c r="B84" s="5"/>
      <c r="C84" s="5"/>
      <c r="D84" s="5"/>
      <c r="E84" s="5"/>
      <c r="F84" s="5"/>
      <c r="G84" s="5"/>
      <c r="H84" s="5"/>
      <c r="I84" s="5"/>
      <c r="J84" s="5"/>
      <c r="K84" s="5"/>
      <c r="L84" s="6"/>
    </row>
    <row r="85" spans="1:12" ht="13.5" thickBot="1" x14ac:dyDescent="0.25">
      <c r="A85" s="77" t="s">
        <v>163</v>
      </c>
      <c r="B85" s="59"/>
      <c r="C85" s="59"/>
      <c r="D85" s="59"/>
      <c r="E85" s="59"/>
      <c r="F85" s="59"/>
      <c r="G85" s="59"/>
      <c r="H85" s="59"/>
      <c r="I85" s="59"/>
      <c r="J85" s="59"/>
      <c r="K85" s="59"/>
      <c r="L85" s="60"/>
    </row>
  </sheetData>
  <mergeCells count="5">
    <mergeCell ref="A1:L1"/>
    <mergeCell ref="A2:L2"/>
    <mergeCell ref="A3:L3"/>
    <mergeCell ref="C4:G4"/>
    <mergeCell ref="H4:L4"/>
  </mergeCells>
  <printOptions horizontalCentered="1"/>
  <pageMargins left="0.5" right="0.5" top="0.5" bottom="0.5" header="0.3" footer="0.3"/>
  <pageSetup scale="78" fitToHeight="0" orientation="landscape" r:id="rId1"/>
  <headerFooter>
    <oddHeader>&amp;COffice of Economic and Demographic Research</oddHeader>
    <oddFooter>&amp;LMay 2006&amp;RPage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89"/>
  <sheetViews>
    <sheetView workbookViewId="0">
      <selection sqref="A1:J1"/>
    </sheetView>
  </sheetViews>
  <sheetFormatPr defaultRowHeight="12.75" x14ac:dyDescent="0.2"/>
  <cols>
    <col min="1" max="1" width="12.7109375" customWidth="1"/>
    <col min="2" max="2" width="15.7109375" customWidth="1"/>
    <col min="3" max="5" width="12.7109375" customWidth="1"/>
    <col min="6" max="6" width="15.7109375" customWidth="1"/>
    <col min="7" max="9" width="12.7109375" customWidth="1"/>
    <col min="10" max="10" width="15.7109375" customWidth="1"/>
  </cols>
  <sheetData>
    <row r="1" spans="1:10" ht="23.25" x14ac:dyDescent="0.35">
      <c r="A1" s="133" t="s">
        <v>164</v>
      </c>
      <c r="B1" s="134"/>
      <c r="C1" s="134"/>
      <c r="D1" s="134"/>
      <c r="E1" s="134"/>
      <c r="F1" s="134"/>
      <c r="G1" s="134"/>
      <c r="H1" s="134"/>
      <c r="I1" s="134"/>
      <c r="J1" s="135"/>
    </row>
    <row r="2" spans="1:10" ht="18" x14ac:dyDescent="0.25">
      <c r="A2" s="136" t="s">
        <v>165</v>
      </c>
      <c r="B2" s="137"/>
      <c r="C2" s="137"/>
      <c r="D2" s="137"/>
      <c r="E2" s="137"/>
      <c r="F2" s="137"/>
      <c r="G2" s="137"/>
      <c r="H2" s="137"/>
      <c r="I2" s="137"/>
      <c r="J2" s="138"/>
    </row>
    <row r="3" spans="1:10" ht="16.5" thickBot="1" x14ac:dyDescent="0.3">
      <c r="A3" s="139" t="s">
        <v>166</v>
      </c>
      <c r="B3" s="140"/>
      <c r="C3" s="140"/>
      <c r="D3" s="140"/>
      <c r="E3" s="140"/>
      <c r="F3" s="140"/>
      <c r="G3" s="140"/>
      <c r="H3" s="140"/>
      <c r="I3" s="140"/>
      <c r="J3" s="141"/>
    </row>
    <row r="4" spans="1:10" x14ac:dyDescent="0.2">
      <c r="A4" s="16"/>
      <c r="B4" s="17" t="s">
        <v>69</v>
      </c>
      <c r="C4" s="146" t="s">
        <v>77</v>
      </c>
      <c r="D4" s="147"/>
      <c r="E4" s="147"/>
      <c r="F4" s="147"/>
      <c r="G4" s="148" t="s">
        <v>78</v>
      </c>
      <c r="H4" s="147"/>
      <c r="I4" s="147"/>
      <c r="J4" s="149"/>
    </row>
    <row r="5" spans="1:10" x14ac:dyDescent="0.2">
      <c r="A5" s="18"/>
      <c r="B5" s="19" t="s">
        <v>1</v>
      </c>
      <c r="C5" s="19" t="s">
        <v>75</v>
      </c>
      <c r="D5" s="20"/>
      <c r="E5" s="21"/>
      <c r="F5" s="22" t="s">
        <v>1</v>
      </c>
      <c r="G5" s="23" t="s">
        <v>75</v>
      </c>
      <c r="H5" s="21"/>
      <c r="I5" s="21"/>
      <c r="J5" s="24" t="s">
        <v>79</v>
      </c>
    </row>
    <row r="6" spans="1:10" x14ac:dyDescent="0.2">
      <c r="A6" s="18"/>
      <c r="B6" s="19" t="s">
        <v>73</v>
      </c>
      <c r="C6" s="19" t="s">
        <v>76</v>
      </c>
      <c r="D6" s="25" t="s">
        <v>113</v>
      </c>
      <c r="E6" s="19" t="s">
        <v>66</v>
      </c>
      <c r="F6" s="25" t="s">
        <v>66</v>
      </c>
      <c r="G6" s="26" t="s">
        <v>76</v>
      </c>
      <c r="H6" s="19" t="s">
        <v>113</v>
      </c>
      <c r="I6" s="19" t="s">
        <v>66</v>
      </c>
      <c r="J6" s="27" t="s">
        <v>66</v>
      </c>
    </row>
    <row r="7" spans="1:10" ht="13.5" thickBot="1" x14ac:dyDescent="0.25">
      <c r="A7" s="28" t="s">
        <v>0</v>
      </c>
      <c r="B7" s="29" t="s">
        <v>68</v>
      </c>
      <c r="C7" s="29" t="s">
        <v>71</v>
      </c>
      <c r="D7" s="30" t="s">
        <v>71</v>
      </c>
      <c r="E7" s="29" t="s">
        <v>71</v>
      </c>
      <c r="F7" s="30" t="s">
        <v>80</v>
      </c>
      <c r="G7" s="31" t="s">
        <v>71</v>
      </c>
      <c r="H7" s="29" t="s">
        <v>71</v>
      </c>
      <c r="I7" s="29" t="s">
        <v>71</v>
      </c>
      <c r="J7" s="32" t="s">
        <v>80</v>
      </c>
    </row>
    <row r="8" spans="1:10" x14ac:dyDescent="0.2">
      <c r="A8" s="61" t="s">
        <v>2</v>
      </c>
      <c r="B8" s="62">
        <v>27089541</v>
      </c>
      <c r="C8" s="63">
        <v>1.5</v>
      </c>
      <c r="D8" s="64">
        <v>0.25</v>
      </c>
      <c r="E8" s="78">
        <f>(C8-D8)</f>
        <v>1.25</v>
      </c>
      <c r="F8" s="79">
        <f>(B8*E8)*0.75</f>
        <v>25396444.6875</v>
      </c>
      <c r="G8" s="66">
        <v>0.5</v>
      </c>
      <c r="H8" s="67">
        <v>0</v>
      </c>
      <c r="I8" s="68">
        <f>(G8-H8)</f>
        <v>0.5</v>
      </c>
      <c r="J8" s="80">
        <f>(B8*I8)*0.75</f>
        <v>10158577.875</v>
      </c>
    </row>
    <row r="9" spans="1:10" x14ac:dyDescent="0.2">
      <c r="A9" s="61" t="s">
        <v>3</v>
      </c>
      <c r="B9" s="88">
        <v>1325218</v>
      </c>
      <c r="C9" s="69">
        <v>1</v>
      </c>
      <c r="D9" s="70">
        <v>1</v>
      </c>
      <c r="E9" s="69">
        <f>(C9-D9)</f>
        <v>0</v>
      </c>
      <c r="F9" s="89">
        <f>(B9*E9)*0.75</f>
        <v>0</v>
      </c>
      <c r="G9" s="72">
        <v>0.5</v>
      </c>
      <c r="H9" s="69">
        <v>0</v>
      </c>
      <c r="I9" s="70">
        <f>(G9-H9)</f>
        <v>0.5</v>
      </c>
      <c r="J9" s="90">
        <f>(B9*I9)*0.75</f>
        <v>496956.75</v>
      </c>
    </row>
    <row r="10" spans="1:10" x14ac:dyDescent="0.2">
      <c r="A10" s="61" t="s">
        <v>4</v>
      </c>
      <c r="B10" s="88">
        <v>26095962</v>
      </c>
      <c r="C10" s="69">
        <v>1</v>
      </c>
      <c r="D10" s="70">
        <v>0</v>
      </c>
      <c r="E10" s="69">
        <f t="shared" ref="E10:E73" si="0">(C10-D10)</f>
        <v>1</v>
      </c>
      <c r="F10" s="89">
        <f t="shared" ref="F10:F73" si="1">(B10*E10)*0.75</f>
        <v>19571971.5</v>
      </c>
      <c r="G10" s="72">
        <v>0.5</v>
      </c>
      <c r="H10" s="69">
        <v>0.5</v>
      </c>
      <c r="I10" s="70">
        <f t="shared" ref="I10:I73" si="2">(G10-H10)</f>
        <v>0</v>
      </c>
      <c r="J10" s="90">
        <f t="shared" ref="J10:J73" si="3">(B10*I10)*0.75</f>
        <v>0</v>
      </c>
    </row>
    <row r="11" spans="1:10" x14ac:dyDescent="0.2">
      <c r="A11" s="61" t="s">
        <v>5</v>
      </c>
      <c r="B11" s="88">
        <v>1993522</v>
      </c>
      <c r="C11" s="69">
        <v>1</v>
      </c>
      <c r="D11" s="70">
        <v>1</v>
      </c>
      <c r="E11" s="69">
        <f t="shared" si="0"/>
        <v>0</v>
      </c>
      <c r="F11" s="89">
        <f t="shared" si="1"/>
        <v>0</v>
      </c>
      <c r="G11" s="72">
        <v>0.5</v>
      </c>
      <c r="H11" s="69">
        <v>0</v>
      </c>
      <c r="I11" s="70">
        <f t="shared" si="2"/>
        <v>0.5</v>
      </c>
      <c r="J11" s="90">
        <f t="shared" si="3"/>
        <v>747570.75</v>
      </c>
    </row>
    <row r="12" spans="1:10" x14ac:dyDescent="0.2">
      <c r="A12" s="61" t="s">
        <v>6</v>
      </c>
      <c r="B12" s="88">
        <v>61326222</v>
      </c>
      <c r="C12" s="69">
        <v>1</v>
      </c>
      <c r="D12" s="70">
        <v>0</v>
      </c>
      <c r="E12" s="69">
        <f t="shared" si="0"/>
        <v>1</v>
      </c>
      <c r="F12" s="89">
        <f t="shared" si="1"/>
        <v>45994666.5</v>
      </c>
      <c r="G12" s="72">
        <v>0.5</v>
      </c>
      <c r="H12" s="69">
        <v>0</v>
      </c>
      <c r="I12" s="70">
        <f t="shared" si="2"/>
        <v>0.5</v>
      </c>
      <c r="J12" s="90">
        <f t="shared" si="3"/>
        <v>22997333.25</v>
      </c>
    </row>
    <row r="13" spans="1:10" x14ac:dyDescent="0.2">
      <c r="A13" s="61" t="s">
        <v>7</v>
      </c>
      <c r="B13" s="88">
        <v>260728475</v>
      </c>
      <c r="C13" s="69">
        <v>2</v>
      </c>
      <c r="D13" s="70">
        <v>0</v>
      </c>
      <c r="E13" s="69">
        <f t="shared" si="0"/>
        <v>2</v>
      </c>
      <c r="F13" s="89">
        <f t="shared" si="1"/>
        <v>391092712.5</v>
      </c>
      <c r="G13" s="72">
        <v>0.5</v>
      </c>
      <c r="H13" s="69">
        <v>0</v>
      </c>
      <c r="I13" s="70">
        <f t="shared" si="2"/>
        <v>0.5</v>
      </c>
      <c r="J13" s="90">
        <f t="shared" si="3"/>
        <v>97773178.125</v>
      </c>
    </row>
    <row r="14" spans="1:10" x14ac:dyDescent="0.2">
      <c r="A14" s="61" t="s">
        <v>8</v>
      </c>
      <c r="B14" s="88">
        <v>651328</v>
      </c>
      <c r="C14" s="69">
        <v>1</v>
      </c>
      <c r="D14" s="70">
        <v>1</v>
      </c>
      <c r="E14" s="69">
        <f t="shared" si="0"/>
        <v>0</v>
      </c>
      <c r="F14" s="89">
        <f t="shared" si="1"/>
        <v>0</v>
      </c>
      <c r="G14" s="72">
        <v>0.5</v>
      </c>
      <c r="H14" s="69">
        <v>0</v>
      </c>
      <c r="I14" s="70">
        <f t="shared" si="2"/>
        <v>0.5</v>
      </c>
      <c r="J14" s="90">
        <f t="shared" si="3"/>
        <v>244248</v>
      </c>
    </row>
    <row r="15" spans="1:10" x14ac:dyDescent="0.2">
      <c r="A15" s="61" t="s">
        <v>9</v>
      </c>
      <c r="B15" s="88">
        <v>20279338</v>
      </c>
      <c r="C15" s="69">
        <v>1</v>
      </c>
      <c r="D15" s="70">
        <v>1</v>
      </c>
      <c r="E15" s="69">
        <f t="shared" si="0"/>
        <v>0</v>
      </c>
      <c r="F15" s="89">
        <f t="shared" si="1"/>
        <v>0</v>
      </c>
      <c r="G15" s="72">
        <v>0.5</v>
      </c>
      <c r="H15" s="69">
        <v>0</v>
      </c>
      <c r="I15" s="70">
        <f t="shared" si="2"/>
        <v>0.5</v>
      </c>
      <c r="J15" s="90">
        <f t="shared" si="3"/>
        <v>7604751.75</v>
      </c>
    </row>
    <row r="16" spans="1:10" x14ac:dyDescent="0.2">
      <c r="A16" s="61" t="s">
        <v>10</v>
      </c>
      <c r="B16" s="88">
        <v>11082512</v>
      </c>
      <c r="C16" s="69">
        <v>1</v>
      </c>
      <c r="D16" s="70">
        <v>0</v>
      </c>
      <c r="E16" s="69">
        <f t="shared" si="0"/>
        <v>1</v>
      </c>
      <c r="F16" s="89">
        <f t="shared" si="1"/>
        <v>8311884</v>
      </c>
      <c r="G16" s="72">
        <v>0.5</v>
      </c>
      <c r="H16" s="69">
        <v>0</v>
      </c>
      <c r="I16" s="70">
        <f t="shared" si="2"/>
        <v>0.5</v>
      </c>
      <c r="J16" s="90">
        <f t="shared" si="3"/>
        <v>4155942</v>
      </c>
    </row>
    <row r="17" spans="1:10" x14ac:dyDescent="0.2">
      <c r="A17" s="61" t="s">
        <v>11</v>
      </c>
      <c r="B17" s="88">
        <v>17055695</v>
      </c>
      <c r="C17" s="69">
        <v>1</v>
      </c>
      <c r="D17" s="70">
        <v>1</v>
      </c>
      <c r="E17" s="69">
        <f t="shared" si="0"/>
        <v>0</v>
      </c>
      <c r="F17" s="89">
        <f t="shared" si="1"/>
        <v>0</v>
      </c>
      <c r="G17" s="72">
        <v>0.5</v>
      </c>
      <c r="H17" s="69">
        <v>0</v>
      </c>
      <c r="I17" s="70">
        <f t="shared" si="2"/>
        <v>0.5</v>
      </c>
      <c r="J17" s="90">
        <f t="shared" si="3"/>
        <v>6395885.625</v>
      </c>
    </row>
    <row r="18" spans="1:10" x14ac:dyDescent="0.2">
      <c r="A18" s="61" t="s">
        <v>12</v>
      </c>
      <c r="B18" s="88">
        <v>55608767</v>
      </c>
      <c r="C18" s="69">
        <v>1</v>
      </c>
      <c r="D18" s="70">
        <v>0</v>
      </c>
      <c r="E18" s="69">
        <f t="shared" si="0"/>
        <v>1</v>
      </c>
      <c r="F18" s="89">
        <f t="shared" si="1"/>
        <v>41706575.25</v>
      </c>
      <c r="G18" s="72">
        <v>0.5</v>
      </c>
      <c r="H18" s="69">
        <v>0</v>
      </c>
      <c r="I18" s="70">
        <f t="shared" si="2"/>
        <v>0.5</v>
      </c>
      <c r="J18" s="90">
        <f t="shared" si="3"/>
        <v>20853287.625</v>
      </c>
    </row>
    <row r="19" spans="1:10" x14ac:dyDescent="0.2">
      <c r="A19" s="61" t="s">
        <v>13</v>
      </c>
      <c r="B19" s="88">
        <v>6365886</v>
      </c>
      <c r="C19" s="69">
        <v>1</v>
      </c>
      <c r="D19" s="70">
        <v>1</v>
      </c>
      <c r="E19" s="69">
        <f t="shared" si="0"/>
        <v>0</v>
      </c>
      <c r="F19" s="89">
        <f t="shared" si="1"/>
        <v>0</v>
      </c>
      <c r="G19" s="72">
        <v>0.5</v>
      </c>
      <c r="H19" s="69">
        <v>0</v>
      </c>
      <c r="I19" s="70">
        <f t="shared" si="2"/>
        <v>0.5</v>
      </c>
      <c r="J19" s="90">
        <f t="shared" si="3"/>
        <v>2387207.25</v>
      </c>
    </row>
    <row r="20" spans="1:10" x14ac:dyDescent="0.2">
      <c r="A20" s="61" t="s">
        <v>99</v>
      </c>
      <c r="B20" s="88">
        <v>2214860</v>
      </c>
      <c r="C20" s="69">
        <v>1</v>
      </c>
      <c r="D20" s="70">
        <v>1</v>
      </c>
      <c r="E20" s="69">
        <f t="shared" si="0"/>
        <v>0</v>
      </c>
      <c r="F20" s="89">
        <f t="shared" si="1"/>
        <v>0</v>
      </c>
      <c r="G20" s="72">
        <v>0.5</v>
      </c>
      <c r="H20" s="69">
        <v>0</v>
      </c>
      <c r="I20" s="70">
        <f t="shared" si="2"/>
        <v>0.5</v>
      </c>
      <c r="J20" s="90">
        <f t="shared" si="3"/>
        <v>830572.5</v>
      </c>
    </row>
    <row r="21" spans="1:10" x14ac:dyDescent="0.2">
      <c r="A21" s="61" t="s">
        <v>14</v>
      </c>
      <c r="B21" s="88">
        <v>690190</v>
      </c>
      <c r="C21" s="69">
        <v>1</v>
      </c>
      <c r="D21" s="70">
        <v>1</v>
      </c>
      <c r="E21" s="69">
        <f t="shared" si="0"/>
        <v>0</v>
      </c>
      <c r="F21" s="89">
        <f t="shared" si="1"/>
        <v>0</v>
      </c>
      <c r="G21" s="72">
        <v>0.5</v>
      </c>
      <c r="H21" s="69">
        <v>0</v>
      </c>
      <c r="I21" s="70">
        <f t="shared" si="2"/>
        <v>0.5</v>
      </c>
      <c r="J21" s="90">
        <f t="shared" si="3"/>
        <v>258821.25</v>
      </c>
    </row>
    <row r="22" spans="1:10" x14ac:dyDescent="0.2">
      <c r="A22" s="61" t="s">
        <v>15</v>
      </c>
      <c r="B22" s="88">
        <v>127009410</v>
      </c>
      <c r="C22" s="69">
        <v>2</v>
      </c>
      <c r="D22" s="70">
        <v>1</v>
      </c>
      <c r="E22" s="69">
        <f t="shared" si="0"/>
        <v>1</v>
      </c>
      <c r="F22" s="89">
        <f t="shared" si="1"/>
        <v>95257057.5</v>
      </c>
      <c r="G22" s="72">
        <v>0.5</v>
      </c>
      <c r="H22" s="69">
        <v>0</v>
      </c>
      <c r="I22" s="70">
        <f t="shared" si="2"/>
        <v>0.5</v>
      </c>
      <c r="J22" s="90">
        <f t="shared" si="3"/>
        <v>47628528.75</v>
      </c>
    </row>
    <row r="23" spans="1:10" x14ac:dyDescent="0.2">
      <c r="A23" s="61" t="s">
        <v>16</v>
      </c>
      <c r="B23" s="88">
        <v>37147458</v>
      </c>
      <c r="C23" s="69">
        <v>1</v>
      </c>
      <c r="D23" s="70">
        <v>1</v>
      </c>
      <c r="E23" s="69">
        <f t="shared" si="0"/>
        <v>0</v>
      </c>
      <c r="F23" s="89">
        <f t="shared" si="1"/>
        <v>0</v>
      </c>
      <c r="G23" s="72">
        <v>0.5</v>
      </c>
      <c r="H23" s="69">
        <v>0.5</v>
      </c>
      <c r="I23" s="70">
        <f t="shared" si="2"/>
        <v>0</v>
      </c>
      <c r="J23" s="90">
        <f t="shared" si="3"/>
        <v>0</v>
      </c>
    </row>
    <row r="24" spans="1:10" x14ac:dyDescent="0.2">
      <c r="A24" s="61" t="s">
        <v>17</v>
      </c>
      <c r="B24" s="88">
        <v>5198253</v>
      </c>
      <c r="C24" s="69">
        <v>1</v>
      </c>
      <c r="D24" s="70">
        <v>0.5</v>
      </c>
      <c r="E24" s="69">
        <f t="shared" si="0"/>
        <v>0.5</v>
      </c>
      <c r="F24" s="89">
        <f t="shared" si="1"/>
        <v>1949344.875</v>
      </c>
      <c r="G24" s="72">
        <v>0.5</v>
      </c>
      <c r="H24" s="69">
        <v>0.5</v>
      </c>
      <c r="I24" s="70">
        <f t="shared" si="2"/>
        <v>0</v>
      </c>
      <c r="J24" s="90">
        <f t="shared" si="3"/>
        <v>0</v>
      </c>
    </row>
    <row r="25" spans="1:10" x14ac:dyDescent="0.2">
      <c r="A25" s="61" t="s">
        <v>18</v>
      </c>
      <c r="B25" s="88">
        <v>1276218</v>
      </c>
      <c r="C25" s="69">
        <v>1</v>
      </c>
      <c r="D25" s="70">
        <v>0</v>
      </c>
      <c r="E25" s="69">
        <f t="shared" si="0"/>
        <v>1</v>
      </c>
      <c r="F25" s="89">
        <f t="shared" si="1"/>
        <v>957163.5</v>
      </c>
      <c r="G25" s="72">
        <v>0.5</v>
      </c>
      <c r="H25" s="69">
        <v>0</v>
      </c>
      <c r="I25" s="70">
        <f t="shared" si="2"/>
        <v>0.5</v>
      </c>
      <c r="J25" s="90">
        <f t="shared" si="3"/>
        <v>478581.75</v>
      </c>
    </row>
    <row r="26" spans="1:10" x14ac:dyDescent="0.2">
      <c r="A26" s="61" t="s">
        <v>19</v>
      </c>
      <c r="B26" s="88">
        <v>2604608</v>
      </c>
      <c r="C26" s="69">
        <v>1</v>
      </c>
      <c r="D26" s="70">
        <v>1</v>
      </c>
      <c r="E26" s="69">
        <f t="shared" si="0"/>
        <v>0</v>
      </c>
      <c r="F26" s="89">
        <f t="shared" si="1"/>
        <v>0</v>
      </c>
      <c r="G26" s="72">
        <v>0.5</v>
      </c>
      <c r="H26" s="69">
        <v>0</v>
      </c>
      <c r="I26" s="70">
        <f t="shared" si="2"/>
        <v>0.5</v>
      </c>
      <c r="J26" s="90">
        <f t="shared" si="3"/>
        <v>976728</v>
      </c>
    </row>
    <row r="27" spans="1:10" x14ac:dyDescent="0.2">
      <c r="A27" s="61" t="s">
        <v>20</v>
      </c>
      <c r="B27" s="88">
        <v>620099</v>
      </c>
      <c r="C27" s="69">
        <v>1</v>
      </c>
      <c r="D27" s="70">
        <v>1</v>
      </c>
      <c r="E27" s="69">
        <f t="shared" si="0"/>
        <v>0</v>
      </c>
      <c r="F27" s="89">
        <f t="shared" si="1"/>
        <v>0</v>
      </c>
      <c r="G27" s="72">
        <v>0.5</v>
      </c>
      <c r="H27" s="69">
        <v>0</v>
      </c>
      <c r="I27" s="70">
        <f t="shared" si="2"/>
        <v>0.5</v>
      </c>
      <c r="J27" s="90">
        <f t="shared" si="3"/>
        <v>232537.125</v>
      </c>
    </row>
    <row r="28" spans="1:10" x14ac:dyDescent="0.2">
      <c r="A28" s="61" t="s">
        <v>21</v>
      </c>
      <c r="B28" s="88">
        <v>386736</v>
      </c>
      <c r="C28" s="69">
        <v>1</v>
      </c>
      <c r="D28" s="70">
        <v>1</v>
      </c>
      <c r="E28" s="69">
        <f t="shared" si="0"/>
        <v>0</v>
      </c>
      <c r="F28" s="89">
        <f t="shared" si="1"/>
        <v>0</v>
      </c>
      <c r="G28" s="72">
        <v>0.5</v>
      </c>
      <c r="H28" s="69">
        <v>0</v>
      </c>
      <c r="I28" s="70">
        <f t="shared" si="2"/>
        <v>0.5</v>
      </c>
      <c r="J28" s="90">
        <f t="shared" si="3"/>
        <v>145026</v>
      </c>
    </row>
    <row r="29" spans="1:10" x14ac:dyDescent="0.2">
      <c r="A29" s="61" t="s">
        <v>22</v>
      </c>
      <c r="B29" s="88">
        <v>1070422</v>
      </c>
      <c r="C29" s="69">
        <v>1</v>
      </c>
      <c r="D29" s="70">
        <v>0</v>
      </c>
      <c r="E29" s="69">
        <f t="shared" si="0"/>
        <v>1</v>
      </c>
      <c r="F29" s="89">
        <f t="shared" si="1"/>
        <v>802816.5</v>
      </c>
      <c r="G29" s="72">
        <v>0.5</v>
      </c>
      <c r="H29" s="69">
        <v>0.5</v>
      </c>
      <c r="I29" s="70">
        <f t="shared" si="2"/>
        <v>0</v>
      </c>
      <c r="J29" s="90">
        <f t="shared" si="3"/>
        <v>0</v>
      </c>
    </row>
    <row r="30" spans="1:10" x14ac:dyDescent="0.2">
      <c r="A30" s="61" t="s">
        <v>23</v>
      </c>
      <c r="B30" s="88">
        <v>662521</v>
      </c>
      <c r="C30" s="69">
        <v>1</v>
      </c>
      <c r="D30" s="70">
        <v>1</v>
      </c>
      <c r="E30" s="69">
        <f t="shared" si="0"/>
        <v>0</v>
      </c>
      <c r="F30" s="89">
        <f t="shared" si="1"/>
        <v>0</v>
      </c>
      <c r="G30" s="72">
        <v>0.5</v>
      </c>
      <c r="H30" s="69">
        <v>0</v>
      </c>
      <c r="I30" s="70">
        <f t="shared" si="2"/>
        <v>0.5</v>
      </c>
      <c r="J30" s="90">
        <f t="shared" si="3"/>
        <v>248445.375</v>
      </c>
    </row>
    <row r="31" spans="1:10" x14ac:dyDescent="0.2">
      <c r="A31" s="61" t="s">
        <v>24</v>
      </c>
      <c r="B31" s="88">
        <v>1522566</v>
      </c>
      <c r="C31" s="69">
        <v>1</v>
      </c>
      <c r="D31" s="70">
        <v>1</v>
      </c>
      <c r="E31" s="69">
        <f t="shared" si="0"/>
        <v>0</v>
      </c>
      <c r="F31" s="89">
        <f t="shared" si="1"/>
        <v>0</v>
      </c>
      <c r="G31" s="72">
        <v>0.5</v>
      </c>
      <c r="H31" s="69">
        <v>0</v>
      </c>
      <c r="I31" s="70">
        <f t="shared" si="2"/>
        <v>0.5</v>
      </c>
      <c r="J31" s="90">
        <f t="shared" si="3"/>
        <v>570962.25</v>
      </c>
    </row>
    <row r="32" spans="1:10" x14ac:dyDescent="0.2">
      <c r="A32" s="61" t="s">
        <v>25</v>
      </c>
      <c r="B32" s="88">
        <v>2787078</v>
      </c>
      <c r="C32" s="69">
        <v>1</v>
      </c>
      <c r="D32" s="70">
        <v>1</v>
      </c>
      <c r="E32" s="69">
        <f t="shared" si="0"/>
        <v>0</v>
      </c>
      <c r="F32" s="89">
        <f t="shared" si="1"/>
        <v>0</v>
      </c>
      <c r="G32" s="72">
        <v>0.5</v>
      </c>
      <c r="H32" s="69">
        <v>0</v>
      </c>
      <c r="I32" s="70">
        <f t="shared" si="2"/>
        <v>0.5</v>
      </c>
      <c r="J32" s="90">
        <f t="shared" si="3"/>
        <v>1045154.25</v>
      </c>
    </row>
    <row r="33" spans="1:10" x14ac:dyDescent="0.2">
      <c r="A33" s="61" t="s">
        <v>26</v>
      </c>
      <c r="B33" s="88">
        <v>12311728</v>
      </c>
      <c r="C33" s="69">
        <v>1</v>
      </c>
      <c r="D33" s="70">
        <v>0</v>
      </c>
      <c r="E33" s="69">
        <f t="shared" si="0"/>
        <v>1</v>
      </c>
      <c r="F33" s="89">
        <f t="shared" si="1"/>
        <v>9233796</v>
      </c>
      <c r="G33" s="72">
        <v>0.5</v>
      </c>
      <c r="H33" s="69">
        <v>0.5</v>
      </c>
      <c r="I33" s="70">
        <f t="shared" si="2"/>
        <v>0</v>
      </c>
      <c r="J33" s="90">
        <f t="shared" si="3"/>
        <v>0</v>
      </c>
    </row>
    <row r="34" spans="1:10" x14ac:dyDescent="0.2">
      <c r="A34" s="61" t="s">
        <v>27</v>
      </c>
      <c r="B34" s="88">
        <v>8873289</v>
      </c>
      <c r="C34" s="69">
        <v>1</v>
      </c>
      <c r="D34" s="70">
        <v>1</v>
      </c>
      <c r="E34" s="69">
        <f t="shared" si="0"/>
        <v>0</v>
      </c>
      <c r="F34" s="89">
        <f t="shared" si="1"/>
        <v>0</v>
      </c>
      <c r="G34" s="72">
        <v>0.5</v>
      </c>
      <c r="H34" s="69">
        <v>0</v>
      </c>
      <c r="I34" s="70">
        <f t="shared" si="2"/>
        <v>0.5</v>
      </c>
      <c r="J34" s="90">
        <f t="shared" si="3"/>
        <v>3327483.375</v>
      </c>
    </row>
    <row r="35" spans="1:10" x14ac:dyDescent="0.2">
      <c r="A35" s="61" t="s">
        <v>28</v>
      </c>
      <c r="B35" s="88">
        <v>177211752</v>
      </c>
      <c r="C35" s="69">
        <v>2</v>
      </c>
      <c r="D35" s="70">
        <v>1</v>
      </c>
      <c r="E35" s="69">
        <f t="shared" si="0"/>
        <v>1</v>
      </c>
      <c r="F35" s="89">
        <f t="shared" si="1"/>
        <v>132908814</v>
      </c>
      <c r="G35" s="72">
        <v>0.5</v>
      </c>
      <c r="H35" s="69">
        <v>0</v>
      </c>
      <c r="I35" s="70">
        <f t="shared" si="2"/>
        <v>0.5</v>
      </c>
      <c r="J35" s="90">
        <f t="shared" si="3"/>
        <v>66454407</v>
      </c>
    </row>
    <row r="36" spans="1:10" x14ac:dyDescent="0.2">
      <c r="A36" s="61" t="s">
        <v>29</v>
      </c>
      <c r="B36" s="88">
        <v>796905</v>
      </c>
      <c r="C36" s="69">
        <v>1</v>
      </c>
      <c r="D36" s="70">
        <v>1</v>
      </c>
      <c r="E36" s="69">
        <f t="shared" si="0"/>
        <v>0</v>
      </c>
      <c r="F36" s="89">
        <f t="shared" si="1"/>
        <v>0</v>
      </c>
      <c r="G36" s="72">
        <v>0.5</v>
      </c>
      <c r="H36" s="69">
        <v>0</v>
      </c>
      <c r="I36" s="70">
        <f t="shared" si="2"/>
        <v>0.5</v>
      </c>
      <c r="J36" s="90">
        <f t="shared" si="3"/>
        <v>298839.375</v>
      </c>
    </row>
    <row r="37" spans="1:10" x14ac:dyDescent="0.2">
      <c r="A37" s="61" t="s">
        <v>30</v>
      </c>
      <c r="B37" s="88">
        <v>18566574</v>
      </c>
      <c r="C37" s="69">
        <v>1</v>
      </c>
      <c r="D37" s="70">
        <v>1</v>
      </c>
      <c r="E37" s="69">
        <f t="shared" si="0"/>
        <v>0</v>
      </c>
      <c r="F37" s="89">
        <f t="shared" si="1"/>
        <v>0</v>
      </c>
      <c r="G37" s="72">
        <v>0.5</v>
      </c>
      <c r="H37" s="69">
        <v>0</v>
      </c>
      <c r="I37" s="70">
        <f t="shared" si="2"/>
        <v>0.5</v>
      </c>
      <c r="J37" s="90">
        <f t="shared" si="3"/>
        <v>6962465.25</v>
      </c>
    </row>
    <row r="38" spans="1:10" x14ac:dyDescent="0.2">
      <c r="A38" s="61" t="s">
        <v>31</v>
      </c>
      <c r="B38" s="88">
        <v>3613758</v>
      </c>
      <c r="C38" s="69">
        <v>1</v>
      </c>
      <c r="D38" s="70">
        <v>1</v>
      </c>
      <c r="E38" s="69">
        <f t="shared" si="0"/>
        <v>0</v>
      </c>
      <c r="F38" s="89">
        <f t="shared" si="1"/>
        <v>0</v>
      </c>
      <c r="G38" s="72">
        <v>0.5</v>
      </c>
      <c r="H38" s="69">
        <v>0.5</v>
      </c>
      <c r="I38" s="70">
        <f t="shared" si="2"/>
        <v>0</v>
      </c>
      <c r="J38" s="90">
        <f t="shared" si="3"/>
        <v>0</v>
      </c>
    </row>
    <row r="39" spans="1:10" x14ac:dyDescent="0.2">
      <c r="A39" s="61" t="s">
        <v>32</v>
      </c>
      <c r="B39" s="88">
        <v>645791</v>
      </c>
      <c r="C39" s="69">
        <v>1</v>
      </c>
      <c r="D39" s="70">
        <v>1</v>
      </c>
      <c r="E39" s="69">
        <f t="shared" si="0"/>
        <v>0</v>
      </c>
      <c r="F39" s="89">
        <f t="shared" si="1"/>
        <v>0</v>
      </c>
      <c r="G39" s="72">
        <v>0.5</v>
      </c>
      <c r="H39" s="69">
        <v>0</v>
      </c>
      <c r="I39" s="70">
        <f t="shared" si="2"/>
        <v>0.5</v>
      </c>
      <c r="J39" s="90">
        <f t="shared" si="3"/>
        <v>242171.625</v>
      </c>
    </row>
    <row r="40" spans="1:10" x14ac:dyDescent="0.2">
      <c r="A40" s="61" t="s">
        <v>33</v>
      </c>
      <c r="B40" s="88">
        <v>294920</v>
      </c>
      <c r="C40" s="69">
        <v>1</v>
      </c>
      <c r="D40" s="70">
        <v>1</v>
      </c>
      <c r="E40" s="69">
        <f t="shared" si="0"/>
        <v>0</v>
      </c>
      <c r="F40" s="89">
        <f t="shared" si="1"/>
        <v>0</v>
      </c>
      <c r="G40" s="72">
        <v>0.5</v>
      </c>
      <c r="H40" s="69">
        <v>0</v>
      </c>
      <c r="I40" s="70">
        <f t="shared" si="2"/>
        <v>0.5</v>
      </c>
      <c r="J40" s="90">
        <f t="shared" si="3"/>
        <v>110595</v>
      </c>
    </row>
    <row r="41" spans="1:10" x14ac:dyDescent="0.2">
      <c r="A41" s="61" t="s">
        <v>34</v>
      </c>
      <c r="B41" s="88">
        <v>26054128</v>
      </c>
      <c r="C41" s="69">
        <v>1</v>
      </c>
      <c r="D41" s="70">
        <v>1</v>
      </c>
      <c r="E41" s="69">
        <f t="shared" si="0"/>
        <v>0</v>
      </c>
      <c r="F41" s="89">
        <f t="shared" si="1"/>
        <v>0</v>
      </c>
      <c r="G41" s="72">
        <v>0.5</v>
      </c>
      <c r="H41" s="69">
        <v>0</v>
      </c>
      <c r="I41" s="70">
        <f t="shared" si="2"/>
        <v>0.5</v>
      </c>
      <c r="J41" s="90">
        <f t="shared" si="3"/>
        <v>9770298</v>
      </c>
    </row>
    <row r="42" spans="1:10" x14ac:dyDescent="0.2">
      <c r="A42" s="61" t="s">
        <v>35</v>
      </c>
      <c r="B42" s="88">
        <v>93500714</v>
      </c>
      <c r="C42" s="69">
        <v>1</v>
      </c>
      <c r="D42" s="70">
        <v>0</v>
      </c>
      <c r="E42" s="69">
        <f t="shared" si="0"/>
        <v>1</v>
      </c>
      <c r="F42" s="89">
        <f t="shared" si="1"/>
        <v>70125535.5</v>
      </c>
      <c r="G42" s="72">
        <v>0.5</v>
      </c>
      <c r="H42" s="69">
        <v>0</v>
      </c>
      <c r="I42" s="70">
        <f t="shared" si="2"/>
        <v>0.5</v>
      </c>
      <c r="J42" s="90">
        <f t="shared" si="3"/>
        <v>35062767.75</v>
      </c>
    </row>
    <row r="43" spans="1:10" x14ac:dyDescent="0.2">
      <c r="A43" s="61" t="s">
        <v>36</v>
      </c>
      <c r="B43" s="88">
        <v>34757859</v>
      </c>
      <c r="C43" s="69">
        <v>1.5</v>
      </c>
      <c r="D43" s="70">
        <v>1</v>
      </c>
      <c r="E43" s="69">
        <f t="shared" si="0"/>
        <v>0.5</v>
      </c>
      <c r="F43" s="89">
        <f t="shared" si="1"/>
        <v>13034197.125</v>
      </c>
      <c r="G43" s="72">
        <v>0.5</v>
      </c>
      <c r="H43" s="69">
        <v>0.5</v>
      </c>
      <c r="I43" s="70">
        <f t="shared" si="2"/>
        <v>0</v>
      </c>
      <c r="J43" s="90">
        <f t="shared" si="3"/>
        <v>0</v>
      </c>
    </row>
    <row r="44" spans="1:10" x14ac:dyDescent="0.2">
      <c r="A44" s="61" t="s">
        <v>37</v>
      </c>
      <c r="B44" s="88">
        <v>2956397</v>
      </c>
      <c r="C44" s="69">
        <v>1</v>
      </c>
      <c r="D44" s="70">
        <v>1</v>
      </c>
      <c r="E44" s="69">
        <f t="shared" si="0"/>
        <v>0</v>
      </c>
      <c r="F44" s="89">
        <f t="shared" si="1"/>
        <v>0</v>
      </c>
      <c r="G44" s="72">
        <v>0.5</v>
      </c>
      <c r="H44" s="69">
        <v>0</v>
      </c>
      <c r="I44" s="70">
        <f t="shared" si="2"/>
        <v>0.5</v>
      </c>
      <c r="J44" s="90">
        <f t="shared" si="3"/>
        <v>1108648.875</v>
      </c>
    </row>
    <row r="45" spans="1:10" x14ac:dyDescent="0.2">
      <c r="A45" s="61" t="s">
        <v>38</v>
      </c>
      <c r="B45" s="88">
        <v>284783</v>
      </c>
      <c r="C45" s="69">
        <v>1</v>
      </c>
      <c r="D45" s="70">
        <v>1</v>
      </c>
      <c r="E45" s="69">
        <f t="shared" si="0"/>
        <v>0</v>
      </c>
      <c r="F45" s="89">
        <f t="shared" si="1"/>
        <v>0</v>
      </c>
      <c r="G45" s="72">
        <v>0.5</v>
      </c>
      <c r="H45" s="69">
        <v>0</v>
      </c>
      <c r="I45" s="70">
        <f t="shared" si="2"/>
        <v>0.5</v>
      </c>
      <c r="J45" s="90">
        <f t="shared" si="3"/>
        <v>106793.625</v>
      </c>
    </row>
    <row r="46" spans="1:10" x14ac:dyDescent="0.2">
      <c r="A46" s="61" t="s">
        <v>39</v>
      </c>
      <c r="B46" s="88">
        <v>955805</v>
      </c>
      <c r="C46" s="69">
        <v>1</v>
      </c>
      <c r="D46" s="70">
        <v>1</v>
      </c>
      <c r="E46" s="69">
        <f t="shared" si="0"/>
        <v>0</v>
      </c>
      <c r="F46" s="89">
        <f t="shared" si="1"/>
        <v>0</v>
      </c>
      <c r="G46" s="72">
        <v>0.5</v>
      </c>
      <c r="H46" s="69">
        <v>0</v>
      </c>
      <c r="I46" s="70">
        <f t="shared" si="2"/>
        <v>0.5</v>
      </c>
      <c r="J46" s="90">
        <f t="shared" si="3"/>
        <v>358426.875</v>
      </c>
    </row>
    <row r="47" spans="1:10" x14ac:dyDescent="0.2">
      <c r="A47" s="61" t="s">
        <v>40</v>
      </c>
      <c r="B47" s="88">
        <v>39003874</v>
      </c>
      <c r="C47" s="69">
        <v>1</v>
      </c>
      <c r="D47" s="70">
        <v>0</v>
      </c>
      <c r="E47" s="69">
        <f t="shared" si="0"/>
        <v>1</v>
      </c>
      <c r="F47" s="89">
        <f t="shared" si="1"/>
        <v>29252905.5</v>
      </c>
      <c r="G47" s="72">
        <v>0.5</v>
      </c>
      <c r="H47" s="69">
        <v>0.5</v>
      </c>
      <c r="I47" s="70">
        <f t="shared" si="2"/>
        <v>0</v>
      </c>
      <c r="J47" s="90">
        <f t="shared" si="3"/>
        <v>0</v>
      </c>
    </row>
    <row r="48" spans="1:10" x14ac:dyDescent="0.2">
      <c r="A48" s="61" t="s">
        <v>41</v>
      </c>
      <c r="B48" s="88">
        <v>36702838</v>
      </c>
      <c r="C48" s="69">
        <v>1</v>
      </c>
      <c r="D48" s="70">
        <v>0</v>
      </c>
      <c r="E48" s="69">
        <f t="shared" si="0"/>
        <v>1</v>
      </c>
      <c r="F48" s="89">
        <f t="shared" si="1"/>
        <v>27527128.5</v>
      </c>
      <c r="G48" s="72">
        <v>0.5</v>
      </c>
      <c r="H48" s="69">
        <v>0.5</v>
      </c>
      <c r="I48" s="70">
        <f t="shared" si="2"/>
        <v>0</v>
      </c>
      <c r="J48" s="90">
        <f t="shared" si="3"/>
        <v>0</v>
      </c>
    </row>
    <row r="49" spans="1:10" x14ac:dyDescent="0.2">
      <c r="A49" s="61" t="s">
        <v>42</v>
      </c>
      <c r="B49" s="88">
        <v>23349398</v>
      </c>
      <c r="C49" s="69">
        <v>1</v>
      </c>
      <c r="D49" s="70">
        <v>0</v>
      </c>
      <c r="E49" s="69">
        <f t="shared" si="0"/>
        <v>1</v>
      </c>
      <c r="F49" s="89">
        <f t="shared" si="1"/>
        <v>17512048.5</v>
      </c>
      <c r="G49" s="72">
        <v>0.5</v>
      </c>
      <c r="H49" s="69">
        <v>0</v>
      </c>
      <c r="I49" s="70">
        <f t="shared" si="2"/>
        <v>0.5</v>
      </c>
      <c r="J49" s="90">
        <f t="shared" si="3"/>
        <v>8756024.25</v>
      </c>
    </row>
    <row r="50" spans="1:10" x14ac:dyDescent="0.2">
      <c r="A50" s="61" t="s">
        <v>43</v>
      </c>
      <c r="B50" s="88">
        <v>319777143</v>
      </c>
      <c r="C50" s="69">
        <v>2</v>
      </c>
      <c r="D50" s="70">
        <v>1</v>
      </c>
      <c r="E50" s="69">
        <f t="shared" si="0"/>
        <v>1</v>
      </c>
      <c r="F50" s="89">
        <f t="shared" si="1"/>
        <v>239832857.25</v>
      </c>
      <c r="G50" s="72">
        <v>0.5</v>
      </c>
      <c r="H50" s="69">
        <v>0</v>
      </c>
      <c r="I50" s="70">
        <f t="shared" si="2"/>
        <v>0.5</v>
      </c>
      <c r="J50" s="90">
        <f t="shared" si="3"/>
        <v>119916428.625</v>
      </c>
    </row>
    <row r="51" spans="1:10" x14ac:dyDescent="0.2">
      <c r="A51" s="61" t="s">
        <v>44</v>
      </c>
      <c r="B51" s="88">
        <v>25338592</v>
      </c>
      <c r="C51" s="69">
        <v>1</v>
      </c>
      <c r="D51" s="70">
        <v>1</v>
      </c>
      <c r="E51" s="69">
        <f t="shared" si="0"/>
        <v>0</v>
      </c>
      <c r="F51" s="89">
        <f t="shared" si="1"/>
        <v>0</v>
      </c>
      <c r="G51" s="72">
        <v>0.5</v>
      </c>
      <c r="H51" s="69">
        <v>0.5</v>
      </c>
      <c r="I51" s="70">
        <f t="shared" si="2"/>
        <v>0</v>
      </c>
      <c r="J51" s="90">
        <f t="shared" si="3"/>
        <v>0</v>
      </c>
    </row>
    <row r="52" spans="1:10" x14ac:dyDescent="0.2">
      <c r="A52" s="61" t="s">
        <v>45</v>
      </c>
      <c r="B52" s="88">
        <v>6703032</v>
      </c>
      <c r="C52" s="69">
        <v>1</v>
      </c>
      <c r="D52" s="70">
        <v>1</v>
      </c>
      <c r="E52" s="69">
        <f t="shared" si="0"/>
        <v>0</v>
      </c>
      <c r="F52" s="89">
        <f t="shared" si="1"/>
        <v>0</v>
      </c>
      <c r="G52" s="72">
        <v>0.5</v>
      </c>
      <c r="H52" s="69">
        <v>0</v>
      </c>
      <c r="I52" s="70">
        <f t="shared" si="2"/>
        <v>0.5</v>
      </c>
      <c r="J52" s="90">
        <f t="shared" si="3"/>
        <v>2513637</v>
      </c>
    </row>
    <row r="53" spans="1:10" x14ac:dyDescent="0.2">
      <c r="A53" s="61" t="s">
        <v>46</v>
      </c>
      <c r="B53" s="88">
        <v>29029794</v>
      </c>
      <c r="C53" s="69">
        <v>1</v>
      </c>
      <c r="D53" s="70">
        <v>0</v>
      </c>
      <c r="E53" s="69">
        <f t="shared" si="0"/>
        <v>1</v>
      </c>
      <c r="F53" s="89">
        <f t="shared" si="1"/>
        <v>21772345.5</v>
      </c>
      <c r="G53" s="72">
        <v>0.5</v>
      </c>
      <c r="H53" s="69">
        <v>0</v>
      </c>
      <c r="I53" s="70">
        <f t="shared" si="2"/>
        <v>0.5</v>
      </c>
      <c r="J53" s="90">
        <f t="shared" si="3"/>
        <v>10886172.75</v>
      </c>
    </row>
    <row r="54" spans="1:10" x14ac:dyDescent="0.2">
      <c r="A54" s="61" t="s">
        <v>47</v>
      </c>
      <c r="B54" s="88">
        <v>3973298</v>
      </c>
      <c r="C54" s="69">
        <v>1</v>
      </c>
      <c r="D54" s="70">
        <v>1</v>
      </c>
      <c r="E54" s="69">
        <f t="shared" si="0"/>
        <v>0</v>
      </c>
      <c r="F54" s="89">
        <f t="shared" si="1"/>
        <v>0</v>
      </c>
      <c r="G54" s="72">
        <v>0.5</v>
      </c>
      <c r="H54" s="69">
        <v>0</v>
      </c>
      <c r="I54" s="70">
        <f t="shared" si="2"/>
        <v>0.5</v>
      </c>
      <c r="J54" s="90">
        <f t="shared" si="3"/>
        <v>1489986.75</v>
      </c>
    </row>
    <row r="55" spans="1:10" x14ac:dyDescent="0.2">
      <c r="A55" s="61" t="s">
        <v>48</v>
      </c>
      <c r="B55" s="88">
        <v>263429068</v>
      </c>
      <c r="C55" s="69">
        <v>1</v>
      </c>
      <c r="D55" s="70">
        <v>0</v>
      </c>
      <c r="E55" s="69">
        <f t="shared" si="0"/>
        <v>1</v>
      </c>
      <c r="F55" s="89">
        <f t="shared" si="1"/>
        <v>197571801</v>
      </c>
      <c r="G55" s="72">
        <v>0.5</v>
      </c>
      <c r="H55" s="69">
        <v>0.5</v>
      </c>
      <c r="I55" s="70">
        <f t="shared" si="2"/>
        <v>0</v>
      </c>
      <c r="J55" s="90">
        <f t="shared" si="3"/>
        <v>0</v>
      </c>
    </row>
    <row r="56" spans="1:10" x14ac:dyDescent="0.2">
      <c r="A56" s="61" t="s">
        <v>49</v>
      </c>
      <c r="B56" s="88">
        <v>31755609</v>
      </c>
      <c r="C56" s="69">
        <v>1</v>
      </c>
      <c r="D56" s="70">
        <v>1</v>
      </c>
      <c r="E56" s="69">
        <f t="shared" si="0"/>
        <v>0</v>
      </c>
      <c r="F56" s="89">
        <f t="shared" si="1"/>
        <v>0</v>
      </c>
      <c r="G56" s="72">
        <v>0.5</v>
      </c>
      <c r="H56" s="69">
        <v>0</v>
      </c>
      <c r="I56" s="70">
        <f t="shared" si="2"/>
        <v>0.5</v>
      </c>
      <c r="J56" s="90">
        <f t="shared" si="3"/>
        <v>11908353.375</v>
      </c>
    </row>
    <row r="57" spans="1:10" x14ac:dyDescent="0.2">
      <c r="A57" s="61" t="s">
        <v>50</v>
      </c>
      <c r="B57" s="88">
        <v>199239589</v>
      </c>
      <c r="C57" s="69">
        <v>1</v>
      </c>
      <c r="D57" s="70">
        <v>0</v>
      </c>
      <c r="E57" s="69">
        <f t="shared" si="0"/>
        <v>1</v>
      </c>
      <c r="F57" s="89">
        <f t="shared" si="1"/>
        <v>149429691.75</v>
      </c>
      <c r="G57" s="72">
        <v>0.5</v>
      </c>
      <c r="H57" s="69">
        <v>0.5</v>
      </c>
      <c r="I57" s="70">
        <f t="shared" si="2"/>
        <v>0</v>
      </c>
      <c r="J57" s="90">
        <f t="shared" si="3"/>
        <v>0</v>
      </c>
    </row>
    <row r="58" spans="1:10" x14ac:dyDescent="0.2">
      <c r="A58" s="61" t="s">
        <v>51</v>
      </c>
      <c r="B58" s="88">
        <v>35692762</v>
      </c>
      <c r="C58" s="69">
        <v>1</v>
      </c>
      <c r="D58" s="70">
        <v>1</v>
      </c>
      <c r="E58" s="69">
        <f t="shared" si="0"/>
        <v>0</v>
      </c>
      <c r="F58" s="89">
        <f t="shared" si="1"/>
        <v>0</v>
      </c>
      <c r="G58" s="72">
        <v>0.5</v>
      </c>
      <c r="H58" s="69">
        <v>0</v>
      </c>
      <c r="I58" s="70">
        <f t="shared" si="2"/>
        <v>0.5</v>
      </c>
      <c r="J58" s="90">
        <f t="shared" si="3"/>
        <v>13384785.75</v>
      </c>
    </row>
    <row r="59" spans="1:10" x14ac:dyDescent="0.2">
      <c r="A59" s="61" t="s">
        <v>52</v>
      </c>
      <c r="B59" s="88">
        <v>127258603</v>
      </c>
      <c r="C59" s="69">
        <v>2</v>
      </c>
      <c r="D59" s="70">
        <v>1</v>
      </c>
      <c r="E59" s="69">
        <f t="shared" si="0"/>
        <v>1</v>
      </c>
      <c r="F59" s="89">
        <f t="shared" si="1"/>
        <v>95443952.25</v>
      </c>
      <c r="G59" s="72">
        <v>0.5</v>
      </c>
      <c r="H59" s="69">
        <v>0</v>
      </c>
      <c r="I59" s="70">
        <f t="shared" si="2"/>
        <v>0.5</v>
      </c>
      <c r="J59" s="90">
        <f t="shared" si="3"/>
        <v>47721976.125</v>
      </c>
    </row>
    <row r="60" spans="1:10" x14ac:dyDescent="0.2">
      <c r="A60" s="61" t="s">
        <v>53</v>
      </c>
      <c r="B60" s="88">
        <v>56360555</v>
      </c>
      <c r="C60" s="69">
        <v>1</v>
      </c>
      <c r="D60" s="70">
        <v>0.5</v>
      </c>
      <c r="E60" s="69">
        <f t="shared" si="0"/>
        <v>0.5</v>
      </c>
      <c r="F60" s="89">
        <f t="shared" si="1"/>
        <v>21135208.125</v>
      </c>
      <c r="G60" s="72">
        <v>0.5</v>
      </c>
      <c r="H60" s="69">
        <v>0.5</v>
      </c>
      <c r="I60" s="70">
        <f t="shared" si="2"/>
        <v>0</v>
      </c>
      <c r="J60" s="90">
        <f t="shared" si="3"/>
        <v>0</v>
      </c>
    </row>
    <row r="61" spans="1:10" x14ac:dyDescent="0.2">
      <c r="A61" s="61" t="s">
        <v>54</v>
      </c>
      <c r="B61" s="88">
        <v>5233983</v>
      </c>
      <c r="C61" s="69">
        <v>1</v>
      </c>
      <c r="D61" s="70">
        <v>1</v>
      </c>
      <c r="E61" s="69">
        <f t="shared" si="0"/>
        <v>0</v>
      </c>
      <c r="F61" s="89">
        <f t="shared" si="1"/>
        <v>0</v>
      </c>
      <c r="G61" s="72">
        <v>0.5</v>
      </c>
      <c r="H61" s="69">
        <v>0</v>
      </c>
      <c r="I61" s="70">
        <f t="shared" si="2"/>
        <v>0.5</v>
      </c>
      <c r="J61" s="90">
        <f t="shared" si="3"/>
        <v>1962743.625</v>
      </c>
    </row>
    <row r="62" spans="1:10" x14ac:dyDescent="0.2">
      <c r="A62" s="61" t="s">
        <v>114</v>
      </c>
      <c r="B62" s="88">
        <v>19665148</v>
      </c>
      <c r="C62" s="69">
        <v>1</v>
      </c>
      <c r="D62" s="70">
        <v>0</v>
      </c>
      <c r="E62" s="69">
        <f t="shared" si="0"/>
        <v>1</v>
      </c>
      <c r="F62" s="89">
        <f t="shared" si="1"/>
        <v>14748861</v>
      </c>
      <c r="G62" s="72">
        <v>0.5</v>
      </c>
      <c r="H62" s="69">
        <v>0</v>
      </c>
      <c r="I62" s="70">
        <f t="shared" si="2"/>
        <v>0.5</v>
      </c>
      <c r="J62" s="90">
        <f t="shared" si="3"/>
        <v>7374430.5</v>
      </c>
    </row>
    <row r="63" spans="1:10" x14ac:dyDescent="0.2">
      <c r="A63" s="61" t="s">
        <v>115</v>
      </c>
      <c r="B63" s="88">
        <v>24417984</v>
      </c>
      <c r="C63" s="69">
        <v>1</v>
      </c>
      <c r="D63" s="70">
        <v>0</v>
      </c>
      <c r="E63" s="69">
        <f t="shared" si="0"/>
        <v>1</v>
      </c>
      <c r="F63" s="89">
        <f t="shared" si="1"/>
        <v>18313488</v>
      </c>
      <c r="G63" s="72">
        <v>0.5</v>
      </c>
      <c r="H63" s="69">
        <v>0.5</v>
      </c>
      <c r="I63" s="70">
        <f t="shared" si="2"/>
        <v>0</v>
      </c>
      <c r="J63" s="90">
        <f t="shared" si="3"/>
        <v>0</v>
      </c>
    </row>
    <row r="64" spans="1:10" x14ac:dyDescent="0.2">
      <c r="A64" s="61" t="s">
        <v>55</v>
      </c>
      <c r="B64" s="88">
        <v>11081906</v>
      </c>
      <c r="C64" s="69">
        <v>1</v>
      </c>
      <c r="D64" s="70">
        <v>0</v>
      </c>
      <c r="E64" s="69">
        <f t="shared" si="0"/>
        <v>1</v>
      </c>
      <c r="F64" s="89">
        <f t="shared" si="1"/>
        <v>8311429.5</v>
      </c>
      <c r="G64" s="72">
        <v>0.5</v>
      </c>
      <c r="H64" s="69">
        <v>0.5</v>
      </c>
      <c r="I64" s="70">
        <f t="shared" si="2"/>
        <v>0</v>
      </c>
      <c r="J64" s="90">
        <f t="shared" si="3"/>
        <v>0</v>
      </c>
    </row>
    <row r="65" spans="1:10" x14ac:dyDescent="0.2">
      <c r="A65" s="61" t="s">
        <v>56</v>
      </c>
      <c r="B65" s="88">
        <v>57575676</v>
      </c>
      <c r="C65" s="69">
        <v>2</v>
      </c>
      <c r="D65" s="70">
        <v>1</v>
      </c>
      <c r="E65" s="69">
        <f t="shared" si="0"/>
        <v>1</v>
      </c>
      <c r="F65" s="89">
        <f t="shared" si="1"/>
        <v>43181757</v>
      </c>
      <c r="G65" s="72">
        <v>0.5</v>
      </c>
      <c r="H65" s="69">
        <v>0</v>
      </c>
      <c r="I65" s="70">
        <f t="shared" si="2"/>
        <v>0.5</v>
      </c>
      <c r="J65" s="90">
        <f t="shared" si="3"/>
        <v>21590878.5</v>
      </c>
    </row>
    <row r="66" spans="1:10" x14ac:dyDescent="0.2">
      <c r="A66" s="61" t="s">
        <v>57</v>
      </c>
      <c r="B66" s="88">
        <v>55407527</v>
      </c>
      <c r="C66" s="69">
        <v>1</v>
      </c>
      <c r="D66" s="70">
        <v>1</v>
      </c>
      <c r="E66" s="69">
        <f t="shared" si="0"/>
        <v>0</v>
      </c>
      <c r="F66" s="89">
        <f t="shared" si="1"/>
        <v>0</v>
      </c>
      <c r="G66" s="72">
        <v>0.5</v>
      </c>
      <c r="H66" s="69">
        <v>0</v>
      </c>
      <c r="I66" s="70">
        <f t="shared" si="2"/>
        <v>0.5</v>
      </c>
      <c r="J66" s="90">
        <f t="shared" si="3"/>
        <v>20777822.625</v>
      </c>
    </row>
    <row r="67" spans="1:10" x14ac:dyDescent="0.2">
      <c r="A67" s="61" t="s">
        <v>58</v>
      </c>
      <c r="B67" s="88">
        <v>3924158</v>
      </c>
      <c r="C67" s="69">
        <v>1</v>
      </c>
      <c r="D67" s="70">
        <v>1</v>
      </c>
      <c r="E67" s="69">
        <f t="shared" si="0"/>
        <v>0</v>
      </c>
      <c r="F67" s="89">
        <f t="shared" si="1"/>
        <v>0</v>
      </c>
      <c r="G67" s="72">
        <v>0.5</v>
      </c>
      <c r="H67" s="69">
        <v>0</v>
      </c>
      <c r="I67" s="70">
        <f t="shared" si="2"/>
        <v>0.5</v>
      </c>
      <c r="J67" s="90">
        <f t="shared" si="3"/>
        <v>1471559.25</v>
      </c>
    </row>
    <row r="68" spans="1:10" x14ac:dyDescent="0.2">
      <c r="A68" s="61" t="s">
        <v>59</v>
      </c>
      <c r="B68" s="88">
        <v>2919640</v>
      </c>
      <c r="C68" s="69">
        <v>1</v>
      </c>
      <c r="D68" s="70">
        <v>1</v>
      </c>
      <c r="E68" s="69">
        <f t="shared" si="0"/>
        <v>0</v>
      </c>
      <c r="F68" s="89">
        <f t="shared" si="1"/>
        <v>0</v>
      </c>
      <c r="G68" s="72">
        <v>0.5</v>
      </c>
      <c r="H68" s="69">
        <v>0</v>
      </c>
      <c r="I68" s="70">
        <f t="shared" si="2"/>
        <v>0.5</v>
      </c>
      <c r="J68" s="90">
        <f t="shared" si="3"/>
        <v>1094865</v>
      </c>
    </row>
    <row r="69" spans="1:10" x14ac:dyDescent="0.2">
      <c r="A69" s="61" t="s">
        <v>60</v>
      </c>
      <c r="B69" s="88">
        <v>1713663</v>
      </c>
      <c r="C69" s="69">
        <v>1</v>
      </c>
      <c r="D69" s="70">
        <v>1</v>
      </c>
      <c r="E69" s="69">
        <f t="shared" si="0"/>
        <v>0</v>
      </c>
      <c r="F69" s="89">
        <f t="shared" si="1"/>
        <v>0</v>
      </c>
      <c r="G69" s="72">
        <v>0.5</v>
      </c>
      <c r="H69" s="69">
        <v>0</v>
      </c>
      <c r="I69" s="70">
        <f t="shared" si="2"/>
        <v>0.5</v>
      </c>
      <c r="J69" s="90">
        <f t="shared" si="3"/>
        <v>642623.625</v>
      </c>
    </row>
    <row r="70" spans="1:10" x14ac:dyDescent="0.2">
      <c r="A70" s="61" t="s">
        <v>61</v>
      </c>
      <c r="B70" s="88">
        <v>588475</v>
      </c>
      <c r="C70" s="69">
        <v>1</v>
      </c>
      <c r="D70" s="70">
        <v>1</v>
      </c>
      <c r="E70" s="69">
        <f t="shared" si="0"/>
        <v>0</v>
      </c>
      <c r="F70" s="89">
        <f t="shared" si="1"/>
        <v>0</v>
      </c>
      <c r="G70" s="72">
        <v>0.5</v>
      </c>
      <c r="H70" s="69">
        <v>0</v>
      </c>
      <c r="I70" s="70">
        <f t="shared" si="2"/>
        <v>0.5</v>
      </c>
      <c r="J70" s="90">
        <f t="shared" si="3"/>
        <v>220678.125</v>
      </c>
    </row>
    <row r="71" spans="1:10" x14ac:dyDescent="0.2">
      <c r="A71" s="61" t="s">
        <v>62</v>
      </c>
      <c r="B71" s="88">
        <v>73051095</v>
      </c>
      <c r="C71" s="69">
        <v>2</v>
      </c>
      <c r="D71" s="70">
        <v>0</v>
      </c>
      <c r="E71" s="69">
        <f t="shared" si="0"/>
        <v>2</v>
      </c>
      <c r="F71" s="89">
        <f t="shared" si="1"/>
        <v>109576642.5</v>
      </c>
      <c r="G71" s="72">
        <v>0.5</v>
      </c>
      <c r="H71" s="69">
        <v>0.5</v>
      </c>
      <c r="I71" s="70">
        <f t="shared" si="2"/>
        <v>0</v>
      </c>
      <c r="J71" s="90">
        <f t="shared" si="3"/>
        <v>0</v>
      </c>
    </row>
    <row r="72" spans="1:10" x14ac:dyDescent="0.2">
      <c r="A72" s="61" t="s">
        <v>63</v>
      </c>
      <c r="B72" s="88">
        <v>1291256</v>
      </c>
      <c r="C72" s="69">
        <v>1</v>
      </c>
      <c r="D72" s="70">
        <v>1</v>
      </c>
      <c r="E72" s="69">
        <f t="shared" si="0"/>
        <v>0</v>
      </c>
      <c r="F72" s="89">
        <f t="shared" si="1"/>
        <v>0</v>
      </c>
      <c r="G72" s="72">
        <v>0.5</v>
      </c>
      <c r="H72" s="69">
        <v>0</v>
      </c>
      <c r="I72" s="70">
        <f t="shared" si="2"/>
        <v>0.5</v>
      </c>
      <c r="J72" s="90">
        <f t="shared" si="3"/>
        <v>484221</v>
      </c>
    </row>
    <row r="73" spans="1:10" x14ac:dyDescent="0.2">
      <c r="A73" s="61" t="s">
        <v>64</v>
      </c>
      <c r="B73" s="88">
        <v>9386554</v>
      </c>
      <c r="C73" s="69">
        <v>1</v>
      </c>
      <c r="D73" s="70">
        <v>1</v>
      </c>
      <c r="E73" s="69">
        <f t="shared" si="0"/>
        <v>0</v>
      </c>
      <c r="F73" s="89">
        <f t="shared" si="1"/>
        <v>0</v>
      </c>
      <c r="G73" s="72">
        <v>0.5</v>
      </c>
      <c r="H73" s="69">
        <v>0</v>
      </c>
      <c r="I73" s="70">
        <f t="shared" si="2"/>
        <v>0.5</v>
      </c>
      <c r="J73" s="90">
        <f t="shared" si="3"/>
        <v>3519957.75</v>
      </c>
    </row>
    <row r="74" spans="1:10" x14ac:dyDescent="0.2">
      <c r="A74" s="61" t="s">
        <v>65</v>
      </c>
      <c r="B74" s="88">
        <v>1490330</v>
      </c>
      <c r="C74" s="69">
        <v>1</v>
      </c>
      <c r="D74" s="70">
        <v>1</v>
      </c>
      <c r="E74" s="69">
        <f>(C74-D74)</f>
        <v>0</v>
      </c>
      <c r="F74" s="89">
        <f>(B74*E74)*0.75</f>
        <v>0</v>
      </c>
      <c r="G74" s="72">
        <v>0.5</v>
      </c>
      <c r="H74" s="69">
        <v>0</v>
      </c>
      <c r="I74" s="70">
        <f>(G74-H74)</f>
        <v>0.5</v>
      </c>
      <c r="J74" s="90">
        <f>(B74*I74)*0.75</f>
        <v>558873.75</v>
      </c>
    </row>
    <row r="75" spans="1:10" x14ac:dyDescent="0.2">
      <c r="A75" s="61" t="s">
        <v>167</v>
      </c>
      <c r="B75" s="73">
        <f>SUM(B8:B74)</f>
        <v>2518978838</v>
      </c>
      <c r="C75" s="74"/>
      <c r="D75" s="75"/>
      <c r="E75" s="75"/>
      <c r="F75" s="81">
        <f>SUM(F8:F74)</f>
        <v>1849953095.8125</v>
      </c>
      <c r="G75" s="76"/>
      <c r="H75" s="75"/>
      <c r="I75" s="75"/>
      <c r="J75" s="82">
        <f>SUM(J8:J74)</f>
        <v>626309211.375</v>
      </c>
    </row>
    <row r="76" spans="1:10" x14ac:dyDescent="0.2">
      <c r="A76" s="4"/>
      <c r="B76" s="5"/>
      <c r="C76" s="5"/>
      <c r="D76" s="5"/>
      <c r="E76" s="5"/>
      <c r="F76" s="5"/>
      <c r="G76" s="5"/>
      <c r="H76" s="5"/>
      <c r="I76" s="5"/>
      <c r="J76" s="6"/>
    </row>
    <row r="77" spans="1:10" x14ac:dyDescent="0.2">
      <c r="A77" s="4" t="s">
        <v>67</v>
      </c>
      <c r="B77" s="5"/>
      <c r="C77" s="5"/>
      <c r="D77" s="5"/>
      <c r="E77" s="5"/>
      <c r="F77" s="5"/>
      <c r="G77" s="5"/>
      <c r="H77" s="5"/>
      <c r="I77" s="5"/>
      <c r="J77" s="6"/>
    </row>
    <row r="78" spans="1:10" x14ac:dyDescent="0.2">
      <c r="A78" s="4" t="s">
        <v>168</v>
      </c>
      <c r="B78" s="5"/>
      <c r="C78" s="5"/>
      <c r="D78" s="5"/>
      <c r="E78" s="5"/>
      <c r="F78" s="5"/>
      <c r="G78" s="5"/>
      <c r="H78" s="5"/>
      <c r="I78" s="5"/>
      <c r="J78" s="6"/>
    </row>
    <row r="79" spans="1:10" x14ac:dyDescent="0.2">
      <c r="A79" s="4" t="s">
        <v>169</v>
      </c>
      <c r="B79" s="5"/>
      <c r="C79" s="5"/>
      <c r="D79" s="5"/>
      <c r="E79" s="5"/>
      <c r="F79" s="5"/>
      <c r="G79" s="5"/>
      <c r="H79" s="5"/>
      <c r="I79" s="5"/>
      <c r="J79" s="6"/>
    </row>
    <row r="80" spans="1:10" x14ac:dyDescent="0.2">
      <c r="A80" s="4" t="s">
        <v>170</v>
      </c>
      <c r="B80" s="5"/>
      <c r="C80" s="5"/>
      <c r="D80" s="5"/>
      <c r="E80" s="5"/>
      <c r="F80" s="5"/>
      <c r="G80" s="5"/>
      <c r="H80" s="5"/>
      <c r="I80" s="5"/>
      <c r="J80" s="6"/>
    </row>
    <row r="81" spans="1:10" x14ac:dyDescent="0.2">
      <c r="A81" s="4" t="s">
        <v>171</v>
      </c>
      <c r="B81" s="5"/>
      <c r="C81" s="5"/>
      <c r="D81" s="5"/>
      <c r="E81" s="5"/>
      <c r="F81" s="5"/>
      <c r="G81" s="5"/>
      <c r="H81" s="5"/>
      <c r="I81" s="5"/>
      <c r="J81" s="6"/>
    </row>
    <row r="82" spans="1:10" x14ac:dyDescent="0.2">
      <c r="A82" s="4" t="s">
        <v>172</v>
      </c>
      <c r="B82" s="5"/>
      <c r="C82" s="5"/>
      <c r="D82" s="5"/>
      <c r="E82" s="5"/>
      <c r="F82" s="5"/>
      <c r="G82" s="5"/>
      <c r="H82" s="5"/>
      <c r="I82" s="5"/>
      <c r="J82" s="6"/>
    </row>
    <row r="83" spans="1:10" x14ac:dyDescent="0.2">
      <c r="A83" s="4" t="s">
        <v>173</v>
      </c>
      <c r="B83" s="5"/>
      <c r="C83" s="5"/>
      <c r="D83" s="5"/>
      <c r="E83" s="5"/>
      <c r="F83" s="5"/>
      <c r="G83" s="5"/>
      <c r="H83" s="5"/>
      <c r="I83" s="5"/>
      <c r="J83" s="6"/>
    </row>
    <row r="84" spans="1:10" x14ac:dyDescent="0.2">
      <c r="A84" s="4"/>
      <c r="B84" s="5"/>
      <c r="C84" s="5"/>
      <c r="D84" s="5"/>
      <c r="E84" s="5"/>
      <c r="F84" s="5"/>
      <c r="G84" s="5"/>
      <c r="H84" s="5"/>
      <c r="I84" s="5"/>
      <c r="J84" s="6"/>
    </row>
    <row r="85" spans="1:10" x14ac:dyDescent="0.2">
      <c r="A85" s="4" t="s">
        <v>74</v>
      </c>
      <c r="B85" s="5"/>
      <c r="C85" s="5"/>
      <c r="D85" s="5"/>
      <c r="E85" s="5"/>
      <c r="F85" s="5"/>
      <c r="G85" s="5"/>
      <c r="H85" s="5"/>
      <c r="I85" s="5"/>
      <c r="J85" s="6"/>
    </row>
    <row r="86" spans="1:10" x14ac:dyDescent="0.2">
      <c r="A86" s="4" t="s">
        <v>174</v>
      </c>
      <c r="B86" s="5"/>
      <c r="C86" s="5"/>
      <c r="D86" s="5"/>
      <c r="E86" s="5"/>
      <c r="F86" s="5"/>
      <c r="G86" s="5"/>
      <c r="H86" s="5"/>
      <c r="I86" s="5"/>
      <c r="J86" s="6"/>
    </row>
    <row r="87" spans="1:10" x14ac:dyDescent="0.2">
      <c r="A87" s="4" t="s">
        <v>175</v>
      </c>
      <c r="B87" s="5"/>
      <c r="C87" s="5"/>
      <c r="D87" s="5"/>
      <c r="E87" s="5"/>
      <c r="F87" s="5"/>
      <c r="G87" s="5"/>
      <c r="H87" s="5"/>
      <c r="I87" s="5"/>
      <c r="J87" s="6"/>
    </row>
    <row r="88" spans="1:10" x14ac:dyDescent="0.2">
      <c r="A88" s="4" t="s">
        <v>176</v>
      </c>
      <c r="B88" s="5"/>
      <c r="C88" s="5"/>
      <c r="D88" s="5"/>
      <c r="E88" s="5"/>
      <c r="F88" s="5"/>
      <c r="G88" s="5"/>
      <c r="H88" s="5"/>
      <c r="I88" s="5"/>
      <c r="J88" s="6"/>
    </row>
    <row r="89" spans="1:10" ht="13.5" thickBot="1" x14ac:dyDescent="0.25">
      <c r="A89" s="77" t="s">
        <v>177</v>
      </c>
      <c r="B89" s="59"/>
      <c r="C89" s="59"/>
      <c r="D89" s="59"/>
      <c r="E89" s="59"/>
      <c r="F89" s="59"/>
      <c r="G89" s="59"/>
      <c r="H89" s="59"/>
      <c r="I89" s="59"/>
      <c r="J89" s="60"/>
    </row>
  </sheetData>
  <mergeCells count="5">
    <mergeCell ref="A1:J1"/>
    <mergeCell ref="A2:J2"/>
    <mergeCell ref="A3:J3"/>
    <mergeCell ref="C4:F4"/>
    <mergeCell ref="G4:J4"/>
  </mergeCells>
  <printOptions horizontalCentered="1"/>
  <pageMargins left="0.5" right="0.5" top="0.5" bottom="0.5" header="0.3" footer="0.3"/>
  <pageSetup scale="95" fitToHeight="0" orientation="landscape" r:id="rId1"/>
  <headerFooter>
    <oddHeader>&amp;COffice of Economic and Demographic Research</oddHeader>
    <oddFooter>&amp;LFebruary 2005&amp;RPage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4"/>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6.7109375" customWidth="1"/>
    <col min="8" max="9" width="12.7109375" customWidth="1"/>
    <col min="10" max="10" width="15.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226</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2023</v>
      </c>
      <c r="E6" s="19" t="s">
        <v>70</v>
      </c>
      <c r="F6" s="34" t="s">
        <v>72</v>
      </c>
      <c r="G6" s="25" t="s">
        <v>66</v>
      </c>
      <c r="H6" s="26" t="s">
        <v>76</v>
      </c>
      <c r="I6" s="19">
        <v>2023</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56527835.150454409</v>
      </c>
      <c r="C8" s="9">
        <v>3.5</v>
      </c>
      <c r="D8" s="3">
        <v>1</v>
      </c>
      <c r="E8" s="49">
        <f>(B8*1*0.75)+(B8*0.5*0.25)</f>
        <v>49461855.756647609</v>
      </c>
      <c r="F8" s="52">
        <f>(C8-D8)</f>
        <v>2.5</v>
      </c>
      <c r="G8" s="50">
        <f>(B8*3*0.25)+(B8*2.5*0.75)</f>
        <v>148385567.26994282</v>
      </c>
      <c r="H8" s="14">
        <v>0.5</v>
      </c>
      <c r="I8" s="33">
        <v>0.5</v>
      </c>
      <c r="J8" s="39">
        <f>(B8*I8)</f>
        <v>28263917.575227205</v>
      </c>
      <c r="K8" s="3">
        <f>(H8-I8)</f>
        <v>0</v>
      </c>
      <c r="L8" s="42">
        <f>(B8*K8)</f>
        <v>0</v>
      </c>
    </row>
    <row r="9" spans="1:12" x14ac:dyDescent="0.2">
      <c r="A9" s="7" t="s">
        <v>3</v>
      </c>
      <c r="B9" s="48">
        <v>3656947.9418450273</v>
      </c>
      <c r="C9" s="10">
        <v>2.5</v>
      </c>
      <c r="D9" s="2">
        <v>1</v>
      </c>
      <c r="E9" s="49">
        <f>(B9*D9)</f>
        <v>3656947.9418450273</v>
      </c>
      <c r="F9" s="36">
        <f>(C9-D9)</f>
        <v>1.5</v>
      </c>
      <c r="G9" s="50">
        <f>(B9*F9)</f>
        <v>5485421.9127675407</v>
      </c>
      <c r="H9" s="15">
        <v>0.5</v>
      </c>
      <c r="I9" s="10">
        <v>0</v>
      </c>
      <c r="J9" s="49">
        <f>(B9*I9)</f>
        <v>0</v>
      </c>
      <c r="K9" s="2">
        <f>(H9-I9)</f>
        <v>0.5</v>
      </c>
      <c r="L9" s="51">
        <f>(B9*K9)</f>
        <v>1828473.9709225136</v>
      </c>
    </row>
    <row r="10" spans="1:12" x14ac:dyDescent="0.2">
      <c r="A10" s="7" t="s">
        <v>4</v>
      </c>
      <c r="B10" s="48">
        <v>66347234.749828085</v>
      </c>
      <c r="C10" s="10">
        <v>2</v>
      </c>
      <c r="D10" s="2">
        <v>0.5</v>
      </c>
      <c r="E10" s="49">
        <f t="shared" ref="E10:E73" si="0">(B10*D10)</f>
        <v>33173617.374914043</v>
      </c>
      <c r="F10" s="36">
        <f t="shared" ref="F10:F73" si="1">(C10-D10)</f>
        <v>1.5</v>
      </c>
      <c r="G10" s="50">
        <f t="shared" ref="G10:G73" si="2">(B10*F10)</f>
        <v>99520852.124742121</v>
      </c>
      <c r="H10" s="15">
        <v>0.5</v>
      </c>
      <c r="I10" s="10">
        <v>0.5</v>
      </c>
      <c r="J10" s="49">
        <f t="shared" ref="J10:J73" si="3">(B10*I10)</f>
        <v>33173617.374914043</v>
      </c>
      <c r="K10" s="2">
        <f t="shared" ref="K10:K73" si="4">(H10-I10)</f>
        <v>0</v>
      </c>
      <c r="L10" s="51">
        <f t="shared" ref="L10:L73" si="5">(B10*K10)</f>
        <v>0</v>
      </c>
    </row>
    <row r="11" spans="1:12" x14ac:dyDescent="0.2">
      <c r="A11" s="7" t="s">
        <v>5</v>
      </c>
      <c r="B11" s="48">
        <v>4692244.4845596878</v>
      </c>
      <c r="C11" s="10">
        <v>2.5</v>
      </c>
      <c r="D11" s="2">
        <v>1</v>
      </c>
      <c r="E11" s="49">
        <f t="shared" si="0"/>
        <v>4692244.4845596878</v>
      </c>
      <c r="F11" s="36">
        <f t="shared" si="1"/>
        <v>1.5</v>
      </c>
      <c r="G11" s="50">
        <f t="shared" si="2"/>
        <v>7038366.7268395312</v>
      </c>
      <c r="H11" s="15">
        <v>0.5</v>
      </c>
      <c r="I11" s="10">
        <v>0</v>
      </c>
      <c r="J11" s="49">
        <f t="shared" si="3"/>
        <v>0</v>
      </c>
      <c r="K11" s="2">
        <f t="shared" si="4"/>
        <v>0.5</v>
      </c>
      <c r="L11" s="51">
        <f t="shared" si="5"/>
        <v>2346122.2422798439</v>
      </c>
    </row>
    <row r="12" spans="1:12" x14ac:dyDescent="0.2">
      <c r="A12" s="7" t="s">
        <v>6</v>
      </c>
      <c r="B12" s="48">
        <v>126888142.18413436</v>
      </c>
      <c r="C12" s="10">
        <v>3</v>
      </c>
      <c r="D12" s="2">
        <v>0.5</v>
      </c>
      <c r="E12" s="49">
        <f t="shared" si="0"/>
        <v>63444071.092067182</v>
      </c>
      <c r="F12" s="36">
        <f t="shared" si="1"/>
        <v>2.5</v>
      </c>
      <c r="G12" s="50">
        <f t="shared" si="2"/>
        <v>317220355.46033591</v>
      </c>
      <c r="H12" s="15">
        <v>0.5</v>
      </c>
      <c r="I12" s="10">
        <v>0.5</v>
      </c>
      <c r="J12" s="49">
        <f t="shared" si="3"/>
        <v>63444071.092067182</v>
      </c>
      <c r="K12" s="2">
        <f t="shared" si="4"/>
        <v>0</v>
      </c>
      <c r="L12" s="51">
        <f t="shared" si="5"/>
        <v>0</v>
      </c>
    </row>
    <row r="13" spans="1:12" x14ac:dyDescent="0.2">
      <c r="A13" s="7" t="s">
        <v>7</v>
      </c>
      <c r="B13" s="48">
        <v>500742118.11850739</v>
      </c>
      <c r="C13" s="10">
        <v>3</v>
      </c>
      <c r="D13" s="2">
        <v>1</v>
      </c>
      <c r="E13" s="49">
        <f t="shared" si="0"/>
        <v>500742118.11850739</v>
      </c>
      <c r="F13" s="36">
        <f t="shared" si="1"/>
        <v>2</v>
      </c>
      <c r="G13" s="50">
        <f t="shared" si="2"/>
        <v>1001484236.2370148</v>
      </c>
      <c r="H13" s="15">
        <v>0.5</v>
      </c>
      <c r="I13" s="10">
        <v>0</v>
      </c>
      <c r="J13" s="49">
        <f t="shared" si="3"/>
        <v>0</v>
      </c>
      <c r="K13" s="2">
        <f t="shared" si="4"/>
        <v>0.5</v>
      </c>
      <c r="L13" s="51">
        <f t="shared" si="5"/>
        <v>250371059.05925369</v>
      </c>
    </row>
    <row r="14" spans="1:12" x14ac:dyDescent="0.2">
      <c r="A14" s="7" t="s">
        <v>8</v>
      </c>
      <c r="B14" s="48">
        <v>1423671.8072830439</v>
      </c>
      <c r="C14" s="10">
        <v>2.5</v>
      </c>
      <c r="D14" s="2">
        <v>1</v>
      </c>
      <c r="E14" s="49">
        <f t="shared" si="0"/>
        <v>1423671.8072830439</v>
      </c>
      <c r="F14" s="36">
        <f t="shared" si="1"/>
        <v>1.5</v>
      </c>
      <c r="G14" s="50">
        <f t="shared" si="2"/>
        <v>2135507.7109245658</v>
      </c>
      <c r="H14" s="15">
        <v>0.5</v>
      </c>
      <c r="I14" s="10">
        <v>0.5</v>
      </c>
      <c r="J14" s="49">
        <f t="shared" si="3"/>
        <v>711835.90364152193</v>
      </c>
      <c r="K14" s="2">
        <f t="shared" si="4"/>
        <v>0</v>
      </c>
      <c r="L14" s="51">
        <f t="shared" si="5"/>
        <v>0</v>
      </c>
    </row>
    <row r="15" spans="1:12" x14ac:dyDescent="0.2">
      <c r="A15" s="7" t="s">
        <v>9</v>
      </c>
      <c r="B15" s="48">
        <v>43722330.627267621</v>
      </c>
      <c r="C15" s="10">
        <v>3</v>
      </c>
      <c r="D15" s="2">
        <v>1</v>
      </c>
      <c r="E15" s="49">
        <f t="shared" si="0"/>
        <v>43722330.627267621</v>
      </c>
      <c r="F15" s="36">
        <f t="shared" si="1"/>
        <v>2</v>
      </c>
      <c r="G15" s="50">
        <f t="shared" si="2"/>
        <v>87444661.254535243</v>
      </c>
      <c r="H15" s="15">
        <v>0.5</v>
      </c>
      <c r="I15" s="10">
        <v>0</v>
      </c>
      <c r="J15" s="49">
        <f t="shared" si="3"/>
        <v>0</v>
      </c>
      <c r="K15" s="2">
        <f t="shared" si="4"/>
        <v>0.5</v>
      </c>
      <c r="L15" s="51">
        <f t="shared" si="5"/>
        <v>21861165.313633811</v>
      </c>
    </row>
    <row r="16" spans="1:12" x14ac:dyDescent="0.2">
      <c r="A16" s="7" t="s">
        <v>10</v>
      </c>
      <c r="B16" s="48">
        <v>24280651.553441379</v>
      </c>
      <c r="C16" s="10">
        <v>2</v>
      </c>
      <c r="D16" s="2">
        <v>0</v>
      </c>
      <c r="E16" s="49">
        <f t="shared" si="0"/>
        <v>0</v>
      </c>
      <c r="F16" s="36">
        <f t="shared" si="1"/>
        <v>2</v>
      </c>
      <c r="G16" s="50">
        <f t="shared" si="2"/>
        <v>48561303.106882758</v>
      </c>
      <c r="H16" s="15">
        <v>0.5</v>
      </c>
      <c r="I16" s="10">
        <v>0</v>
      </c>
      <c r="J16" s="49">
        <f t="shared" si="3"/>
        <v>0</v>
      </c>
      <c r="K16" s="2">
        <f t="shared" si="4"/>
        <v>0.5</v>
      </c>
      <c r="L16" s="51">
        <f t="shared" si="5"/>
        <v>12140325.77672069</v>
      </c>
    </row>
    <row r="17" spans="1:12" s="97" customFormat="1" x14ac:dyDescent="0.2">
      <c r="A17" s="91" t="s">
        <v>11</v>
      </c>
      <c r="B17" s="92">
        <v>30308759.169868875</v>
      </c>
      <c r="C17" s="93">
        <v>3</v>
      </c>
      <c r="D17" s="94">
        <v>1</v>
      </c>
      <c r="E17" s="49">
        <f t="shared" si="0"/>
        <v>30308759.169868875</v>
      </c>
      <c r="F17" s="95">
        <f t="shared" si="1"/>
        <v>2</v>
      </c>
      <c r="G17" s="50">
        <f t="shared" si="2"/>
        <v>60617518.339737751</v>
      </c>
      <c r="H17" s="96">
        <v>0.5</v>
      </c>
      <c r="I17" s="93">
        <v>0.5</v>
      </c>
      <c r="J17" s="49">
        <f t="shared" si="3"/>
        <v>15154379.584934438</v>
      </c>
      <c r="K17" s="94">
        <f t="shared" si="4"/>
        <v>0</v>
      </c>
      <c r="L17" s="51">
        <f t="shared" si="5"/>
        <v>0</v>
      </c>
    </row>
    <row r="18" spans="1:12" x14ac:dyDescent="0.2">
      <c r="A18" s="7" t="s">
        <v>12</v>
      </c>
      <c r="B18" s="53">
        <v>132906704.58482075</v>
      </c>
      <c r="C18" s="54">
        <v>2</v>
      </c>
      <c r="D18" s="2">
        <v>1</v>
      </c>
      <c r="E18" s="49">
        <f t="shared" si="0"/>
        <v>132906704.58482075</v>
      </c>
      <c r="F18" s="36">
        <f t="shared" si="1"/>
        <v>1</v>
      </c>
      <c r="G18" s="50">
        <f t="shared" si="2"/>
        <v>132906704.58482075</v>
      </c>
      <c r="H18" s="15">
        <v>0.5</v>
      </c>
      <c r="I18" s="10">
        <v>0</v>
      </c>
      <c r="J18" s="49">
        <f t="shared" si="3"/>
        <v>0</v>
      </c>
      <c r="K18" s="2">
        <f t="shared" si="4"/>
        <v>0.5</v>
      </c>
      <c r="L18" s="51">
        <f t="shared" si="5"/>
        <v>66453352.292410374</v>
      </c>
    </row>
    <row r="19" spans="1:12" x14ac:dyDescent="0.2">
      <c r="A19" s="7" t="s">
        <v>13</v>
      </c>
      <c r="B19" s="48">
        <v>14530838.281394266</v>
      </c>
      <c r="C19" s="10">
        <v>3</v>
      </c>
      <c r="D19" s="2">
        <v>1</v>
      </c>
      <c r="E19" s="49">
        <f t="shared" si="0"/>
        <v>14530838.281394266</v>
      </c>
      <c r="F19" s="36">
        <f t="shared" si="1"/>
        <v>2</v>
      </c>
      <c r="G19" s="50">
        <f t="shared" si="2"/>
        <v>29061676.562788531</v>
      </c>
      <c r="H19" s="15">
        <v>0.5</v>
      </c>
      <c r="I19" s="10">
        <v>0.5</v>
      </c>
      <c r="J19" s="49">
        <f>(B19*0.5*0.75)</f>
        <v>5449064.3555228496</v>
      </c>
      <c r="K19" s="2">
        <f t="shared" si="4"/>
        <v>0</v>
      </c>
      <c r="L19" s="51">
        <f>(B19*0.5*0.25)</f>
        <v>1816354.7851742832</v>
      </c>
    </row>
    <row r="20" spans="1:12" x14ac:dyDescent="0.2">
      <c r="A20" s="7" t="s">
        <v>86</v>
      </c>
      <c r="B20" s="48">
        <v>4622463.7625793414</v>
      </c>
      <c r="C20" s="10">
        <v>2.5</v>
      </c>
      <c r="D20" s="2">
        <v>1.5</v>
      </c>
      <c r="E20" s="49">
        <f t="shared" si="0"/>
        <v>6933695.6438690126</v>
      </c>
      <c r="F20" s="36">
        <f t="shared" si="1"/>
        <v>1</v>
      </c>
      <c r="G20" s="50">
        <f t="shared" si="2"/>
        <v>4622463.7625793414</v>
      </c>
      <c r="H20" s="15">
        <v>0.5</v>
      </c>
      <c r="I20" s="10">
        <v>0</v>
      </c>
      <c r="J20" s="49">
        <f t="shared" si="3"/>
        <v>0</v>
      </c>
      <c r="K20" s="2">
        <f t="shared" si="4"/>
        <v>0.5</v>
      </c>
      <c r="L20" s="51">
        <f t="shared" si="5"/>
        <v>2311231.8812896707</v>
      </c>
    </row>
    <row r="21" spans="1:12" x14ac:dyDescent="0.2">
      <c r="A21" s="7" t="s">
        <v>14</v>
      </c>
      <c r="B21" s="48">
        <v>1616830.683776387</v>
      </c>
      <c r="C21" s="10">
        <v>2.5</v>
      </c>
      <c r="D21" s="2">
        <v>1</v>
      </c>
      <c r="E21" s="49">
        <f t="shared" si="0"/>
        <v>1616830.683776387</v>
      </c>
      <c r="F21" s="36">
        <f t="shared" si="1"/>
        <v>1.5</v>
      </c>
      <c r="G21" s="50">
        <f t="shared" si="2"/>
        <v>2425246.0256645805</v>
      </c>
      <c r="H21" s="15">
        <v>0.5</v>
      </c>
      <c r="I21" s="10">
        <v>0</v>
      </c>
      <c r="J21" s="49">
        <f t="shared" si="3"/>
        <v>0</v>
      </c>
      <c r="K21" s="2">
        <f t="shared" si="4"/>
        <v>0.5</v>
      </c>
      <c r="L21" s="51">
        <f t="shared" si="5"/>
        <v>808415.34188819351</v>
      </c>
    </row>
    <row r="22" spans="1:12" s="97" customFormat="1" x14ac:dyDescent="0.2">
      <c r="A22" s="91" t="s">
        <v>15</v>
      </c>
      <c r="B22" s="92">
        <v>248779849.01800427</v>
      </c>
      <c r="C22" s="93">
        <v>3</v>
      </c>
      <c r="D22" s="94">
        <v>1</v>
      </c>
      <c r="E22" s="49">
        <f t="shared" si="0"/>
        <v>248779849.01800427</v>
      </c>
      <c r="F22" s="95">
        <f t="shared" si="1"/>
        <v>2</v>
      </c>
      <c r="G22" s="50">
        <f t="shared" si="2"/>
        <v>497559698.03600854</v>
      </c>
      <c r="H22" s="96">
        <v>0.5</v>
      </c>
      <c r="I22" s="93">
        <v>0.5</v>
      </c>
      <c r="J22" s="49">
        <f t="shared" si="3"/>
        <v>124389924.50900213</v>
      </c>
      <c r="K22" s="94">
        <f t="shared" si="4"/>
        <v>0</v>
      </c>
      <c r="L22" s="51">
        <f t="shared" si="5"/>
        <v>0</v>
      </c>
    </row>
    <row r="23" spans="1:12" x14ac:dyDescent="0.2">
      <c r="A23" s="7" t="s">
        <v>16</v>
      </c>
      <c r="B23" s="48">
        <v>80728226.273242354</v>
      </c>
      <c r="C23" s="10">
        <v>2</v>
      </c>
      <c r="D23" s="2">
        <v>1</v>
      </c>
      <c r="E23" s="49">
        <f t="shared" si="0"/>
        <v>80728226.273242354</v>
      </c>
      <c r="F23" s="36">
        <f t="shared" si="1"/>
        <v>1</v>
      </c>
      <c r="G23" s="50">
        <f t="shared" si="2"/>
        <v>80728226.273242354</v>
      </c>
      <c r="H23" s="15">
        <v>0.5</v>
      </c>
      <c r="I23" s="10">
        <v>0.5</v>
      </c>
      <c r="J23" s="49">
        <f t="shared" si="3"/>
        <v>40364113.136621177</v>
      </c>
      <c r="K23" s="2">
        <f t="shared" si="4"/>
        <v>0</v>
      </c>
      <c r="L23" s="51">
        <f t="shared" si="5"/>
        <v>0</v>
      </c>
    </row>
    <row r="24" spans="1:12" x14ac:dyDescent="0.2">
      <c r="A24" s="7" t="s">
        <v>17</v>
      </c>
      <c r="B24" s="48">
        <v>19337869.044697434</v>
      </c>
      <c r="C24" s="10">
        <v>2</v>
      </c>
      <c r="D24" s="2">
        <v>0.5</v>
      </c>
      <c r="E24" s="49">
        <f t="shared" si="0"/>
        <v>9668934.5223487169</v>
      </c>
      <c r="F24" s="36">
        <f t="shared" si="1"/>
        <v>1.5</v>
      </c>
      <c r="G24" s="50">
        <f t="shared" si="2"/>
        <v>29006803.567046151</v>
      </c>
      <c r="H24" s="15">
        <v>0.5</v>
      </c>
      <c r="I24" s="10">
        <v>0.5</v>
      </c>
      <c r="J24" s="49">
        <f t="shared" si="3"/>
        <v>9668934.5223487169</v>
      </c>
      <c r="K24" s="2">
        <f t="shared" si="4"/>
        <v>0</v>
      </c>
      <c r="L24" s="51">
        <f t="shared" si="5"/>
        <v>0</v>
      </c>
    </row>
    <row r="25" spans="1:12" x14ac:dyDescent="0.2">
      <c r="A25" s="7" t="s">
        <v>18</v>
      </c>
      <c r="B25" s="48">
        <v>3389236.6174425469</v>
      </c>
      <c r="C25" s="10">
        <v>2.5</v>
      </c>
      <c r="D25" s="2">
        <v>1</v>
      </c>
      <c r="E25" s="49">
        <f t="shared" si="0"/>
        <v>3389236.6174425469</v>
      </c>
      <c r="F25" s="36">
        <f t="shared" si="1"/>
        <v>1.5</v>
      </c>
      <c r="G25" s="50">
        <f t="shared" si="2"/>
        <v>5083854.9261638205</v>
      </c>
      <c r="H25" s="15">
        <v>0.5</v>
      </c>
      <c r="I25" s="10">
        <v>0.5</v>
      </c>
      <c r="J25" s="49">
        <f>(B25*0.5*0.75)</f>
        <v>1270963.7315409551</v>
      </c>
      <c r="K25" s="2">
        <f t="shared" si="4"/>
        <v>0</v>
      </c>
      <c r="L25" s="51">
        <f>(B25*0.5*0.25)</f>
        <v>423654.57718031836</v>
      </c>
    </row>
    <row r="26" spans="1:12" x14ac:dyDescent="0.2">
      <c r="A26" s="7" t="s">
        <v>19</v>
      </c>
      <c r="B26" s="48">
        <v>5557495.8118370818</v>
      </c>
      <c r="C26" s="10">
        <v>2.5</v>
      </c>
      <c r="D26" s="2">
        <v>1.5</v>
      </c>
      <c r="E26" s="49">
        <f t="shared" si="0"/>
        <v>8336243.7177556232</v>
      </c>
      <c r="F26" s="36">
        <f t="shared" si="1"/>
        <v>1</v>
      </c>
      <c r="G26" s="50">
        <f t="shared" si="2"/>
        <v>5557495.8118370818</v>
      </c>
      <c r="H26" s="15">
        <v>0.5</v>
      </c>
      <c r="I26" s="10">
        <v>0</v>
      </c>
      <c r="J26" s="49">
        <f t="shared" si="3"/>
        <v>0</v>
      </c>
      <c r="K26" s="2">
        <f t="shared" si="4"/>
        <v>0.5</v>
      </c>
      <c r="L26" s="51">
        <f t="shared" si="5"/>
        <v>2778747.9059185409</v>
      </c>
    </row>
    <row r="27" spans="1:12" x14ac:dyDescent="0.2">
      <c r="A27" s="7" t="s">
        <v>20</v>
      </c>
      <c r="B27" s="48">
        <v>1964583.2997818431</v>
      </c>
      <c r="C27" s="10">
        <v>2.5</v>
      </c>
      <c r="D27" s="2">
        <v>1</v>
      </c>
      <c r="E27" s="49">
        <f t="shared" si="0"/>
        <v>1964583.2997818431</v>
      </c>
      <c r="F27" s="36">
        <f t="shared" si="1"/>
        <v>1.5</v>
      </c>
      <c r="G27" s="50">
        <f t="shared" si="2"/>
        <v>2946874.9496727646</v>
      </c>
      <c r="H27" s="15">
        <v>0.5</v>
      </c>
      <c r="I27" s="10">
        <v>0</v>
      </c>
      <c r="J27" s="49">
        <f t="shared" si="3"/>
        <v>0</v>
      </c>
      <c r="K27" s="2">
        <f t="shared" si="4"/>
        <v>0.5</v>
      </c>
      <c r="L27" s="51">
        <f t="shared" si="5"/>
        <v>982291.64989092154</v>
      </c>
    </row>
    <row r="28" spans="1:12" x14ac:dyDescent="0.2">
      <c r="A28" s="7" t="s">
        <v>21</v>
      </c>
      <c r="B28" s="48">
        <v>1265377.2057183236</v>
      </c>
      <c r="C28" s="10">
        <v>2.5</v>
      </c>
      <c r="D28" s="2">
        <v>1</v>
      </c>
      <c r="E28" s="49">
        <f t="shared" si="0"/>
        <v>1265377.2057183236</v>
      </c>
      <c r="F28" s="36">
        <f t="shared" si="1"/>
        <v>1.5</v>
      </c>
      <c r="G28" s="50">
        <f t="shared" si="2"/>
        <v>1898065.8085774854</v>
      </c>
      <c r="H28" s="15">
        <v>0.5</v>
      </c>
      <c r="I28" s="10">
        <v>0</v>
      </c>
      <c r="J28" s="49">
        <f t="shared" si="3"/>
        <v>0</v>
      </c>
      <c r="K28" s="2">
        <f t="shared" si="4"/>
        <v>0.5</v>
      </c>
      <c r="L28" s="51">
        <f t="shared" si="5"/>
        <v>632688.60285916179</v>
      </c>
    </row>
    <row r="29" spans="1:12" x14ac:dyDescent="0.2">
      <c r="A29" s="7" t="s">
        <v>22</v>
      </c>
      <c r="B29" s="48">
        <v>3659905.0004808595</v>
      </c>
      <c r="C29" s="10">
        <v>2.5</v>
      </c>
      <c r="D29" s="2">
        <v>1</v>
      </c>
      <c r="E29" s="49">
        <f t="shared" si="0"/>
        <v>3659905.0004808595</v>
      </c>
      <c r="F29" s="36">
        <f t="shared" si="1"/>
        <v>1.5</v>
      </c>
      <c r="G29" s="50">
        <f t="shared" si="2"/>
        <v>5489857.5007212888</v>
      </c>
      <c r="H29" s="15">
        <v>0.5</v>
      </c>
      <c r="I29" s="10">
        <v>0</v>
      </c>
      <c r="J29" s="49">
        <f t="shared" si="3"/>
        <v>0</v>
      </c>
      <c r="K29" s="2">
        <f t="shared" si="4"/>
        <v>0.5</v>
      </c>
      <c r="L29" s="51">
        <f t="shared" si="5"/>
        <v>1829952.5002404298</v>
      </c>
    </row>
    <row r="30" spans="1:12" x14ac:dyDescent="0.2">
      <c r="A30" s="7" t="s">
        <v>23</v>
      </c>
      <c r="B30" s="48">
        <v>1545392.5177914957</v>
      </c>
      <c r="C30" s="10">
        <v>2.5</v>
      </c>
      <c r="D30" s="2">
        <v>1</v>
      </c>
      <c r="E30" s="49">
        <f t="shared" si="0"/>
        <v>1545392.5177914957</v>
      </c>
      <c r="F30" s="36">
        <f t="shared" si="1"/>
        <v>1.5</v>
      </c>
      <c r="G30" s="50">
        <f t="shared" si="2"/>
        <v>2318088.7766872435</v>
      </c>
      <c r="H30" s="15">
        <v>0.5</v>
      </c>
      <c r="I30" s="10">
        <v>0</v>
      </c>
      <c r="J30" s="49">
        <f t="shared" si="3"/>
        <v>0</v>
      </c>
      <c r="K30" s="2">
        <f t="shared" si="4"/>
        <v>0.5</v>
      </c>
      <c r="L30" s="51">
        <f t="shared" si="5"/>
        <v>772696.25889574783</v>
      </c>
    </row>
    <row r="31" spans="1:12" x14ac:dyDescent="0.2">
      <c r="A31" s="7" t="s">
        <v>24</v>
      </c>
      <c r="B31" s="48">
        <v>3315374.0523979091</v>
      </c>
      <c r="C31" s="10">
        <v>2.5</v>
      </c>
      <c r="D31" s="2">
        <v>1</v>
      </c>
      <c r="E31" s="49">
        <f t="shared" si="0"/>
        <v>3315374.0523979091</v>
      </c>
      <c r="F31" s="36">
        <f t="shared" si="1"/>
        <v>1.5</v>
      </c>
      <c r="G31" s="50">
        <f t="shared" si="2"/>
        <v>4973061.0785968639</v>
      </c>
      <c r="H31" s="15">
        <v>0.5</v>
      </c>
      <c r="I31" s="10">
        <v>0</v>
      </c>
      <c r="J31" s="49">
        <f t="shared" si="3"/>
        <v>0</v>
      </c>
      <c r="K31" s="2">
        <f t="shared" si="4"/>
        <v>0.5</v>
      </c>
      <c r="L31" s="51">
        <f t="shared" si="5"/>
        <v>1657687.0261989546</v>
      </c>
    </row>
    <row r="32" spans="1:12" x14ac:dyDescent="0.2">
      <c r="A32" s="7" t="s">
        <v>25</v>
      </c>
      <c r="B32" s="48">
        <v>6235147.1597126527</v>
      </c>
      <c r="C32" s="10">
        <v>2.5</v>
      </c>
      <c r="D32" s="2">
        <v>1</v>
      </c>
      <c r="E32" s="49">
        <f t="shared" si="0"/>
        <v>6235147.1597126527</v>
      </c>
      <c r="F32" s="36">
        <f t="shared" si="1"/>
        <v>1.5</v>
      </c>
      <c r="G32" s="50">
        <f t="shared" si="2"/>
        <v>9352720.7395689785</v>
      </c>
      <c r="H32" s="15">
        <v>0.5</v>
      </c>
      <c r="I32" s="10">
        <v>0.5</v>
      </c>
      <c r="J32" s="49">
        <f>(B32*0.5*0.75)</f>
        <v>2338180.1848922446</v>
      </c>
      <c r="K32" s="2">
        <f t="shared" si="4"/>
        <v>0</v>
      </c>
      <c r="L32" s="51">
        <f>(B32*0.5*0.25)</f>
        <v>779393.39496408158</v>
      </c>
    </row>
    <row r="33" spans="1:12" x14ac:dyDescent="0.2">
      <c r="A33" s="7" t="s">
        <v>26</v>
      </c>
      <c r="B33" s="48">
        <v>35552770.294986784</v>
      </c>
      <c r="C33" s="10">
        <v>3</v>
      </c>
      <c r="D33" s="2">
        <v>0</v>
      </c>
      <c r="E33" s="49">
        <f t="shared" si="0"/>
        <v>0</v>
      </c>
      <c r="F33" s="36">
        <f t="shared" si="1"/>
        <v>3</v>
      </c>
      <c r="G33" s="50">
        <f t="shared" si="2"/>
        <v>106658310.88496035</v>
      </c>
      <c r="H33" s="15">
        <v>0.5</v>
      </c>
      <c r="I33" s="10">
        <v>0.5</v>
      </c>
      <c r="J33" s="49">
        <f t="shared" si="3"/>
        <v>17776385.147493392</v>
      </c>
      <c r="K33" s="2">
        <f t="shared" si="4"/>
        <v>0</v>
      </c>
      <c r="L33" s="51">
        <f t="shared" si="5"/>
        <v>0</v>
      </c>
    </row>
    <row r="34" spans="1:12" x14ac:dyDescent="0.2">
      <c r="A34" s="7" t="s">
        <v>27</v>
      </c>
      <c r="B34" s="48">
        <v>17283700.572507247</v>
      </c>
      <c r="C34" s="10">
        <v>2</v>
      </c>
      <c r="D34" s="2">
        <v>1</v>
      </c>
      <c r="E34" s="49">
        <f t="shared" si="0"/>
        <v>17283700.572507247</v>
      </c>
      <c r="F34" s="36">
        <f t="shared" si="1"/>
        <v>1</v>
      </c>
      <c r="G34" s="50">
        <f t="shared" si="2"/>
        <v>17283700.572507247</v>
      </c>
      <c r="H34" s="15">
        <v>0.5</v>
      </c>
      <c r="I34" s="10">
        <v>0.5</v>
      </c>
      <c r="J34" s="49">
        <f t="shared" si="3"/>
        <v>8641850.2862536237</v>
      </c>
      <c r="K34" s="2">
        <f t="shared" si="4"/>
        <v>0</v>
      </c>
      <c r="L34" s="51">
        <f t="shared" si="5"/>
        <v>0</v>
      </c>
    </row>
    <row r="35" spans="1:12" x14ac:dyDescent="0.2">
      <c r="A35" s="7" t="s">
        <v>28</v>
      </c>
      <c r="B35" s="48">
        <v>363110684.73334432</v>
      </c>
      <c r="C35" s="10">
        <v>3</v>
      </c>
      <c r="D35" s="2">
        <v>1</v>
      </c>
      <c r="E35" s="49">
        <f t="shared" si="0"/>
        <v>363110684.73334432</v>
      </c>
      <c r="F35" s="36">
        <f t="shared" si="1"/>
        <v>2</v>
      </c>
      <c r="G35" s="50">
        <f t="shared" si="2"/>
        <v>726221369.46668863</v>
      </c>
      <c r="H35" s="15">
        <v>0.5</v>
      </c>
      <c r="I35" s="10">
        <v>0.5</v>
      </c>
      <c r="J35" s="49">
        <f t="shared" si="3"/>
        <v>181555342.36667216</v>
      </c>
      <c r="K35" s="2">
        <f t="shared" si="4"/>
        <v>0</v>
      </c>
      <c r="L35" s="51">
        <f t="shared" si="5"/>
        <v>0</v>
      </c>
    </row>
    <row r="36" spans="1:12" s="97" customFormat="1" x14ac:dyDescent="0.2">
      <c r="A36" s="91" t="s">
        <v>29</v>
      </c>
      <c r="B36" s="92">
        <v>1843521.5787628219</v>
      </c>
      <c r="C36" s="93">
        <v>2.5</v>
      </c>
      <c r="D36" s="94">
        <v>1.5</v>
      </c>
      <c r="E36" s="49">
        <f t="shared" si="0"/>
        <v>2765282.3681442328</v>
      </c>
      <c r="F36" s="95">
        <f t="shared" si="1"/>
        <v>1</v>
      </c>
      <c r="G36" s="50">
        <f t="shared" si="2"/>
        <v>1843521.5787628219</v>
      </c>
      <c r="H36" s="96">
        <v>0.5</v>
      </c>
      <c r="I36" s="93">
        <v>0</v>
      </c>
      <c r="J36" s="49">
        <f t="shared" si="3"/>
        <v>0</v>
      </c>
      <c r="K36" s="94">
        <f t="shared" si="4"/>
        <v>0.5</v>
      </c>
      <c r="L36" s="51">
        <f t="shared" si="5"/>
        <v>921760.78938141093</v>
      </c>
    </row>
    <row r="37" spans="1:12" x14ac:dyDescent="0.2">
      <c r="A37" s="7" t="s">
        <v>30</v>
      </c>
      <c r="B37" s="48">
        <v>35661055.795983166</v>
      </c>
      <c r="C37" s="10">
        <v>2</v>
      </c>
      <c r="D37" s="2">
        <v>1</v>
      </c>
      <c r="E37" s="49">
        <f t="shared" si="0"/>
        <v>35661055.795983166</v>
      </c>
      <c r="F37" s="36">
        <f t="shared" si="1"/>
        <v>1</v>
      </c>
      <c r="G37" s="50">
        <f t="shared" si="2"/>
        <v>35661055.795983166</v>
      </c>
      <c r="H37" s="15">
        <v>0.5</v>
      </c>
      <c r="I37" s="10">
        <v>0</v>
      </c>
      <c r="J37" s="49">
        <f t="shared" si="3"/>
        <v>0</v>
      </c>
      <c r="K37" s="2">
        <f t="shared" si="4"/>
        <v>0.5</v>
      </c>
      <c r="L37" s="51">
        <f t="shared" si="5"/>
        <v>17830527.897991583</v>
      </c>
    </row>
    <row r="38" spans="1:12" x14ac:dyDescent="0.2">
      <c r="A38" s="7" t="s">
        <v>31</v>
      </c>
      <c r="B38" s="48">
        <v>7260189.7109218277</v>
      </c>
      <c r="C38" s="10">
        <v>2</v>
      </c>
      <c r="D38" s="2">
        <v>1</v>
      </c>
      <c r="E38" s="49">
        <f t="shared" si="0"/>
        <v>7260189.7109218277</v>
      </c>
      <c r="F38" s="36">
        <f t="shared" si="1"/>
        <v>1</v>
      </c>
      <c r="G38" s="50">
        <f t="shared" si="2"/>
        <v>7260189.7109218277</v>
      </c>
      <c r="H38" s="15">
        <v>0.5</v>
      </c>
      <c r="I38" s="10">
        <v>0.5</v>
      </c>
      <c r="J38" s="49">
        <f t="shared" si="3"/>
        <v>3630094.8554609139</v>
      </c>
      <c r="K38" s="2">
        <f t="shared" si="4"/>
        <v>0</v>
      </c>
      <c r="L38" s="51">
        <f t="shared" si="5"/>
        <v>0</v>
      </c>
    </row>
    <row r="39" spans="1:12" x14ac:dyDescent="0.2">
      <c r="A39" s="7" t="s">
        <v>32</v>
      </c>
      <c r="B39" s="48">
        <v>1991908.3094411406</v>
      </c>
      <c r="C39" s="10">
        <v>2.5</v>
      </c>
      <c r="D39" s="2">
        <v>1</v>
      </c>
      <c r="E39" s="49">
        <f t="shared" si="0"/>
        <v>1991908.3094411406</v>
      </c>
      <c r="F39" s="36">
        <f t="shared" si="1"/>
        <v>1.5</v>
      </c>
      <c r="G39" s="50">
        <f t="shared" si="2"/>
        <v>2987862.4641617108</v>
      </c>
      <c r="H39" s="15">
        <v>0.5</v>
      </c>
      <c r="I39" s="10">
        <v>0</v>
      </c>
      <c r="J39" s="49">
        <f t="shared" si="3"/>
        <v>0</v>
      </c>
      <c r="K39" s="2">
        <f t="shared" si="4"/>
        <v>0.5</v>
      </c>
      <c r="L39" s="51">
        <f t="shared" si="5"/>
        <v>995954.15472057031</v>
      </c>
    </row>
    <row r="40" spans="1:12" x14ac:dyDescent="0.2">
      <c r="A40" s="7" t="s">
        <v>33</v>
      </c>
      <c r="B40" s="48">
        <v>715896.23188533855</v>
      </c>
      <c r="C40" s="10">
        <v>2.5</v>
      </c>
      <c r="D40" s="2">
        <v>1</v>
      </c>
      <c r="E40" s="49">
        <f t="shared" si="0"/>
        <v>715896.23188533855</v>
      </c>
      <c r="F40" s="36">
        <f t="shared" si="1"/>
        <v>1.5</v>
      </c>
      <c r="G40" s="50">
        <f t="shared" si="2"/>
        <v>1073844.3478280078</v>
      </c>
      <c r="H40" s="15">
        <v>0.5</v>
      </c>
      <c r="I40" s="10">
        <v>0</v>
      </c>
      <c r="J40" s="49">
        <f t="shared" si="3"/>
        <v>0</v>
      </c>
      <c r="K40" s="2">
        <f t="shared" si="4"/>
        <v>0.5</v>
      </c>
      <c r="L40" s="51">
        <f t="shared" si="5"/>
        <v>357948.11594266928</v>
      </c>
    </row>
    <row r="41" spans="1:12" x14ac:dyDescent="0.2">
      <c r="A41" s="7" t="s">
        <v>34</v>
      </c>
      <c r="B41" s="48">
        <v>72980450.446736589</v>
      </c>
      <c r="C41" s="10">
        <v>2</v>
      </c>
      <c r="D41" s="2">
        <v>1</v>
      </c>
      <c r="E41" s="49">
        <f t="shared" si="0"/>
        <v>72980450.446736589</v>
      </c>
      <c r="F41" s="36">
        <f t="shared" si="1"/>
        <v>1</v>
      </c>
      <c r="G41" s="50">
        <f t="shared" si="2"/>
        <v>72980450.446736589</v>
      </c>
      <c r="H41" s="15">
        <v>0.5</v>
      </c>
      <c r="I41" s="10">
        <v>0</v>
      </c>
      <c r="J41" s="49">
        <f t="shared" si="3"/>
        <v>0</v>
      </c>
      <c r="K41" s="2">
        <f t="shared" si="4"/>
        <v>0.5</v>
      </c>
      <c r="L41" s="51">
        <f t="shared" si="5"/>
        <v>36490225.223368295</v>
      </c>
    </row>
    <row r="42" spans="1:12" x14ac:dyDescent="0.2">
      <c r="A42" s="7" t="s">
        <v>35</v>
      </c>
      <c r="B42" s="48">
        <v>233354427.91478595</v>
      </c>
      <c r="C42" s="10">
        <v>3</v>
      </c>
      <c r="D42" s="2">
        <v>0</v>
      </c>
      <c r="E42" s="49">
        <f t="shared" si="0"/>
        <v>0</v>
      </c>
      <c r="F42" s="36">
        <f t="shared" si="1"/>
        <v>3</v>
      </c>
      <c r="G42" s="50">
        <f t="shared" si="2"/>
        <v>700063283.74435782</v>
      </c>
      <c r="H42" s="15">
        <v>0.5</v>
      </c>
      <c r="I42" s="10">
        <v>0.5</v>
      </c>
      <c r="J42" s="49">
        <f t="shared" si="3"/>
        <v>116677213.95739298</v>
      </c>
      <c r="K42" s="2">
        <f t="shared" si="4"/>
        <v>0</v>
      </c>
      <c r="L42" s="51">
        <f t="shared" si="5"/>
        <v>0</v>
      </c>
    </row>
    <row r="43" spans="1:12" x14ac:dyDescent="0.2">
      <c r="A43" s="7" t="s">
        <v>36</v>
      </c>
      <c r="B43" s="48">
        <v>59499668.090970568</v>
      </c>
      <c r="C43" s="10">
        <v>3.5</v>
      </c>
      <c r="D43" s="2">
        <v>1</v>
      </c>
      <c r="E43" s="49">
        <f t="shared" si="0"/>
        <v>59499668.090970568</v>
      </c>
      <c r="F43" s="36">
        <f t="shared" si="1"/>
        <v>2.5</v>
      </c>
      <c r="G43" s="50">
        <f t="shared" si="2"/>
        <v>148749170.22742641</v>
      </c>
      <c r="H43" s="15">
        <v>0.5</v>
      </c>
      <c r="I43" s="10">
        <v>0.5</v>
      </c>
      <c r="J43" s="49">
        <f t="shared" si="3"/>
        <v>29749834.045485284</v>
      </c>
      <c r="K43" s="2">
        <f t="shared" si="4"/>
        <v>0</v>
      </c>
      <c r="L43" s="51">
        <f t="shared" si="5"/>
        <v>0</v>
      </c>
    </row>
    <row r="44" spans="1:12" x14ac:dyDescent="0.2">
      <c r="A44" s="7" t="s">
        <v>37</v>
      </c>
      <c r="B44" s="48">
        <v>6363993.178302112</v>
      </c>
      <c r="C44" s="10">
        <v>2.5</v>
      </c>
      <c r="D44" s="2">
        <v>1</v>
      </c>
      <c r="E44" s="49">
        <f t="shared" si="0"/>
        <v>6363993.178302112</v>
      </c>
      <c r="F44" s="36">
        <f t="shared" si="1"/>
        <v>1.5</v>
      </c>
      <c r="G44" s="50">
        <f t="shared" si="2"/>
        <v>9545989.7674531676</v>
      </c>
      <c r="H44" s="15">
        <v>0.5</v>
      </c>
      <c r="I44" s="10">
        <v>0</v>
      </c>
      <c r="J44" s="49">
        <f t="shared" si="3"/>
        <v>0</v>
      </c>
      <c r="K44" s="2">
        <f t="shared" si="4"/>
        <v>0.5</v>
      </c>
      <c r="L44" s="51">
        <f t="shared" si="5"/>
        <v>3181996.589151056</v>
      </c>
    </row>
    <row r="45" spans="1:12" s="97" customFormat="1" x14ac:dyDescent="0.2">
      <c r="A45" s="91" t="s">
        <v>38</v>
      </c>
      <c r="B45" s="92">
        <v>616356.84038550232</v>
      </c>
      <c r="C45" s="93">
        <v>2.5</v>
      </c>
      <c r="D45" s="94">
        <v>1.5</v>
      </c>
      <c r="E45" s="49">
        <f t="shared" si="0"/>
        <v>924535.26057825354</v>
      </c>
      <c r="F45" s="95">
        <f t="shared" si="1"/>
        <v>1</v>
      </c>
      <c r="G45" s="50">
        <f t="shared" si="2"/>
        <v>616356.84038550232</v>
      </c>
      <c r="H45" s="96">
        <v>0.5</v>
      </c>
      <c r="I45" s="93">
        <v>0</v>
      </c>
      <c r="J45" s="49">
        <f t="shared" si="3"/>
        <v>0</v>
      </c>
      <c r="K45" s="94">
        <f t="shared" si="4"/>
        <v>0.5</v>
      </c>
      <c r="L45" s="51">
        <f t="shared" si="5"/>
        <v>308178.42019275116</v>
      </c>
    </row>
    <row r="46" spans="1:12" x14ac:dyDescent="0.2">
      <c r="A46" s="7" t="s">
        <v>39</v>
      </c>
      <c r="B46" s="48">
        <v>1971332.4329163441</v>
      </c>
      <c r="C46" s="10">
        <v>1.5</v>
      </c>
      <c r="D46" s="2">
        <v>1.5</v>
      </c>
      <c r="E46" s="49">
        <f t="shared" si="0"/>
        <v>2956998.6493745162</v>
      </c>
      <c r="F46" s="36">
        <f t="shared" si="1"/>
        <v>0</v>
      </c>
      <c r="G46" s="50">
        <f t="shared" si="2"/>
        <v>0</v>
      </c>
      <c r="H46" s="15">
        <v>0.5</v>
      </c>
      <c r="I46" s="10">
        <v>0</v>
      </c>
      <c r="J46" s="49">
        <f t="shared" si="3"/>
        <v>0</v>
      </c>
      <c r="K46" s="2">
        <f t="shared" si="4"/>
        <v>0.5</v>
      </c>
      <c r="L46" s="51">
        <f t="shared" si="5"/>
        <v>985666.21645817207</v>
      </c>
    </row>
    <row r="47" spans="1:12" x14ac:dyDescent="0.2">
      <c r="A47" s="7" t="s">
        <v>40</v>
      </c>
      <c r="B47" s="48">
        <v>91429392.062174335</v>
      </c>
      <c r="C47" s="10">
        <v>3</v>
      </c>
      <c r="D47" s="2">
        <v>0.5</v>
      </c>
      <c r="E47" s="49">
        <f t="shared" si="0"/>
        <v>45714696.031087168</v>
      </c>
      <c r="F47" s="36">
        <f t="shared" si="1"/>
        <v>2.5</v>
      </c>
      <c r="G47" s="50">
        <f t="shared" si="2"/>
        <v>228573480.15543583</v>
      </c>
      <c r="H47" s="15">
        <v>0.5</v>
      </c>
      <c r="I47" s="10">
        <v>0.5</v>
      </c>
      <c r="J47" s="49">
        <f t="shared" si="3"/>
        <v>45714696.031087168</v>
      </c>
      <c r="K47" s="2">
        <f t="shared" si="4"/>
        <v>0</v>
      </c>
      <c r="L47" s="51">
        <f t="shared" si="5"/>
        <v>0</v>
      </c>
    </row>
    <row r="48" spans="1:12" x14ac:dyDescent="0.2">
      <c r="A48" s="7" t="s">
        <v>41</v>
      </c>
      <c r="B48" s="48">
        <v>75051580.985062972</v>
      </c>
      <c r="C48" s="10">
        <v>2</v>
      </c>
      <c r="D48" s="2">
        <v>1</v>
      </c>
      <c r="E48" s="49">
        <f t="shared" si="0"/>
        <v>75051580.985062972</v>
      </c>
      <c r="F48" s="36">
        <f t="shared" si="1"/>
        <v>1</v>
      </c>
      <c r="G48" s="50">
        <f t="shared" si="2"/>
        <v>75051580.985062972</v>
      </c>
      <c r="H48" s="15">
        <v>0.5</v>
      </c>
      <c r="I48" s="10">
        <v>0</v>
      </c>
      <c r="J48" s="49">
        <f t="shared" si="3"/>
        <v>0</v>
      </c>
      <c r="K48" s="2">
        <f t="shared" si="4"/>
        <v>0.5</v>
      </c>
      <c r="L48" s="51">
        <f t="shared" si="5"/>
        <v>37525790.492531486</v>
      </c>
    </row>
    <row r="49" spans="1:12" x14ac:dyDescent="0.2">
      <c r="A49" s="7" t="s">
        <v>42</v>
      </c>
      <c r="B49" s="48">
        <v>50198276.839977622</v>
      </c>
      <c r="C49" s="10">
        <v>2</v>
      </c>
      <c r="D49" s="2">
        <v>0</v>
      </c>
      <c r="E49" s="49">
        <f t="shared" si="0"/>
        <v>0</v>
      </c>
      <c r="F49" s="36">
        <f t="shared" si="1"/>
        <v>2</v>
      </c>
      <c r="G49" s="50">
        <f t="shared" si="2"/>
        <v>100396553.67995524</v>
      </c>
      <c r="H49" s="15">
        <v>0.5</v>
      </c>
      <c r="I49" s="10">
        <v>0.5</v>
      </c>
      <c r="J49" s="49">
        <f t="shared" si="3"/>
        <v>25099138.419988811</v>
      </c>
      <c r="K49" s="2">
        <f t="shared" si="4"/>
        <v>0</v>
      </c>
      <c r="L49" s="51">
        <f t="shared" si="5"/>
        <v>0</v>
      </c>
    </row>
    <row r="50" spans="1:12" x14ac:dyDescent="0.2">
      <c r="A50" s="7" t="s">
        <v>43</v>
      </c>
      <c r="B50" s="48">
        <v>763251213.37853694</v>
      </c>
      <c r="C50" s="10">
        <v>2</v>
      </c>
      <c r="D50" s="2">
        <v>1</v>
      </c>
      <c r="E50" s="49">
        <f t="shared" si="0"/>
        <v>763251213.37853694</v>
      </c>
      <c r="F50" s="36">
        <f t="shared" si="1"/>
        <v>1</v>
      </c>
      <c r="G50" s="50">
        <f t="shared" si="2"/>
        <v>763251213.37853694</v>
      </c>
      <c r="H50" s="15">
        <v>0.5</v>
      </c>
      <c r="I50" s="10">
        <v>0</v>
      </c>
      <c r="J50" s="49">
        <f t="shared" si="3"/>
        <v>0</v>
      </c>
      <c r="K50" s="2">
        <f t="shared" si="4"/>
        <v>0.5</v>
      </c>
      <c r="L50" s="51">
        <f t="shared" si="5"/>
        <v>381625606.68926847</v>
      </c>
    </row>
    <row r="51" spans="1:12" x14ac:dyDescent="0.2">
      <c r="A51" s="7" t="s">
        <v>44</v>
      </c>
      <c r="B51" s="48">
        <v>56315612.66656547</v>
      </c>
      <c r="C51" s="10">
        <v>2</v>
      </c>
      <c r="D51" s="2">
        <v>1</v>
      </c>
      <c r="E51" s="49">
        <f t="shared" si="0"/>
        <v>56315612.66656547</v>
      </c>
      <c r="F51" s="36">
        <f t="shared" si="1"/>
        <v>1</v>
      </c>
      <c r="G51" s="50">
        <f t="shared" si="2"/>
        <v>56315612.66656547</v>
      </c>
      <c r="H51" s="15">
        <v>0.5</v>
      </c>
      <c r="I51" s="10">
        <v>0.5</v>
      </c>
      <c r="J51" s="49">
        <f t="shared" si="3"/>
        <v>28157806.333282735</v>
      </c>
      <c r="K51" s="2">
        <f t="shared" si="4"/>
        <v>0</v>
      </c>
      <c r="L51" s="51">
        <f t="shared" si="5"/>
        <v>0</v>
      </c>
    </row>
    <row r="52" spans="1:12" x14ac:dyDescent="0.2">
      <c r="A52" s="7" t="s">
        <v>45</v>
      </c>
      <c r="B52" s="48">
        <v>19486213.035311989</v>
      </c>
      <c r="C52" s="10">
        <v>2</v>
      </c>
      <c r="D52" s="2">
        <v>1</v>
      </c>
      <c r="E52" s="49">
        <f t="shared" si="0"/>
        <v>19486213.035311989</v>
      </c>
      <c r="F52" s="36">
        <f t="shared" si="1"/>
        <v>1</v>
      </c>
      <c r="G52" s="50">
        <f t="shared" si="2"/>
        <v>19486213.035311989</v>
      </c>
      <c r="H52" s="15">
        <v>0.5</v>
      </c>
      <c r="I52" s="10">
        <v>0</v>
      </c>
      <c r="J52" s="49">
        <f t="shared" si="3"/>
        <v>0</v>
      </c>
      <c r="K52" s="2">
        <f t="shared" si="4"/>
        <v>0.5</v>
      </c>
      <c r="L52" s="51">
        <f t="shared" si="5"/>
        <v>9743106.5176559947</v>
      </c>
    </row>
    <row r="53" spans="1:12" s="97" customFormat="1" x14ac:dyDescent="0.2">
      <c r="A53" s="91" t="s">
        <v>46</v>
      </c>
      <c r="B53" s="92">
        <v>66985725.308304183</v>
      </c>
      <c r="C53" s="93">
        <v>2</v>
      </c>
      <c r="D53" s="94">
        <v>0.5</v>
      </c>
      <c r="E53" s="49">
        <f t="shared" si="0"/>
        <v>33492862.654152092</v>
      </c>
      <c r="F53" s="95">
        <f t="shared" si="1"/>
        <v>1.5</v>
      </c>
      <c r="G53" s="50">
        <f t="shared" si="2"/>
        <v>100478587.96245627</v>
      </c>
      <c r="H53" s="96">
        <v>0.5</v>
      </c>
      <c r="I53" s="93">
        <v>0.5</v>
      </c>
      <c r="J53" s="49">
        <f t="shared" si="3"/>
        <v>33492862.654152092</v>
      </c>
      <c r="K53" s="94">
        <f t="shared" si="4"/>
        <v>0</v>
      </c>
      <c r="L53" s="51">
        <f t="shared" si="5"/>
        <v>0</v>
      </c>
    </row>
    <row r="54" spans="1:12" x14ac:dyDescent="0.2">
      <c r="A54" s="7" t="s">
        <v>47</v>
      </c>
      <c r="B54" s="48">
        <v>8236319.8621943332</v>
      </c>
      <c r="C54" s="10">
        <v>2.5</v>
      </c>
      <c r="D54" s="2">
        <v>1</v>
      </c>
      <c r="E54" s="49">
        <f t="shared" si="0"/>
        <v>8236319.8621943332</v>
      </c>
      <c r="F54" s="36">
        <f t="shared" si="1"/>
        <v>1.5</v>
      </c>
      <c r="G54" s="50">
        <f t="shared" si="2"/>
        <v>12354479.7932915</v>
      </c>
      <c r="H54" s="15">
        <v>0.5</v>
      </c>
      <c r="I54" s="10">
        <v>0</v>
      </c>
      <c r="J54" s="49">
        <f t="shared" si="3"/>
        <v>0</v>
      </c>
      <c r="K54" s="2">
        <f t="shared" si="4"/>
        <v>0.5</v>
      </c>
      <c r="L54" s="51">
        <f t="shared" si="5"/>
        <v>4118159.9310971666</v>
      </c>
    </row>
    <row r="55" spans="1:12" x14ac:dyDescent="0.2">
      <c r="A55" s="7" t="s">
        <v>48</v>
      </c>
      <c r="B55" s="48">
        <v>696944083.21618688</v>
      </c>
      <c r="C55" s="10">
        <v>3</v>
      </c>
      <c r="D55" s="2">
        <v>0</v>
      </c>
      <c r="E55" s="49">
        <f t="shared" si="0"/>
        <v>0</v>
      </c>
      <c r="F55" s="36">
        <f t="shared" si="1"/>
        <v>3</v>
      </c>
      <c r="G55" s="50">
        <f t="shared" si="2"/>
        <v>2090832249.6485605</v>
      </c>
      <c r="H55" s="15">
        <v>0.5</v>
      </c>
      <c r="I55" s="10">
        <v>0.5</v>
      </c>
      <c r="J55" s="49">
        <f t="shared" si="3"/>
        <v>348472041.60809344</v>
      </c>
      <c r="K55" s="2">
        <f t="shared" si="4"/>
        <v>0</v>
      </c>
      <c r="L55" s="51">
        <f t="shared" si="5"/>
        <v>0</v>
      </c>
    </row>
    <row r="56" spans="1:12" x14ac:dyDescent="0.2">
      <c r="A56" s="7" t="s">
        <v>49</v>
      </c>
      <c r="B56" s="48">
        <v>88670343.507074118</v>
      </c>
      <c r="C56" s="10">
        <v>3</v>
      </c>
      <c r="D56" s="2">
        <v>1</v>
      </c>
      <c r="E56" s="49">
        <f t="shared" si="0"/>
        <v>88670343.507074118</v>
      </c>
      <c r="F56" s="36">
        <f t="shared" si="1"/>
        <v>2</v>
      </c>
      <c r="G56" s="50">
        <f t="shared" si="2"/>
        <v>177340687.01414824</v>
      </c>
      <c r="H56" s="15">
        <v>0.5</v>
      </c>
      <c r="I56" s="10">
        <v>0.5</v>
      </c>
      <c r="J56" s="49">
        <f t="shared" si="3"/>
        <v>44335171.753537059</v>
      </c>
      <c r="K56" s="2">
        <f t="shared" si="4"/>
        <v>0</v>
      </c>
      <c r="L56" s="51">
        <f t="shared" si="5"/>
        <v>0</v>
      </c>
    </row>
    <row r="57" spans="1:12" x14ac:dyDescent="0.2">
      <c r="A57" s="7" t="s">
        <v>50</v>
      </c>
      <c r="B57" s="48">
        <v>389204135.00597233</v>
      </c>
      <c r="C57" s="10">
        <v>3</v>
      </c>
      <c r="D57" s="2">
        <v>1</v>
      </c>
      <c r="E57" s="49">
        <f t="shared" si="0"/>
        <v>389204135.00597233</v>
      </c>
      <c r="F57" s="36">
        <f t="shared" si="1"/>
        <v>2</v>
      </c>
      <c r="G57" s="50">
        <f t="shared" si="2"/>
        <v>778408270.01194465</v>
      </c>
      <c r="H57" s="15">
        <v>0.5</v>
      </c>
      <c r="I57" s="10">
        <v>0</v>
      </c>
      <c r="J57" s="49">
        <f t="shared" si="3"/>
        <v>0</v>
      </c>
      <c r="K57" s="2">
        <f t="shared" si="4"/>
        <v>0.5</v>
      </c>
      <c r="L57" s="51">
        <f t="shared" si="5"/>
        <v>194602067.50298616</v>
      </c>
    </row>
    <row r="58" spans="1:12" x14ac:dyDescent="0.2">
      <c r="A58" s="7" t="s">
        <v>51</v>
      </c>
      <c r="B58" s="48">
        <v>100344019.60038739</v>
      </c>
      <c r="C58" s="10">
        <v>3</v>
      </c>
      <c r="D58" s="2">
        <v>1</v>
      </c>
      <c r="E58" s="49">
        <f t="shared" si="0"/>
        <v>100344019.60038739</v>
      </c>
      <c r="F58" s="36">
        <f t="shared" si="1"/>
        <v>2</v>
      </c>
      <c r="G58" s="50">
        <f t="shared" si="2"/>
        <v>200688039.20077479</v>
      </c>
      <c r="H58" s="15">
        <v>0.5</v>
      </c>
      <c r="I58" s="10">
        <v>0</v>
      </c>
      <c r="J58" s="49">
        <f t="shared" si="3"/>
        <v>0</v>
      </c>
      <c r="K58" s="2">
        <f t="shared" si="4"/>
        <v>0.5</v>
      </c>
      <c r="L58" s="51">
        <f t="shared" si="5"/>
        <v>50172009.800193697</v>
      </c>
    </row>
    <row r="59" spans="1:12" x14ac:dyDescent="0.2">
      <c r="A59" s="7" t="s">
        <v>52</v>
      </c>
      <c r="B59" s="48">
        <v>232782811.26969448</v>
      </c>
      <c r="C59" s="10">
        <v>3</v>
      </c>
      <c r="D59" s="2">
        <v>1</v>
      </c>
      <c r="E59" s="49">
        <f t="shared" si="0"/>
        <v>232782811.26969448</v>
      </c>
      <c r="F59" s="36">
        <f t="shared" si="1"/>
        <v>2</v>
      </c>
      <c r="G59" s="50">
        <f t="shared" si="2"/>
        <v>465565622.53938895</v>
      </c>
      <c r="H59" s="15">
        <v>0.5</v>
      </c>
      <c r="I59" s="10">
        <v>0</v>
      </c>
      <c r="J59" s="49">
        <f t="shared" si="3"/>
        <v>0</v>
      </c>
      <c r="K59" s="2">
        <f t="shared" si="4"/>
        <v>0.5</v>
      </c>
      <c r="L59" s="51">
        <f t="shared" si="5"/>
        <v>116391405.63484724</v>
      </c>
    </row>
    <row r="60" spans="1:12" x14ac:dyDescent="0.2">
      <c r="A60" s="7" t="s">
        <v>53</v>
      </c>
      <c r="B60" s="48">
        <v>147206361.89154944</v>
      </c>
      <c r="C60" s="10">
        <v>3</v>
      </c>
      <c r="D60" s="2">
        <v>0.5</v>
      </c>
      <c r="E60" s="49">
        <f t="shared" si="0"/>
        <v>73603180.945774719</v>
      </c>
      <c r="F60" s="36">
        <f t="shared" si="1"/>
        <v>2.5</v>
      </c>
      <c r="G60" s="50">
        <f t="shared" si="2"/>
        <v>368015904.72887361</v>
      </c>
      <c r="H60" s="15">
        <v>0.5</v>
      </c>
      <c r="I60" s="10">
        <v>0.5</v>
      </c>
      <c r="J60" s="49">
        <f t="shared" si="3"/>
        <v>73603180.945774719</v>
      </c>
      <c r="K60" s="2">
        <f t="shared" si="4"/>
        <v>0</v>
      </c>
      <c r="L60" s="51">
        <f t="shared" si="5"/>
        <v>0</v>
      </c>
    </row>
    <row r="61" spans="1:12" x14ac:dyDescent="0.2">
      <c r="A61" s="7" t="s">
        <v>54</v>
      </c>
      <c r="B61" s="48">
        <v>10590493.110480897</v>
      </c>
      <c r="C61" s="10">
        <v>2</v>
      </c>
      <c r="D61" s="2">
        <v>1</v>
      </c>
      <c r="E61" s="49">
        <f t="shared" si="0"/>
        <v>10590493.110480897</v>
      </c>
      <c r="F61" s="36">
        <f t="shared" si="1"/>
        <v>1</v>
      </c>
      <c r="G61" s="50">
        <f t="shared" si="2"/>
        <v>10590493.110480897</v>
      </c>
      <c r="H61" s="15">
        <v>0.5</v>
      </c>
      <c r="I61" s="10">
        <v>0</v>
      </c>
      <c r="J61" s="49">
        <f t="shared" si="3"/>
        <v>0</v>
      </c>
      <c r="K61" s="2">
        <f t="shared" si="4"/>
        <v>0.5</v>
      </c>
      <c r="L61" s="51">
        <f t="shared" si="5"/>
        <v>5295246.5552404486</v>
      </c>
    </row>
    <row r="62" spans="1:12" x14ac:dyDescent="0.2">
      <c r="A62" s="7" t="s">
        <v>84</v>
      </c>
      <c r="B62" s="48">
        <v>70806324.353791952</v>
      </c>
      <c r="C62" s="10">
        <v>2</v>
      </c>
      <c r="D62" s="2">
        <v>0</v>
      </c>
      <c r="E62" s="49">
        <f t="shared" si="0"/>
        <v>0</v>
      </c>
      <c r="F62" s="36">
        <f t="shared" si="1"/>
        <v>2</v>
      </c>
      <c r="G62" s="50">
        <f t="shared" si="2"/>
        <v>141612648.7075839</v>
      </c>
      <c r="H62" s="15">
        <v>0.5</v>
      </c>
      <c r="I62" s="10">
        <v>0.5</v>
      </c>
      <c r="J62" s="49">
        <f t="shared" si="3"/>
        <v>35403162.176895976</v>
      </c>
      <c r="K62" s="2">
        <f t="shared" si="4"/>
        <v>0</v>
      </c>
      <c r="L62" s="51">
        <f t="shared" si="5"/>
        <v>0</v>
      </c>
    </row>
    <row r="63" spans="1:12" x14ac:dyDescent="0.2">
      <c r="A63" s="7" t="s">
        <v>85</v>
      </c>
      <c r="B63" s="48">
        <v>59196562.67272751</v>
      </c>
      <c r="C63" s="10">
        <v>2</v>
      </c>
      <c r="D63" s="2">
        <v>0.5</v>
      </c>
      <c r="E63" s="49">
        <f t="shared" si="0"/>
        <v>29598281.336363755</v>
      </c>
      <c r="F63" s="36">
        <f t="shared" si="1"/>
        <v>1.5</v>
      </c>
      <c r="G63" s="50">
        <f t="shared" si="2"/>
        <v>88794844.009091258</v>
      </c>
      <c r="H63" s="15">
        <v>0.5</v>
      </c>
      <c r="I63" s="10">
        <v>0.5</v>
      </c>
      <c r="J63" s="49">
        <f t="shared" si="3"/>
        <v>29598281.336363755</v>
      </c>
      <c r="K63" s="2">
        <f t="shared" si="4"/>
        <v>0</v>
      </c>
      <c r="L63" s="51">
        <f t="shared" si="5"/>
        <v>0</v>
      </c>
    </row>
    <row r="64" spans="1:12" x14ac:dyDescent="0.2">
      <c r="A64" s="7" t="s">
        <v>55</v>
      </c>
      <c r="B64" s="48">
        <v>51472406.676862247</v>
      </c>
      <c r="C64" s="10">
        <v>2</v>
      </c>
      <c r="D64" s="2">
        <v>0.5</v>
      </c>
      <c r="E64" s="49">
        <f t="shared" si="0"/>
        <v>25736203.338431124</v>
      </c>
      <c r="F64" s="36">
        <f t="shared" si="1"/>
        <v>1.5</v>
      </c>
      <c r="G64" s="50">
        <f t="shared" si="2"/>
        <v>77208610.015293375</v>
      </c>
      <c r="H64" s="15">
        <v>0.5</v>
      </c>
      <c r="I64" s="10">
        <v>0.5</v>
      </c>
      <c r="J64" s="49">
        <f t="shared" si="3"/>
        <v>25736203.338431124</v>
      </c>
      <c r="K64" s="2">
        <f t="shared" si="4"/>
        <v>0</v>
      </c>
      <c r="L64" s="51">
        <f t="shared" si="5"/>
        <v>0</v>
      </c>
    </row>
    <row r="65" spans="1:12" x14ac:dyDescent="0.2">
      <c r="A65" s="7" t="s">
        <v>56</v>
      </c>
      <c r="B65" s="48">
        <v>123439088.88205197</v>
      </c>
      <c r="C65" s="10">
        <v>3</v>
      </c>
      <c r="D65" s="2">
        <v>1</v>
      </c>
      <c r="E65" s="49">
        <f t="shared" si="0"/>
        <v>123439088.88205197</v>
      </c>
      <c r="F65" s="36">
        <f t="shared" si="1"/>
        <v>2</v>
      </c>
      <c r="G65" s="50">
        <f t="shared" si="2"/>
        <v>246878177.76410395</v>
      </c>
      <c r="H65" s="15">
        <v>0.5</v>
      </c>
      <c r="I65" s="10">
        <v>0</v>
      </c>
      <c r="J65" s="49">
        <f t="shared" si="3"/>
        <v>0</v>
      </c>
      <c r="K65" s="2">
        <f t="shared" si="4"/>
        <v>0.5</v>
      </c>
      <c r="L65" s="51">
        <f t="shared" si="5"/>
        <v>61719544.441025987</v>
      </c>
    </row>
    <row r="66" spans="1:12" x14ac:dyDescent="0.2">
      <c r="A66" s="7" t="s">
        <v>57</v>
      </c>
      <c r="B66" s="48">
        <v>100784583.36861949</v>
      </c>
      <c r="C66" s="10">
        <v>3</v>
      </c>
      <c r="D66" s="2">
        <v>1</v>
      </c>
      <c r="E66" s="49">
        <f t="shared" si="0"/>
        <v>100784583.36861949</v>
      </c>
      <c r="F66" s="36">
        <f t="shared" si="1"/>
        <v>2</v>
      </c>
      <c r="G66" s="50">
        <f t="shared" si="2"/>
        <v>201569166.73723897</v>
      </c>
      <c r="H66" s="15">
        <v>0.5</v>
      </c>
      <c r="I66" s="10">
        <v>0</v>
      </c>
      <c r="J66" s="49">
        <f t="shared" si="3"/>
        <v>0</v>
      </c>
      <c r="K66" s="2">
        <f t="shared" si="4"/>
        <v>0.5</v>
      </c>
      <c r="L66" s="51">
        <f t="shared" si="5"/>
        <v>50392291.684309743</v>
      </c>
    </row>
    <row r="67" spans="1:12" x14ac:dyDescent="0.2">
      <c r="A67" s="7" t="s">
        <v>58</v>
      </c>
      <c r="B67" s="48">
        <v>25643564.814009208</v>
      </c>
      <c r="C67" s="10">
        <v>2</v>
      </c>
      <c r="D67" s="2">
        <v>1</v>
      </c>
      <c r="E67" s="49">
        <f t="shared" si="0"/>
        <v>25643564.814009208</v>
      </c>
      <c r="F67" s="36">
        <f t="shared" si="1"/>
        <v>1</v>
      </c>
      <c r="G67" s="50">
        <f t="shared" si="2"/>
        <v>25643564.814009208</v>
      </c>
      <c r="H67" s="15">
        <v>0.5</v>
      </c>
      <c r="I67" s="10">
        <v>0</v>
      </c>
      <c r="J67" s="49">
        <f t="shared" si="3"/>
        <v>0</v>
      </c>
      <c r="K67" s="2">
        <f t="shared" si="4"/>
        <v>0.5</v>
      </c>
      <c r="L67" s="51">
        <f t="shared" si="5"/>
        <v>12821782.407004604</v>
      </c>
    </row>
    <row r="68" spans="1:12" x14ac:dyDescent="0.2">
      <c r="A68" s="7" t="s">
        <v>59</v>
      </c>
      <c r="B68" s="48">
        <v>7084012.589282386</v>
      </c>
      <c r="C68" s="10">
        <v>2.5</v>
      </c>
      <c r="D68" s="2">
        <v>1</v>
      </c>
      <c r="E68" s="49">
        <f t="shared" si="0"/>
        <v>7084012.589282386</v>
      </c>
      <c r="F68" s="36">
        <f t="shared" si="1"/>
        <v>1.5</v>
      </c>
      <c r="G68" s="50">
        <f t="shared" si="2"/>
        <v>10626018.883923579</v>
      </c>
      <c r="H68" s="15">
        <v>0.5</v>
      </c>
      <c r="I68" s="10">
        <v>0</v>
      </c>
      <c r="J68" s="49">
        <f t="shared" si="3"/>
        <v>0</v>
      </c>
      <c r="K68" s="2">
        <f t="shared" si="4"/>
        <v>0.5</v>
      </c>
      <c r="L68" s="51">
        <f t="shared" si="5"/>
        <v>3542006.294641193</v>
      </c>
    </row>
    <row r="69" spans="1:12" x14ac:dyDescent="0.2">
      <c r="A69" s="7" t="s">
        <v>60</v>
      </c>
      <c r="B69" s="48">
        <v>3522950.9560685353</v>
      </c>
      <c r="C69" s="10">
        <v>2.5</v>
      </c>
      <c r="D69" s="2">
        <v>1</v>
      </c>
      <c r="E69" s="49">
        <f t="shared" si="0"/>
        <v>3522950.9560685353</v>
      </c>
      <c r="F69" s="36">
        <f t="shared" si="1"/>
        <v>1.5</v>
      </c>
      <c r="G69" s="50">
        <f t="shared" si="2"/>
        <v>5284426.4341028035</v>
      </c>
      <c r="H69" s="15">
        <v>0.5</v>
      </c>
      <c r="I69" s="10">
        <v>0</v>
      </c>
      <c r="J69" s="49">
        <f t="shared" si="3"/>
        <v>0</v>
      </c>
      <c r="K69" s="2">
        <f t="shared" si="4"/>
        <v>0.5</v>
      </c>
      <c r="L69" s="51">
        <f t="shared" si="5"/>
        <v>1761475.4780342677</v>
      </c>
    </row>
    <row r="70" spans="1:12" x14ac:dyDescent="0.2">
      <c r="A70" s="7" t="s">
        <v>61</v>
      </c>
      <c r="B70" s="48">
        <v>1195526.6420519168</v>
      </c>
      <c r="C70" s="10">
        <v>2.5</v>
      </c>
      <c r="D70" s="2">
        <v>1</v>
      </c>
      <c r="E70" s="49">
        <f t="shared" si="0"/>
        <v>1195526.6420519168</v>
      </c>
      <c r="F70" s="36">
        <f t="shared" si="1"/>
        <v>1.5</v>
      </c>
      <c r="G70" s="50">
        <f t="shared" si="2"/>
        <v>1793289.9630778753</v>
      </c>
      <c r="H70" s="15">
        <v>0.5</v>
      </c>
      <c r="I70" s="10">
        <v>0</v>
      </c>
      <c r="J70" s="49">
        <f t="shared" si="3"/>
        <v>0</v>
      </c>
      <c r="K70" s="2">
        <f t="shared" si="4"/>
        <v>0.5</v>
      </c>
      <c r="L70" s="51">
        <f t="shared" si="5"/>
        <v>597763.3210259584</v>
      </c>
    </row>
    <row r="71" spans="1:12" x14ac:dyDescent="0.2">
      <c r="A71" s="7" t="s">
        <v>62</v>
      </c>
      <c r="B71" s="48">
        <v>124449476.72768115</v>
      </c>
      <c r="C71" s="10">
        <v>3</v>
      </c>
      <c r="D71" s="2">
        <v>0</v>
      </c>
      <c r="E71" s="49">
        <f t="shared" si="0"/>
        <v>0</v>
      </c>
      <c r="F71" s="36">
        <f t="shared" si="1"/>
        <v>3</v>
      </c>
      <c r="G71" s="50">
        <f t="shared" si="2"/>
        <v>373348430.18304342</v>
      </c>
      <c r="H71" s="15">
        <v>0.5</v>
      </c>
      <c r="I71" s="10">
        <v>0.5</v>
      </c>
      <c r="J71" s="49">
        <f t="shared" si="3"/>
        <v>62224738.363840573</v>
      </c>
      <c r="K71" s="2">
        <f t="shared" si="4"/>
        <v>0</v>
      </c>
      <c r="L71" s="51">
        <f t="shared" si="5"/>
        <v>0</v>
      </c>
    </row>
    <row r="72" spans="1:12" x14ac:dyDescent="0.2">
      <c r="A72" s="7" t="s">
        <v>63</v>
      </c>
      <c r="B72" s="48">
        <v>4112576.5855409149</v>
      </c>
      <c r="C72" s="10">
        <v>3.5</v>
      </c>
      <c r="D72" s="2">
        <v>1</v>
      </c>
      <c r="E72" s="49">
        <f t="shared" si="0"/>
        <v>4112576.5855409149</v>
      </c>
      <c r="F72" s="36">
        <f t="shared" si="1"/>
        <v>2.5</v>
      </c>
      <c r="G72" s="50">
        <f t="shared" si="2"/>
        <v>10281441.463852286</v>
      </c>
      <c r="H72" s="15">
        <v>0.5</v>
      </c>
      <c r="I72" s="10">
        <v>0.5</v>
      </c>
      <c r="J72" s="49">
        <f>(B72*0.5*0.75)</f>
        <v>1542216.2195778431</v>
      </c>
      <c r="K72" s="2">
        <f t="shared" si="4"/>
        <v>0</v>
      </c>
      <c r="L72" s="51">
        <f>(B72*0.5*0.25)</f>
        <v>514072.07319261436</v>
      </c>
    </row>
    <row r="73" spans="1:12" x14ac:dyDescent="0.2">
      <c r="A73" s="7" t="s">
        <v>64</v>
      </c>
      <c r="B73" s="48">
        <v>42782118.716481209</v>
      </c>
      <c r="C73" s="10">
        <v>2</v>
      </c>
      <c r="D73" s="2">
        <v>1</v>
      </c>
      <c r="E73" s="49">
        <f t="shared" si="0"/>
        <v>42782118.716481209</v>
      </c>
      <c r="F73" s="36">
        <f t="shared" si="1"/>
        <v>1</v>
      </c>
      <c r="G73" s="50">
        <f t="shared" si="2"/>
        <v>42782118.716481209</v>
      </c>
      <c r="H73" s="15">
        <v>0.5</v>
      </c>
      <c r="I73" s="10">
        <v>0</v>
      </c>
      <c r="J73" s="49">
        <f t="shared" si="3"/>
        <v>0</v>
      </c>
      <c r="K73" s="2">
        <f t="shared" si="4"/>
        <v>0.5</v>
      </c>
      <c r="L73" s="51">
        <f t="shared" si="5"/>
        <v>21391059.358240604</v>
      </c>
    </row>
    <row r="74" spans="1:12" x14ac:dyDescent="0.2">
      <c r="A74" s="7" t="s">
        <v>65</v>
      </c>
      <c r="B74" s="48">
        <v>3194619.7682681573</v>
      </c>
      <c r="C74" s="10">
        <v>2.5</v>
      </c>
      <c r="D74" s="2">
        <v>1</v>
      </c>
      <c r="E74" s="49">
        <f>(B74*D74)</f>
        <v>3194619.7682681573</v>
      </c>
      <c r="F74" s="36">
        <f>(C74-D74)</f>
        <v>1.5</v>
      </c>
      <c r="G74" s="50">
        <f>(B74*F74)</f>
        <v>4791929.6524022361</v>
      </c>
      <c r="H74" s="15">
        <v>0.5</v>
      </c>
      <c r="I74" s="10">
        <v>0.5</v>
      </c>
      <c r="J74" s="49">
        <f>(B74*I74)</f>
        <v>1597309.8841340786</v>
      </c>
      <c r="K74" s="2">
        <f>(H74-I74)</f>
        <v>0</v>
      </c>
      <c r="L74" s="51">
        <f>(B74*K74)</f>
        <v>0</v>
      </c>
    </row>
    <row r="75" spans="1:12" x14ac:dyDescent="0.2">
      <c r="A75" s="7" t="s">
        <v>82</v>
      </c>
      <c r="B75" s="11">
        <f>SUM(B8:B74)</f>
        <v>5640631579.725709</v>
      </c>
      <c r="C75" s="12"/>
      <c r="D75" s="1"/>
      <c r="E75" s="40">
        <f>SUM(E8:E74)</f>
        <v>4090853327.3491492</v>
      </c>
      <c r="F75" s="1"/>
      <c r="G75" s="40">
        <f>SUM(G8:G74)</f>
        <v>11100733389.650866</v>
      </c>
      <c r="H75" s="13"/>
      <c r="I75" s="1"/>
      <c r="J75" s="40">
        <f>SUM(J8:J74)</f>
        <v>1437236531.6946301</v>
      </c>
      <c r="K75" s="1"/>
      <c r="L75" s="43">
        <f>SUM(L8:L74)</f>
        <v>1383079258.1682231</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44"/>
      <c r="K77" s="5"/>
      <c r="L77" s="98"/>
    </row>
    <row r="78" spans="1:12" ht="38.25" customHeight="1" x14ac:dyDescent="0.2">
      <c r="A78" s="126" t="s">
        <v>228</v>
      </c>
      <c r="B78" s="127"/>
      <c r="C78" s="127"/>
      <c r="D78" s="127"/>
      <c r="E78" s="127"/>
      <c r="F78" s="127"/>
      <c r="G78" s="127"/>
      <c r="H78" s="127"/>
      <c r="I78" s="127"/>
      <c r="J78" s="127"/>
      <c r="K78" s="127"/>
      <c r="L78" s="128"/>
    </row>
    <row r="79" spans="1:12" ht="12.75" customHeight="1" x14ac:dyDescent="0.2">
      <c r="A79" s="126" t="s">
        <v>229</v>
      </c>
      <c r="B79" s="127"/>
      <c r="C79" s="127"/>
      <c r="D79" s="127"/>
      <c r="E79" s="127"/>
      <c r="F79" s="127"/>
      <c r="G79" s="127"/>
      <c r="H79" s="127"/>
      <c r="I79" s="127"/>
      <c r="J79" s="127"/>
      <c r="K79" s="127"/>
      <c r="L79" s="128"/>
    </row>
    <row r="80" spans="1:12" ht="25.5" customHeight="1" x14ac:dyDescent="0.2">
      <c r="A80" s="126" t="s">
        <v>230</v>
      </c>
      <c r="B80" s="127"/>
      <c r="C80" s="127"/>
      <c r="D80" s="127"/>
      <c r="E80" s="127"/>
      <c r="F80" s="127"/>
      <c r="G80" s="127"/>
      <c r="H80" s="127"/>
      <c r="I80" s="127"/>
      <c r="J80" s="127"/>
      <c r="K80" s="127"/>
      <c r="L80" s="128"/>
    </row>
    <row r="81" spans="1:12" ht="12.75" customHeight="1" x14ac:dyDescent="0.2">
      <c r="A81" s="45"/>
      <c r="B81" s="46"/>
      <c r="C81" s="46"/>
      <c r="D81" s="46"/>
      <c r="E81" s="46"/>
      <c r="F81" s="46"/>
      <c r="G81" s="46"/>
      <c r="H81" s="46"/>
      <c r="I81" s="46"/>
      <c r="J81" s="46"/>
      <c r="K81" s="46"/>
      <c r="L81" s="47"/>
    </row>
    <row r="82" spans="1:12" ht="12.75" customHeight="1" x14ac:dyDescent="0.2">
      <c r="A82" s="4" t="s">
        <v>74</v>
      </c>
      <c r="B82" s="5"/>
      <c r="C82" s="5"/>
      <c r="D82" s="5"/>
      <c r="E82" s="5"/>
      <c r="F82" s="5"/>
      <c r="G82" s="5"/>
      <c r="H82" s="5"/>
      <c r="I82" s="5"/>
      <c r="J82" s="5"/>
      <c r="K82" s="5"/>
      <c r="L82" s="6"/>
    </row>
    <row r="83" spans="1:12" ht="12.75" customHeight="1" x14ac:dyDescent="0.2">
      <c r="A83" s="126" t="s">
        <v>231</v>
      </c>
      <c r="B83" s="129"/>
      <c r="C83" s="129"/>
      <c r="D83" s="129"/>
      <c r="E83" s="129"/>
      <c r="F83" s="129"/>
      <c r="G83" s="129"/>
      <c r="H83" s="129"/>
      <c r="I83" s="129"/>
      <c r="J83" s="129"/>
      <c r="K83" s="129"/>
      <c r="L83" s="128"/>
    </row>
    <row r="84" spans="1:12" ht="13.5" customHeight="1" thickBot="1" x14ac:dyDescent="0.25">
      <c r="A84" s="130" t="s">
        <v>227</v>
      </c>
      <c r="B84" s="131"/>
      <c r="C84" s="131"/>
      <c r="D84" s="131"/>
      <c r="E84" s="131"/>
      <c r="F84" s="131"/>
      <c r="G84" s="131"/>
      <c r="H84" s="131"/>
      <c r="I84" s="131"/>
      <c r="J84" s="131"/>
      <c r="K84" s="131"/>
      <c r="L84" s="132"/>
    </row>
  </sheetData>
  <mergeCells count="10">
    <mergeCell ref="A79:L79"/>
    <mergeCell ref="A80:L80"/>
    <mergeCell ref="A83:L83"/>
    <mergeCell ref="A84:L84"/>
    <mergeCell ref="A1:L1"/>
    <mergeCell ref="A2:L2"/>
    <mergeCell ref="A3:L3"/>
    <mergeCell ref="C4:G4"/>
    <mergeCell ref="H4:L4"/>
    <mergeCell ref="A78:L78"/>
  </mergeCells>
  <printOptions horizontalCentered="1"/>
  <pageMargins left="0.5" right="0.5" top="0.5" bottom="0.5" header="0.3" footer="0.3"/>
  <pageSetup scale="77" fitToHeight="0" orientation="landscape" verticalDpi="0" r:id="rId1"/>
  <headerFooter>
    <oddHeader>&amp;COffice of Economic and Demographic Research</oddHeader>
    <oddFooter>&amp;LDecember 2022, Second Update&amp;RPage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7"/>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5.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219</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2021</v>
      </c>
      <c r="E6" s="19" t="s">
        <v>70</v>
      </c>
      <c r="F6" s="34" t="s">
        <v>72</v>
      </c>
      <c r="G6" s="25" t="s">
        <v>66</v>
      </c>
      <c r="H6" s="26" t="s">
        <v>76</v>
      </c>
      <c r="I6" s="19">
        <v>2021</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49114714.896464631</v>
      </c>
      <c r="C8" s="9">
        <v>3.5</v>
      </c>
      <c r="D8" s="3">
        <v>0.5</v>
      </c>
      <c r="E8" s="49">
        <f>(B8*D8)</f>
        <v>24557357.448232315</v>
      </c>
      <c r="F8" s="52">
        <f>(C8-D8)</f>
        <v>3</v>
      </c>
      <c r="G8" s="50">
        <f>(B8*F8)</f>
        <v>147344144.68939388</v>
      </c>
      <c r="H8" s="14">
        <v>0.5</v>
      </c>
      <c r="I8" s="33">
        <v>0.5</v>
      </c>
      <c r="J8" s="39">
        <f>(B8*I8)</f>
        <v>24557357.448232315</v>
      </c>
      <c r="K8" s="3">
        <f>(H8-I8)</f>
        <v>0</v>
      </c>
      <c r="L8" s="42">
        <f>(B8*K8)</f>
        <v>0</v>
      </c>
    </row>
    <row r="9" spans="1:12" x14ac:dyDescent="0.2">
      <c r="A9" s="7" t="s">
        <v>3</v>
      </c>
      <c r="B9" s="48">
        <v>3067519.6862613335</v>
      </c>
      <c r="C9" s="10">
        <v>2.5</v>
      </c>
      <c r="D9" s="2">
        <v>1</v>
      </c>
      <c r="E9" s="49">
        <f>(B9*D9)</f>
        <v>3067519.6862613335</v>
      </c>
      <c r="F9" s="36">
        <f>(C9-D9)</f>
        <v>1.5</v>
      </c>
      <c r="G9" s="50">
        <f>(B9*F9)</f>
        <v>4601279.5293920003</v>
      </c>
      <c r="H9" s="15">
        <v>0.5</v>
      </c>
      <c r="I9" s="10">
        <v>0</v>
      </c>
      <c r="J9" s="49">
        <f>(B9*I9)</f>
        <v>0</v>
      </c>
      <c r="K9" s="2">
        <f>(H9-I9)</f>
        <v>0.5</v>
      </c>
      <c r="L9" s="51">
        <f>(B9*K9)</f>
        <v>1533759.8431306668</v>
      </c>
    </row>
    <row r="10" spans="1:12" x14ac:dyDescent="0.2">
      <c r="A10" s="7" t="s">
        <v>4</v>
      </c>
      <c r="B10" s="48">
        <v>55555898.683658205</v>
      </c>
      <c r="C10" s="10">
        <v>2</v>
      </c>
      <c r="D10" s="2">
        <v>0.5</v>
      </c>
      <c r="E10" s="49">
        <f t="shared" ref="E10:E73" si="0">(B10*D10)</f>
        <v>27777949.341829102</v>
      </c>
      <c r="F10" s="36">
        <f t="shared" ref="F10:F73" si="1">(C10-D10)</f>
        <v>1.5</v>
      </c>
      <c r="G10" s="50">
        <f t="shared" ref="G10:G73" si="2">(B10*F10)</f>
        <v>83333848.025487304</v>
      </c>
      <c r="H10" s="15">
        <v>0.5</v>
      </c>
      <c r="I10" s="10">
        <v>0.5</v>
      </c>
      <c r="J10" s="49">
        <f t="shared" ref="J10:J73" si="3">(B10*I10)</f>
        <v>27777949.341829102</v>
      </c>
      <c r="K10" s="2">
        <f t="shared" ref="K10:K73" si="4">(H10-I10)</f>
        <v>0</v>
      </c>
      <c r="L10" s="51">
        <f t="shared" ref="L10:L73" si="5">(B10*K10)</f>
        <v>0</v>
      </c>
    </row>
    <row r="11" spans="1:12" x14ac:dyDescent="0.2">
      <c r="A11" s="7" t="s">
        <v>5</v>
      </c>
      <c r="B11" s="48">
        <v>3886004.5991527438</v>
      </c>
      <c r="C11" s="10">
        <v>2.5</v>
      </c>
      <c r="D11" s="2">
        <v>1</v>
      </c>
      <c r="E11" s="49">
        <f t="shared" si="0"/>
        <v>3886004.5991527438</v>
      </c>
      <c r="F11" s="36">
        <f t="shared" si="1"/>
        <v>1.5</v>
      </c>
      <c r="G11" s="50">
        <f t="shared" si="2"/>
        <v>5829006.8987291157</v>
      </c>
      <c r="H11" s="15">
        <v>0.5</v>
      </c>
      <c r="I11" s="10">
        <v>0</v>
      </c>
      <c r="J11" s="49">
        <f t="shared" si="3"/>
        <v>0</v>
      </c>
      <c r="K11" s="2">
        <f t="shared" si="4"/>
        <v>0.5</v>
      </c>
      <c r="L11" s="51">
        <f t="shared" si="5"/>
        <v>1943002.2995763719</v>
      </c>
    </row>
    <row r="12" spans="1:12" x14ac:dyDescent="0.2">
      <c r="A12" s="7" t="s">
        <v>6</v>
      </c>
      <c r="B12" s="48">
        <v>109103007.13726149</v>
      </c>
      <c r="C12" s="10">
        <v>3</v>
      </c>
      <c r="D12" s="2">
        <v>0.5</v>
      </c>
      <c r="E12" s="49">
        <f t="shared" si="0"/>
        <v>54551503.568630747</v>
      </c>
      <c r="F12" s="36">
        <f t="shared" si="1"/>
        <v>2.5</v>
      </c>
      <c r="G12" s="50">
        <f t="shared" si="2"/>
        <v>272757517.84315372</v>
      </c>
      <c r="H12" s="15">
        <v>0.5</v>
      </c>
      <c r="I12" s="10">
        <v>0.5</v>
      </c>
      <c r="J12" s="49">
        <f t="shared" si="3"/>
        <v>54551503.568630747</v>
      </c>
      <c r="K12" s="2">
        <f t="shared" si="4"/>
        <v>0</v>
      </c>
      <c r="L12" s="51">
        <f t="shared" si="5"/>
        <v>0</v>
      </c>
    </row>
    <row r="13" spans="1:12" x14ac:dyDescent="0.2">
      <c r="A13" s="7" t="s">
        <v>7</v>
      </c>
      <c r="B13" s="48">
        <v>425877175.72816551</v>
      </c>
      <c r="C13" s="10">
        <v>3</v>
      </c>
      <c r="D13" s="2">
        <v>1</v>
      </c>
      <c r="E13" s="49">
        <f t="shared" si="0"/>
        <v>425877175.72816551</v>
      </c>
      <c r="F13" s="36">
        <f t="shared" si="1"/>
        <v>2</v>
      </c>
      <c r="G13" s="50">
        <f t="shared" si="2"/>
        <v>851754351.45633101</v>
      </c>
      <c r="H13" s="15">
        <v>0.5</v>
      </c>
      <c r="I13" s="10">
        <v>0</v>
      </c>
      <c r="J13" s="49">
        <f t="shared" si="3"/>
        <v>0</v>
      </c>
      <c r="K13" s="2">
        <f t="shared" si="4"/>
        <v>0.5</v>
      </c>
      <c r="L13" s="51">
        <f t="shared" si="5"/>
        <v>212938587.86408275</v>
      </c>
    </row>
    <row r="14" spans="1:12" x14ac:dyDescent="0.2">
      <c r="A14" s="7" t="s">
        <v>8</v>
      </c>
      <c r="B14" s="48">
        <v>1239617.0065389469</v>
      </c>
      <c r="C14" s="10">
        <v>2.5</v>
      </c>
      <c r="D14" s="2">
        <v>1</v>
      </c>
      <c r="E14" s="49">
        <f t="shared" si="0"/>
        <v>1239617.0065389469</v>
      </c>
      <c r="F14" s="36">
        <f t="shared" si="1"/>
        <v>1.5</v>
      </c>
      <c r="G14" s="50">
        <f t="shared" si="2"/>
        <v>1859425.5098084202</v>
      </c>
      <c r="H14" s="15">
        <v>0.5</v>
      </c>
      <c r="I14" s="10">
        <v>0.5</v>
      </c>
      <c r="J14" s="49">
        <f t="shared" si="3"/>
        <v>619808.50326947344</v>
      </c>
      <c r="K14" s="2">
        <f t="shared" si="4"/>
        <v>0</v>
      </c>
      <c r="L14" s="51">
        <f t="shared" si="5"/>
        <v>0</v>
      </c>
    </row>
    <row r="15" spans="1:12" x14ac:dyDescent="0.2">
      <c r="A15" s="7" t="s">
        <v>9</v>
      </c>
      <c r="B15" s="48">
        <v>36562229.293995053</v>
      </c>
      <c r="C15" s="10">
        <v>3</v>
      </c>
      <c r="D15" s="2">
        <v>1</v>
      </c>
      <c r="E15" s="49">
        <f t="shared" si="0"/>
        <v>36562229.293995053</v>
      </c>
      <c r="F15" s="36">
        <f t="shared" si="1"/>
        <v>2</v>
      </c>
      <c r="G15" s="50">
        <f t="shared" si="2"/>
        <v>73124458.587990105</v>
      </c>
      <c r="H15" s="15">
        <v>0.5</v>
      </c>
      <c r="I15" s="10">
        <v>0</v>
      </c>
      <c r="J15" s="49">
        <f t="shared" si="3"/>
        <v>0</v>
      </c>
      <c r="K15" s="2">
        <f t="shared" si="4"/>
        <v>0.5</v>
      </c>
      <c r="L15" s="51">
        <f t="shared" si="5"/>
        <v>18281114.646997526</v>
      </c>
    </row>
    <row r="16" spans="1:12" x14ac:dyDescent="0.2">
      <c r="A16" s="7" t="s">
        <v>10</v>
      </c>
      <c r="B16" s="48">
        <v>21801295.830362599</v>
      </c>
      <c r="C16" s="10">
        <v>2</v>
      </c>
      <c r="D16" s="2">
        <v>0</v>
      </c>
      <c r="E16" s="49">
        <f t="shared" si="0"/>
        <v>0</v>
      </c>
      <c r="F16" s="36">
        <f t="shared" si="1"/>
        <v>2</v>
      </c>
      <c r="G16" s="50">
        <f t="shared" si="2"/>
        <v>43602591.660725199</v>
      </c>
      <c r="H16" s="15">
        <v>0.5</v>
      </c>
      <c r="I16" s="10">
        <v>0</v>
      </c>
      <c r="J16" s="49">
        <f t="shared" si="3"/>
        <v>0</v>
      </c>
      <c r="K16" s="2">
        <f t="shared" si="4"/>
        <v>0.5</v>
      </c>
      <c r="L16" s="51">
        <f t="shared" si="5"/>
        <v>10900647.9151813</v>
      </c>
    </row>
    <row r="17" spans="1:12" s="97" customFormat="1" x14ac:dyDescent="0.2">
      <c r="A17" s="91" t="s">
        <v>11</v>
      </c>
      <c r="B17" s="92">
        <v>29771633.174119394</v>
      </c>
      <c r="C17" s="93">
        <v>3</v>
      </c>
      <c r="D17" s="94">
        <v>1</v>
      </c>
      <c r="E17" s="49">
        <f t="shared" si="0"/>
        <v>29771633.174119394</v>
      </c>
      <c r="F17" s="95">
        <f t="shared" si="1"/>
        <v>2</v>
      </c>
      <c r="G17" s="50">
        <f t="shared" si="2"/>
        <v>59543266.348238789</v>
      </c>
      <c r="H17" s="96">
        <v>0.5</v>
      </c>
      <c r="I17" s="93">
        <v>0.5</v>
      </c>
      <c r="J17" s="49">
        <f t="shared" si="3"/>
        <v>14885816.587059697</v>
      </c>
      <c r="K17" s="94">
        <f t="shared" si="4"/>
        <v>0</v>
      </c>
      <c r="L17" s="51">
        <f t="shared" si="5"/>
        <v>0</v>
      </c>
    </row>
    <row r="18" spans="1:12" x14ac:dyDescent="0.2">
      <c r="A18" s="7" t="s">
        <v>12</v>
      </c>
      <c r="B18" s="53">
        <v>104566554.01338626</v>
      </c>
      <c r="C18" s="54">
        <v>2</v>
      </c>
      <c r="D18" s="2">
        <v>1</v>
      </c>
      <c r="E18" s="49">
        <f t="shared" si="0"/>
        <v>104566554.01338626</v>
      </c>
      <c r="F18" s="36">
        <f t="shared" si="1"/>
        <v>1</v>
      </c>
      <c r="G18" s="50">
        <f t="shared" si="2"/>
        <v>104566554.01338626</v>
      </c>
      <c r="H18" s="15">
        <v>0.5</v>
      </c>
      <c r="I18" s="10">
        <v>0</v>
      </c>
      <c r="J18" s="49">
        <f t="shared" si="3"/>
        <v>0</v>
      </c>
      <c r="K18" s="2">
        <f t="shared" si="4"/>
        <v>0.5</v>
      </c>
      <c r="L18" s="51">
        <f t="shared" si="5"/>
        <v>52283277.006693132</v>
      </c>
    </row>
    <row r="19" spans="1:12" x14ac:dyDescent="0.2">
      <c r="A19" s="7" t="s">
        <v>13</v>
      </c>
      <c r="B19" s="48">
        <v>12575715.429417972</v>
      </c>
      <c r="C19" s="10">
        <v>3</v>
      </c>
      <c r="D19" s="2">
        <v>1</v>
      </c>
      <c r="E19" s="49">
        <f t="shared" si="0"/>
        <v>12575715.429417972</v>
      </c>
      <c r="F19" s="36">
        <f t="shared" si="1"/>
        <v>2</v>
      </c>
      <c r="G19" s="50">
        <f t="shared" si="2"/>
        <v>25151430.858835943</v>
      </c>
      <c r="H19" s="15">
        <v>0.5</v>
      </c>
      <c r="I19" s="10">
        <v>0</v>
      </c>
      <c r="J19" s="49">
        <f t="shared" si="3"/>
        <v>0</v>
      </c>
      <c r="K19" s="2">
        <f t="shared" si="4"/>
        <v>0.5</v>
      </c>
      <c r="L19" s="51">
        <f t="shared" si="5"/>
        <v>6287857.7147089858</v>
      </c>
    </row>
    <row r="20" spans="1:12" x14ac:dyDescent="0.2">
      <c r="A20" s="7" t="s">
        <v>86</v>
      </c>
      <c r="B20" s="48">
        <v>3684339.8564309874</v>
      </c>
      <c r="C20" s="10">
        <v>2.5</v>
      </c>
      <c r="D20" s="2">
        <v>1.5</v>
      </c>
      <c r="E20" s="49">
        <f t="shared" si="0"/>
        <v>5526509.7846464813</v>
      </c>
      <c r="F20" s="36">
        <f t="shared" si="1"/>
        <v>1</v>
      </c>
      <c r="G20" s="50">
        <f t="shared" si="2"/>
        <v>3684339.8564309874</v>
      </c>
      <c r="H20" s="15">
        <v>0.5</v>
      </c>
      <c r="I20" s="10">
        <v>0</v>
      </c>
      <c r="J20" s="49">
        <f t="shared" si="3"/>
        <v>0</v>
      </c>
      <c r="K20" s="2">
        <f t="shared" si="4"/>
        <v>0.5</v>
      </c>
      <c r="L20" s="51">
        <f t="shared" si="5"/>
        <v>1842169.9282154937</v>
      </c>
    </row>
    <row r="21" spans="1:12" x14ac:dyDescent="0.2">
      <c r="A21" s="7" t="s">
        <v>14</v>
      </c>
      <c r="B21" s="48">
        <v>1332079.9747099725</v>
      </c>
      <c r="C21" s="10">
        <v>2.5</v>
      </c>
      <c r="D21" s="2">
        <v>1</v>
      </c>
      <c r="E21" s="49">
        <f t="shared" si="0"/>
        <v>1332079.9747099725</v>
      </c>
      <c r="F21" s="36">
        <f t="shared" si="1"/>
        <v>1.5</v>
      </c>
      <c r="G21" s="50">
        <f t="shared" si="2"/>
        <v>1998119.9620649586</v>
      </c>
      <c r="H21" s="15">
        <v>0.5</v>
      </c>
      <c r="I21" s="10">
        <v>0</v>
      </c>
      <c r="J21" s="49">
        <f t="shared" si="3"/>
        <v>0</v>
      </c>
      <c r="K21" s="2">
        <f t="shared" si="4"/>
        <v>0.5</v>
      </c>
      <c r="L21" s="51">
        <f t="shared" si="5"/>
        <v>666039.98735498625</v>
      </c>
    </row>
    <row r="22" spans="1:12" s="97" customFormat="1" x14ac:dyDescent="0.2">
      <c r="A22" s="91" t="s">
        <v>15</v>
      </c>
      <c r="B22" s="92">
        <v>215319074.71845117</v>
      </c>
      <c r="C22" s="93">
        <v>3</v>
      </c>
      <c r="D22" s="94">
        <v>1</v>
      </c>
      <c r="E22" s="49">
        <f t="shared" si="0"/>
        <v>215319074.71845117</v>
      </c>
      <c r="F22" s="95">
        <f t="shared" si="1"/>
        <v>2</v>
      </c>
      <c r="G22" s="50">
        <f t="shared" si="2"/>
        <v>430638149.43690234</v>
      </c>
      <c r="H22" s="96">
        <v>0.5</v>
      </c>
      <c r="I22" s="93">
        <v>0.5</v>
      </c>
      <c r="J22" s="49">
        <f t="shared" si="3"/>
        <v>107659537.35922559</v>
      </c>
      <c r="K22" s="94">
        <f t="shared" si="4"/>
        <v>0</v>
      </c>
      <c r="L22" s="51">
        <f t="shared" si="5"/>
        <v>0</v>
      </c>
    </row>
    <row r="23" spans="1:12" x14ac:dyDescent="0.2">
      <c r="A23" s="7" t="s">
        <v>16</v>
      </c>
      <c r="B23" s="48">
        <v>67538319.797801793</v>
      </c>
      <c r="C23" s="10">
        <v>2</v>
      </c>
      <c r="D23" s="2">
        <v>1</v>
      </c>
      <c r="E23" s="49">
        <f t="shared" si="0"/>
        <v>67538319.797801793</v>
      </c>
      <c r="F23" s="36">
        <f t="shared" si="1"/>
        <v>1</v>
      </c>
      <c r="G23" s="50">
        <f t="shared" si="2"/>
        <v>67538319.797801793</v>
      </c>
      <c r="H23" s="15">
        <v>0.5</v>
      </c>
      <c r="I23" s="10">
        <v>0.5</v>
      </c>
      <c r="J23" s="49">
        <f t="shared" si="3"/>
        <v>33769159.898900896</v>
      </c>
      <c r="K23" s="2">
        <f t="shared" si="4"/>
        <v>0</v>
      </c>
      <c r="L23" s="51">
        <f t="shared" si="5"/>
        <v>0</v>
      </c>
    </row>
    <row r="24" spans="1:12" x14ac:dyDescent="0.2">
      <c r="A24" s="7" t="s">
        <v>17</v>
      </c>
      <c r="B24" s="48">
        <v>15349619.276708046</v>
      </c>
      <c r="C24" s="10">
        <v>2</v>
      </c>
      <c r="D24" s="2">
        <v>0.5</v>
      </c>
      <c r="E24" s="49">
        <f t="shared" si="0"/>
        <v>7674809.638354023</v>
      </c>
      <c r="F24" s="36">
        <f t="shared" si="1"/>
        <v>1.5</v>
      </c>
      <c r="G24" s="50">
        <f t="shared" si="2"/>
        <v>23024428.91506207</v>
      </c>
      <c r="H24" s="15">
        <v>0.5</v>
      </c>
      <c r="I24" s="10">
        <v>0.5</v>
      </c>
      <c r="J24" s="49">
        <f t="shared" si="3"/>
        <v>7674809.638354023</v>
      </c>
      <c r="K24" s="2">
        <f t="shared" si="4"/>
        <v>0</v>
      </c>
      <c r="L24" s="51">
        <f t="shared" si="5"/>
        <v>0</v>
      </c>
    </row>
    <row r="25" spans="1:12" x14ac:dyDescent="0.2">
      <c r="A25" s="7" t="s">
        <v>18</v>
      </c>
      <c r="B25" s="48">
        <v>2742139.6961545018</v>
      </c>
      <c r="C25" s="10">
        <v>2.5</v>
      </c>
      <c r="D25" s="2">
        <v>1</v>
      </c>
      <c r="E25" s="49">
        <f t="shared" si="0"/>
        <v>2742139.6961545018</v>
      </c>
      <c r="F25" s="36">
        <f t="shared" si="1"/>
        <v>1.5</v>
      </c>
      <c r="G25" s="50">
        <f t="shared" si="2"/>
        <v>4113209.5442317529</v>
      </c>
      <c r="H25" s="15">
        <v>0.5</v>
      </c>
      <c r="I25" s="10">
        <v>0</v>
      </c>
      <c r="J25" s="49">
        <f t="shared" si="3"/>
        <v>0</v>
      </c>
      <c r="K25" s="2">
        <f t="shared" si="4"/>
        <v>0.5</v>
      </c>
      <c r="L25" s="51">
        <f t="shared" si="5"/>
        <v>1371069.8480772509</v>
      </c>
    </row>
    <row r="26" spans="1:12" x14ac:dyDescent="0.2">
      <c r="A26" s="7" t="s">
        <v>19</v>
      </c>
      <c r="B26" s="48">
        <v>4717501.1724711405</v>
      </c>
      <c r="C26" s="10">
        <v>2.5</v>
      </c>
      <c r="D26" s="2">
        <v>1.5</v>
      </c>
      <c r="E26" s="49">
        <f t="shared" si="0"/>
        <v>7076251.7587067112</v>
      </c>
      <c r="F26" s="36">
        <f t="shared" si="1"/>
        <v>1</v>
      </c>
      <c r="G26" s="50">
        <f t="shared" si="2"/>
        <v>4717501.1724711405</v>
      </c>
      <c r="H26" s="15">
        <v>0.5</v>
      </c>
      <c r="I26" s="10">
        <v>0</v>
      </c>
      <c r="J26" s="49">
        <f t="shared" si="3"/>
        <v>0</v>
      </c>
      <c r="K26" s="2">
        <f t="shared" si="4"/>
        <v>0.5</v>
      </c>
      <c r="L26" s="51">
        <f t="shared" si="5"/>
        <v>2358750.5862355703</v>
      </c>
    </row>
    <row r="27" spans="1:12" x14ac:dyDescent="0.2">
      <c r="A27" s="7" t="s">
        <v>20</v>
      </c>
      <c r="B27" s="48">
        <v>1469704.3538539293</v>
      </c>
      <c r="C27" s="10">
        <v>2.5</v>
      </c>
      <c r="D27" s="2">
        <v>1</v>
      </c>
      <c r="E27" s="49">
        <f t="shared" si="0"/>
        <v>1469704.3538539293</v>
      </c>
      <c r="F27" s="36">
        <f t="shared" si="1"/>
        <v>1.5</v>
      </c>
      <c r="G27" s="50">
        <f t="shared" si="2"/>
        <v>2204556.5307808938</v>
      </c>
      <c r="H27" s="15">
        <v>0.5</v>
      </c>
      <c r="I27" s="10">
        <v>0</v>
      </c>
      <c r="J27" s="49">
        <f t="shared" si="3"/>
        <v>0</v>
      </c>
      <c r="K27" s="2">
        <f t="shared" si="4"/>
        <v>0.5</v>
      </c>
      <c r="L27" s="51">
        <f t="shared" si="5"/>
        <v>734852.17692696466</v>
      </c>
    </row>
    <row r="28" spans="1:12" x14ac:dyDescent="0.2">
      <c r="A28" s="7" t="s">
        <v>21</v>
      </c>
      <c r="B28" s="48">
        <v>1021326.4474481641</v>
      </c>
      <c r="C28" s="10">
        <v>2.5</v>
      </c>
      <c r="D28" s="2">
        <v>1</v>
      </c>
      <c r="E28" s="49">
        <f t="shared" si="0"/>
        <v>1021326.4474481641</v>
      </c>
      <c r="F28" s="36">
        <f t="shared" si="1"/>
        <v>1.5</v>
      </c>
      <c r="G28" s="50">
        <f t="shared" si="2"/>
        <v>1531989.6711722461</v>
      </c>
      <c r="H28" s="15">
        <v>0.5</v>
      </c>
      <c r="I28" s="10">
        <v>0</v>
      </c>
      <c r="J28" s="49">
        <f t="shared" si="3"/>
        <v>0</v>
      </c>
      <c r="K28" s="2">
        <f t="shared" si="4"/>
        <v>0.5</v>
      </c>
      <c r="L28" s="51">
        <f t="shared" si="5"/>
        <v>510663.22372408205</v>
      </c>
    </row>
    <row r="29" spans="1:12" x14ac:dyDescent="0.2">
      <c r="A29" s="7" t="s">
        <v>22</v>
      </c>
      <c r="B29" s="48">
        <v>2745885.2757334439</v>
      </c>
      <c r="C29" s="10">
        <v>2.5</v>
      </c>
      <c r="D29" s="2">
        <v>1</v>
      </c>
      <c r="E29" s="49">
        <f t="shared" si="0"/>
        <v>2745885.2757334439</v>
      </c>
      <c r="F29" s="36">
        <f t="shared" si="1"/>
        <v>1.5</v>
      </c>
      <c r="G29" s="50">
        <f t="shared" si="2"/>
        <v>4118827.9136001659</v>
      </c>
      <c r="H29" s="15">
        <v>0.5</v>
      </c>
      <c r="I29" s="10">
        <v>0</v>
      </c>
      <c r="J29" s="49">
        <f t="shared" si="3"/>
        <v>0</v>
      </c>
      <c r="K29" s="2">
        <f t="shared" si="4"/>
        <v>0.5</v>
      </c>
      <c r="L29" s="51">
        <f t="shared" si="5"/>
        <v>1372942.637866722</v>
      </c>
    </row>
    <row r="30" spans="1:12" x14ac:dyDescent="0.2">
      <c r="A30" s="7" t="s">
        <v>23</v>
      </c>
      <c r="B30" s="48">
        <v>1496502.9033018295</v>
      </c>
      <c r="C30" s="10">
        <v>2.5</v>
      </c>
      <c r="D30" s="2">
        <v>1</v>
      </c>
      <c r="E30" s="49">
        <f t="shared" si="0"/>
        <v>1496502.9033018295</v>
      </c>
      <c r="F30" s="36">
        <f t="shared" si="1"/>
        <v>1.5</v>
      </c>
      <c r="G30" s="50">
        <f t="shared" si="2"/>
        <v>2244754.3549527442</v>
      </c>
      <c r="H30" s="15">
        <v>0.5</v>
      </c>
      <c r="I30" s="10">
        <v>0</v>
      </c>
      <c r="J30" s="49">
        <f t="shared" si="3"/>
        <v>0</v>
      </c>
      <c r="K30" s="2">
        <f t="shared" si="4"/>
        <v>0.5</v>
      </c>
      <c r="L30" s="51">
        <f t="shared" si="5"/>
        <v>748251.45165091474</v>
      </c>
    </row>
    <row r="31" spans="1:12" x14ac:dyDescent="0.2">
      <c r="A31" s="7" t="s">
        <v>24</v>
      </c>
      <c r="B31" s="48">
        <v>2734731.1561003719</v>
      </c>
      <c r="C31" s="10">
        <v>2.5</v>
      </c>
      <c r="D31" s="2">
        <v>1</v>
      </c>
      <c r="E31" s="49">
        <f t="shared" si="0"/>
        <v>2734731.1561003719</v>
      </c>
      <c r="F31" s="36">
        <f t="shared" si="1"/>
        <v>1.5</v>
      </c>
      <c r="G31" s="50">
        <f t="shared" si="2"/>
        <v>4102096.7341505578</v>
      </c>
      <c r="H31" s="15">
        <v>0.5</v>
      </c>
      <c r="I31" s="10">
        <v>0</v>
      </c>
      <c r="J31" s="49">
        <f t="shared" si="3"/>
        <v>0</v>
      </c>
      <c r="K31" s="2">
        <f t="shared" si="4"/>
        <v>0.5</v>
      </c>
      <c r="L31" s="51">
        <f t="shared" si="5"/>
        <v>1367365.5780501859</v>
      </c>
    </row>
    <row r="32" spans="1:12" x14ac:dyDescent="0.2">
      <c r="A32" s="7" t="s">
        <v>25</v>
      </c>
      <c r="B32" s="48">
        <v>5153285.1475252379</v>
      </c>
      <c r="C32" s="10">
        <v>2.5</v>
      </c>
      <c r="D32" s="2">
        <v>1</v>
      </c>
      <c r="E32" s="49">
        <f t="shared" si="0"/>
        <v>5153285.1475252379</v>
      </c>
      <c r="F32" s="36">
        <f t="shared" si="1"/>
        <v>1.5</v>
      </c>
      <c r="G32" s="50">
        <f t="shared" si="2"/>
        <v>7729927.7212878568</v>
      </c>
      <c r="H32" s="15">
        <v>0.5</v>
      </c>
      <c r="I32" s="10">
        <v>0</v>
      </c>
      <c r="J32" s="49">
        <f t="shared" si="3"/>
        <v>0</v>
      </c>
      <c r="K32" s="2">
        <f t="shared" si="4"/>
        <v>0.5</v>
      </c>
      <c r="L32" s="51">
        <f t="shared" si="5"/>
        <v>2576642.5737626189</v>
      </c>
    </row>
    <row r="33" spans="1:12" x14ac:dyDescent="0.2">
      <c r="A33" s="7" t="s">
        <v>26</v>
      </c>
      <c r="B33" s="48">
        <v>29120707.822590005</v>
      </c>
      <c r="C33" s="10">
        <v>3</v>
      </c>
      <c r="D33" s="2">
        <v>0</v>
      </c>
      <c r="E33" s="49">
        <f t="shared" si="0"/>
        <v>0</v>
      </c>
      <c r="F33" s="36">
        <f t="shared" si="1"/>
        <v>3</v>
      </c>
      <c r="G33" s="50">
        <f t="shared" si="2"/>
        <v>87362123.46777001</v>
      </c>
      <c r="H33" s="15">
        <v>0.5</v>
      </c>
      <c r="I33" s="10">
        <v>0.5</v>
      </c>
      <c r="J33" s="49">
        <f t="shared" si="3"/>
        <v>14560353.911295002</v>
      </c>
      <c r="K33" s="2">
        <f t="shared" si="4"/>
        <v>0</v>
      </c>
      <c r="L33" s="51">
        <f t="shared" si="5"/>
        <v>0</v>
      </c>
    </row>
    <row r="34" spans="1:12" x14ac:dyDescent="0.2">
      <c r="A34" s="7" t="s">
        <v>27</v>
      </c>
      <c r="B34" s="48">
        <v>14488592.655304516</v>
      </c>
      <c r="C34" s="10">
        <v>2</v>
      </c>
      <c r="D34" s="2">
        <v>1</v>
      </c>
      <c r="E34" s="49">
        <f t="shared" si="0"/>
        <v>14488592.655304516</v>
      </c>
      <c r="F34" s="36">
        <f t="shared" si="1"/>
        <v>1</v>
      </c>
      <c r="G34" s="50">
        <f t="shared" si="2"/>
        <v>14488592.655304516</v>
      </c>
      <c r="H34" s="15">
        <v>0.5</v>
      </c>
      <c r="I34" s="10">
        <v>0.5</v>
      </c>
      <c r="J34" s="49">
        <f t="shared" si="3"/>
        <v>7244296.3276522579</v>
      </c>
      <c r="K34" s="2">
        <f t="shared" si="4"/>
        <v>0</v>
      </c>
      <c r="L34" s="51">
        <f t="shared" si="5"/>
        <v>0</v>
      </c>
    </row>
    <row r="35" spans="1:12" x14ac:dyDescent="0.2">
      <c r="A35" s="7" t="s">
        <v>28</v>
      </c>
      <c r="B35" s="48">
        <v>293114145.53461933</v>
      </c>
      <c r="C35" s="10">
        <v>3</v>
      </c>
      <c r="D35" s="2">
        <v>1</v>
      </c>
      <c r="E35" s="49">
        <f>(B35*D35)+(B35*D35*74/365)</f>
        <v>352540027.09506267</v>
      </c>
      <c r="F35" s="36">
        <f t="shared" si="1"/>
        <v>2</v>
      </c>
      <c r="G35" s="50">
        <f>(B35*1)+(B35*1*291/365)</f>
        <v>526802409.50879526</v>
      </c>
      <c r="H35" s="15">
        <v>0.5</v>
      </c>
      <c r="I35" s="10">
        <v>0.5</v>
      </c>
      <c r="J35" s="49">
        <f t="shared" si="3"/>
        <v>146557072.76730967</v>
      </c>
      <c r="K35" s="2">
        <f t="shared" si="4"/>
        <v>0</v>
      </c>
      <c r="L35" s="51">
        <f t="shared" si="5"/>
        <v>0</v>
      </c>
    </row>
    <row r="36" spans="1:12" s="97" customFormat="1" x14ac:dyDescent="0.2">
      <c r="A36" s="91" t="s">
        <v>29</v>
      </c>
      <c r="B36" s="92">
        <v>1501013.7682151455</v>
      </c>
      <c r="C36" s="93">
        <v>2.5</v>
      </c>
      <c r="D36" s="94">
        <v>1.5</v>
      </c>
      <c r="E36" s="49">
        <f t="shared" si="0"/>
        <v>2251520.6523227179</v>
      </c>
      <c r="F36" s="95">
        <f t="shared" si="1"/>
        <v>1</v>
      </c>
      <c r="G36" s="50">
        <f t="shared" si="2"/>
        <v>1501013.7682151455</v>
      </c>
      <c r="H36" s="96">
        <v>0.5</v>
      </c>
      <c r="I36" s="93">
        <v>0</v>
      </c>
      <c r="J36" s="49">
        <f t="shared" si="3"/>
        <v>0</v>
      </c>
      <c r="K36" s="94">
        <f t="shared" si="4"/>
        <v>0.5</v>
      </c>
      <c r="L36" s="51">
        <f t="shared" si="5"/>
        <v>750506.88410757273</v>
      </c>
    </row>
    <row r="37" spans="1:12" x14ac:dyDescent="0.2">
      <c r="A37" s="7" t="s">
        <v>30</v>
      </c>
      <c r="B37" s="48">
        <v>29783845.143813305</v>
      </c>
      <c r="C37" s="10">
        <v>2</v>
      </c>
      <c r="D37" s="2">
        <v>1</v>
      </c>
      <c r="E37" s="49">
        <f t="shared" si="0"/>
        <v>29783845.143813305</v>
      </c>
      <c r="F37" s="36">
        <f t="shared" si="1"/>
        <v>1</v>
      </c>
      <c r="G37" s="50">
        <f t="shared" si="2"/>
        <v>29783845.143813305</v>
      </c>
      <c r="H37" s="15">
        <v>0.5</v>
      </c>
      <c r="I37" s="10">
        <v>0</v>
      </c>
      <c r="J37" s="49">
        <f t="shared" si="3"/>
        <v>0</v>
      </c>
      <c r="K37" s="2">
        <f t="shared" si="4"/>
        <v>0.5</v>
      </c>
      <c r="L37" s="51">
        <f t="shared" si="5"/>
        <v>14891922.571906652</v>
      </c>
    </row>
    <row r="38" spans="1:12" x14ac:dyDescent="0.2">
      <c r="A38" s="7" t="s">
        <v>31</v>
      </c>
      <c r="B38" s="48">
        <v>6661600.6355607361</v>
      </c>
      <c r="C38" s="10">
        <v>2</v>
      </c>
      <c r="D38" s="2">
        <v>1</v>
      </c>
      <c r="E38" s="49">
        <f t="shared" si="0"/>
        <v>6661600.6355607361</v>
      </c>
      <c r="F38" s="36">
        <f t="shared" si="1"/>
        <v>1</v>
      </c>
      <c r="G38" s="50">
        <f t="shared" si="2"/>
        <v>6661600.6355607361</v>
      </c>
      <c r="H38" s="15">
        <v>0.5</v>
      </c>
      <c r="I38" s="10">
        <v>0.5</v>
      </c>
      <c r="J38" s="49">
        <f t="shared" si="3"/>
        <v>3330800.317780368</v>
      </c>
      <c r="K38" s="2">
        <f t="shared" si="4"/>
        <v>0</v>
      </c>
      <c r="L38" s="51">
        <f t="shared" si="5"/>
        <v>0</v>
      </c>
    </row>
    <row r="39" spans="1:12" x14ac:dyDescent="0.2">
      <c r="A39" s="7" t="s">
        <v>32</v>
      </c>
      <c r="B39" s="48">
        <v>1577376.1339446311</v>
      </c>
      <c r="C39" s="10">
        <v>2.5</v>
      </c>
      <c r="D39" s="2">
        <v>1</v>
      </c>
      <c r="E39" s="49">
        <f t="shared" si="0"/>
        <v>1577376.1339446311</v>
      </c>
      <c r="F39" s="36">
        <f t="shared" si="1"/>
        <v>1.5</v>
      </c>
      <c r="G39" s="50">
        <f t="shared" si="2"/>
        <v>2366064.2009169469</v>
      </c>
      <c r="H39" s="15">
        <v>0.5</v>
      </c>
      <c r="I39" s="10">
        <v>0</v>
      </c>
      <c r="J39" s="49">
        <f t="shared" si="3"/>
        <v>0</v>
      </c>
      <c r="K39" s="2">
        <f t="shared" si="4"/>
        <v>0.5</v>
      </c>
      <c r="L39" s="51">
        <f t="shared" si="5"/>
        <v>788688.06697231554</v>
      </c>
    </row>
    <row r="40" spans="1:12" x14ac:dyDescent="0.2">
      <c r="A40" s="7" t="s">
        <v>33</v>
      </c>
      <c r="B40" s="48">
        <v>569433.95918711135</v>
      </c>
      <c r="C40" s="10">
        <v>2.5</v>
      </c>
      <c r="D40" s="2">
        <v>1</v>
      </c>
      <c r="E40" s="49">
        <f t="shared" si="0"/>
        <v>569433.95918711135</v>
      </c>
      <c r="F40" s="36">
        <f t="shared" si="1"/>
        <v>1.5</v>
      </c>
      <c r="G40" s="50">
        <f t="shared" si="2"/>
        <v>854150.93878066703</v>
      </c>
      <c r="H40" s="15">
        <v>0.5</v>
      </c>
      <c r="I40" s="10">
        <v>0</v>
      </c>
      <c r="J40" s="49">
        <f t="shared" si="3"/>
        <v>0</v>
      </c>
      <c r="K40" s="2">
        <f t="shared" si="4"/>
        <v>0.5</v>
      </c>
      <c r="L40" s="51">
        <f t="shared" si="5"/>
        <v>284716.97959355568</v>
      </c>
    </row>
    <row r="41" spans="1:12" x14ac:dyDescent="0.2">
      <c r="A41" s="7" t="s">
        <v>34</v>
      </c>
      <c r="B41" s="48">
        <v>59324069.689891547</v>
      </c>
      <c r="C41" s="10">
        <v>2</v>
      </c>
      <c r="D41" s="2">
        <v>1</v>
      </c>
      <c r="E41" s="49">
        <f t="shared" si="0"/>
        <v>59324069.689891547</v>
      </c>
      <c r="F41" s="36">
        <f t="shared" si="1"/>
        <v>1</v>
      </c>
      <c r="G41" s="50">
        <f t="shared" si="2"/>
        <v>59324069.689891547</v>
      </c>
      <c r="H41" s="15">
        <v>0.5</v>
      </c>
      <c r="I41" s="10">
        <v>0</v>
      </c>
      <c r="J41" s="49">
        <f t="shared" si="3"/>
        <v>0</v>
      </c>
      <c r="K41" s="2">
        <f t="shared" si="4"/>
        <v>0.5</v>
      </c>
      <c r="L41" s="51">
        <f t="shared" si="5"/>
        <v>29662034.844945773</v>
      </c>
    </row>
    <row r="42" spans="1:12" x14ac:dyDescent="0.2">
      <c r="A42" s="7" t="s">
        <v>35</v>
      </c>
      <c r="B42" s="48">
        <v>187368255.52474692</v>
      </c>
      <c r="C42" s="10">
        <v>3</v>
      </c>
      <c r="D42" s="2">
        <v>0</v>
      </c>
      <c r="E42" s="49">
        <f t="shared" si="0"/>
        <v>0</v>
      </c>
      <c r="F42" s="36">
        <f t="shared" si="1"/>
        <v>3</v>
      </c>
      <c r="G42" s="50">
        <f t="shared" si="2"/>
        <v>562104766.5742408</v>
      </c>
      <c r="H42" s="15">
        <v>0.5</v>
      </c>
      <c r="I42" s="10">
        <v>0.5</v>
      </c>
      <c r="J42" s="49">
        <f t="shared" si="3"/>
        <v>93684127.762373462</v>
      </c>
      <c r="K42" s="2">
        <f t="shared" si="4"/>
        <v>0</v>
      </c>
      <c r="L42" s="51">
        <f t="shared" si="5"/>
        <v>0</v>
      </c>
    </row>
    <row r="43" spans="1:12" x14ac:dyDescent="0.2">
      <c r="A43" s="7" t="s">
        <v>36</v>
      </c>
      <c r="B43" s="48">
        <v>52424187.530938014</v>
      </c>
      <c r="C43" s="10">
        <v>3.5</v>
      </c>
      <c r="D43" s="2">
        <v>1</v>
      </c>
      <c r="E43" s="49">
        <f t="shared" si="0"/>
        <v>52424187.530938014</v>
      </c>
      <c r="F43" s="36">
        <f t="shared" si="1"/>
        <v>2.5</v>
      </c>
      <c r="G43" s="50">
        <f t="shared" si="2"/>
        <v>131060468.82734504</v>
      </c>
      <c r="H43" s="15">
        <v>0.5</v>
      </c>
      <c r="I43" s="10">
        <v>0.5</v>
      </c>
      <c r="J43" s="49">
        <f t="shared" si="3"/>
        <v>26212093.765469007</v>
      </c>
      <c r="K43" s="2">
        <f t="shared" si="4"/>
        <v>0</v>
      </c>
      <c r="L43" s="51">
        <f t="shared" si="5"/>
        <v>0</v>
      </c>
    </row>
    <row r="44" spans="1:12" x14ac:dyDescent="0.2">
      <c r="A44" s="7" t="s">
        <v>37</v>
      </c>
      <c r="B44" s="48">
        <v>5127519.6339144791</v>
      </c>
      <c r="C44" s="10">
        <v>2.5</v>
      </c>
      <c r="D44" s="2">
        <v>1</v>
      </c>
      <c r="E44" s="49">
        <f t="shared" si="0"/>
        <v>5127519.6339144791</v>
      </c>
      <c r="F44" s="36">
        <f t="shared" si="1"/>
        <v>1.5</v>
      </c>
      <c r="G44" s="50">
        <f t="shared" si="2"/>
        <v>7691279.450871719</v>
      </c>
      <c r="H44" s="15">
        <v>0.5</v>
      </c>
      <c r="I44" s="10">
        <v>0</v>
      </c>
      <c r="J44" s="49">
        <f t="shared" si="3"/>
        <v>0</v>
      </c>
      <c r="K44" s="2">
        <f t="shared" si="4"/>
        <v>0.5</v>
      </c>
      <c r="L44" s="51">
        <f t="shared" si="5"/>
        <v>2563759.8169572395</v>
      </c>
    </row>
    <row r="45" spans="1:12" s="97" customFormat="1" x14ac:dyDescent="0.2">
      <c r="A45" s="91" t="s">
        <v>38</v>
      </c>
      <c r="B45" s="92">
        <v>578474.15592420101</v>
      </c>
      <c r="C45" s="93">
        <v>2.5</v>
      </c>
      <c r="D45" s="94">
        <v>1.5</v>
      </c>
      <c r="E45" s="49">
        <f t="shared" si="0"/>
        <v>867711.23388630152</v>
      </c>
      <c r="F45" s="95">
        <f t="shared" si="1"/>
        <v>1</v>
      </c>
      <c r="G45" s="50">
        <f t="shared" si="2"/>
        <v>578474.15592420101</v>
      </c>
      <c r="H45" s="96">
        <v>0.5</v>
      </c>
      <c r="I45" s="93">
        <v>0</v>
      </c>
      <c r="J45" s="49">
        <f t="shared" si="3"/>
        <v>0</v>
      </c>
      <c r="K45" s="94">
        <f t="shared" si="4"/>
        <v>0.5</v>
      </c>
      <c r="L45" s="51">
        <f t="shared" si="5"/>
        <v>289237.07796210051</v>
      </c>
    </row>
    <row r="46" spans="1:12" x14ac:dyDescent="0.2">
      <c r="A46" s="7" t="s">
        <v>39</v>
      </c>
      <c r="B46" s="48">
        <v>1584174.5168513122</v>
      </c>
      <c r="C46" s="10">
        <v>1.5</v>
      </c>
      <c r="D46" s="2">
        <v>1.5</v>
      </c>
      <c r="E46" s="49">
        <f t="shared" si="0"/>
        <v>2376261.7752769683</v>
      </c>
      <c r="F46" s="36">
        <f t="shared" si="1"/>
        <v>0</v>
      </c>
      <c r="G46" s="50">
        <f t="shared" si="2"/>
        <v>0</v>
      </c>
      <c r="H46" s="15">
        <v>0.5</v>
      </c>
      <c r="I46" s="10">
        <v>0</v>
      </c>
      <c r="J46" s="49">
        <f t="shared" si="3"/>
        <v>0</v>
      </c>
      <c r="K46" s="2">
        <f t="shared" si="4"/>
        <v>0.5</v>
      </c>
      <c r="L46" s="51">
        <f t="shared" si="5"/>
        <v>792087.25842565612</v>
      </c>
    </row>
    <row r="47" spans="1:12" x14ac:dyDescent="0.2">
      <c r="A47" s="7" t="s">
        <v>40</v>
      </c>
      <c r="B47" s="48">
        <v>75402594.180090025</v>
      </c>
      <c r="C47" s="10">
        <v>3</v>
      </c>
      <c r="D47" s="2">
        <v>0.5</v>
      </c>
      <c r="E47" s="49">
        <f t="shared" si="0"/>
        <v>37701297.090045013</v>
      </c>
      <c r="F47" s="36">
        <f t="shared" si="1"/>
        <v>2.5</v>
      </c>
      <c r="G47" s="50">
        <f t="shared" si="2"/>
        <v>188506485.45022506</v>
      </c>
      <c r="H47" s="15">
        <v>0.5</v>
      </c>
      <c r="I47" s="10">
        <v>0.5</v>
      </c>
      <c r="J47" s="49">
        <f t="shared" si="3"/>
        <v>37701297.090045013</v>
      </c>
      <c r="K47" s="2">
        <f t="shared" si="4"/>
        <v>0</v>
      </c>
      <c r="L47" s="51">
        <f t="shared" si="5"/>
        <v>0</v>
      </c>
    </row>
    <row r="48" spans="1:12" x14ac:dyDescent="0.2">
      <c r="A48" s="7" t="s">
        <v>41</v>
      </c>
      <c r="B48" s="48">
        <v>61423610.282439947</v>
      </c>
      <c r="C48" s="10">
        <v>2</v>
      </c>
      <c r="D48" s="2">
        <v>1</v>
      </c>
      <c r="E48" s="49">
        <f t="shared" si="0"/>
        <v>61423610.282439947</v>
      </c>
      <c r="F48" s="36">
        <f t="shared" si="1"/>
        <v>1</v>
      </c>
      <c r="G48" s="50">
        <f t="shared" si="2"/>
        <v>61423610.282439947</v>
      </c>
      <c r="H48" s="15">
        <v>0.5</v>
      </c>
      <c r="I48" s="10">
        <v>0</v>
      </c>
      <c r="J48" s="49">
        <f t="shared" si="3"/>
        <v>0</v>
      </c>
      <c r="K48" s="2">
        <f t="shared" si="4"/>
        <v>0.5</v>
      </c>
      <c r="L48" s="51">
        <f t="shared" si="5"/>
        <v>30711805.141219974</v>
      </c>
    </row>
    <row r="49" spans="1:12" x14ac:dyDescent="0.2">
      <c r="A49" s="7" t="s">
        <v>42</v>
      </c>
      <c r="B49" s="48">
        <v>41949932.728708856</v>
      </c>
      <c r="C49" s="10">
        <v>2</v>
      </c>
      <c r="D49" s="2">
        <v>0</v>
      </c>
      <c r="E49" s="49">
        <f t="shared" si="0"/>
        <v>0</v>
      </c>
      <c r="F49" s="36">
        <f t="shared" si="1"/>
        <v>2</v>
      </c>
      <c r="G49" s="50">
        <f t="shared" si="2"/>
        <v>83899865.457417712</v>
      </c>
      <c r="H49" s="15">
        <v>0.5</v>
      </c>
      <c r="I49" s="10">
        <v>0.5</v>
      </c>
      <c r="J49" s="49">
        <f t="shared" si="3"/>
        <v>20974966.364354428</v>
      </c>
      <c r="K49" s="2">
        <f t="shared" si="4"/>
        <v>0</v>
      </c>
      <c r="L49" s="51">
        <f t="shared" si="5"/>
        <v>0</v>
      </c>
    </row>
    <row r="50" spans="1:12" x14ac:dyDescent="0.2">
      <c r="A50" s="7" t="s">
        <v>43</v>
      </c>
      <c r="B50" s="48">
        <v>603424042.23587048</v>
      </c>
      <c r="C50" s="10">
        <v>2</v>
      </c>
      <c r="D50" s="2">
        <v>1</v>
      </c>
      <c r="E50" s="49">
        <f t="shared" si="0"/>
        <v>603424042.23587048</v>
      </c>
      <c r="F50" s="36">
        <f t="shared" si="1"/>
        <v>1</v>
      </c>
      <c r="G50" s="50">
        <f t="shared" si="2"/>
        <v>603424042.23587048</v>
      </c>
      <c r="H50" s="15">
        <v>0.5</v>
      </c>
      <c r="I50" s="10">
        <v>0</v>
      </c>
      <c r="J50" s="49">
        <f t="shared" si="3"/>
        <v>0</v>
      </c>
      <c r="K50" s="2">
        <f t="shared" si="4"/>
        <v>0.5</v>
      </c>
      <c r="L50" s="51">
        <f t="shared" si="5"/>
        <v>301712021.11793524</v>
      </c>
    </row>
    <row r="51" spans="1:12" x14ac:dyDescent="0.2">
      <c r="A51" s="7" t="s">
        <v>44</v>
      </c>
      <c r="B51" s="48">
        <v>41972542.72825592</v>
      </c>
      <c r="C51" s="10">
        <v>2</v>
      </c>
      <c r="D51" s="2">
        <v>1</v>
      </c>
      <c r="E51" s="49">
        <f t="shared" si="0"/>
        <v>41972542.72825592</v>
      </c>
      <c r="F51" s="36">
        <f t="shared" si="1"/>
        <v>1</v>
      </c>
      <c r="G51" s="50">
        <f t="shared" si="2"/>
        <v>41972542.72825592</v>
      </c>
      <c r="H51" s="15">
        <v>0.5</v>
      </c>
      <c r="I51" s="10">
        <v>0.5</v>
      </c>
      <c r="J51" s="49">
        <f t="shared" si="3"/>
        <v>20986271.36412796</v>
      </c>
      <c r="K51" s="2">
        <f t="shared" si="4"/>
        <v>0</v>
      </c>
      <c r="L51" s="51">
        <f t="shared" si="5"/>
        <v>0</v>
      </c>
    </row>
    <row r="52" spans="1:12" x14ac:dyDescent="0.2">
      <c r="A52" s="7" t="s">
        <v>45</v>
      </c>
      <c r="B52" s="48">
        <v>15344392.080228701</v>
      </c>
      <c r="C52" s="10">
        <v>2</v>
      </c>
      <c r="D52" s="2">
        <v>1</v>
      </c>
      <c r="E52" s="49">
        <f t="shared" si="0"/>
        <v>15344392.080228701</v>
      </c>
      <c r="F52" s="36">
        <f t="shared" si="1"/>
        <v>1</v>
      </c>
      <c r="G52" s="50">
        <f t="shared" si="2"/>
        <v>15344392.080228701</v>
      </c>
      <c r="H52" s="15">
        <v>0.5</v>
      </c>
      <c r="I52" s="10">
        <v>0</v>
      </c>
      <c r="J52" s="49">
        <f t="shared" si="3"/>
        <v>0</v>
      </c>
      <c r="K52" s="2">
        <f t="shared" si="4"/>
        <v>0.5</v>
      </c>
      <c r="L52" s="51">
        <f t="shared" si="5"/>
        <v>7672196.0401143506</v>
      </c>
    </row>
    <row r="53" spans="1:12" s="97" customFormat="1" x14ac:dyDescent="0.2">
      <c r="A53" s="91" t="s">
        <v>46</v>
      </c>
      <c r="B53" s="92">
        <v>58174365.05532454</v>
      </c>
      <c r="C53" s="93">
        <v>2</v>
      </c>
      <c r="D53" s="94">
        <v>0.5</v>
      </c>
      <c r="E53" s="49">
        <f t="shared" si="0"/>
        <v>29087182.52766227</v>
      </c>
      <c r="F53" s="95">
        <f t="shared" si="1"/>
        <v>1.5</v>
      </c>
      <c r="G53" s="50">
        <f t="shared" si="2"/>
        <v>87261547.582986802</v>
      </c>
      <c r="H53" s="96">
        <v>0.5</v>
      </c>
      <c r="I53" s="93">
        <v>0.5</v>
      </c>
      <c r="J53" s="49">
        <f t="shared" si="3"/>
        <v>29087182.52766227</v>
      </c>
      <c r="K53" s="94">
        <f t="shared" si="4"/>
        <v>0</v>
      </c>
      <c r="L53" s="51">
        <f t="shared" si="5"/>
        <v>0</v>
      </c>
    </row>
    <row r="54" spans="1:12" x14ac:dyDescent="0.2">
      <c r="A54" s="7" t="s">
        <v>47</v>
      </c>
      <c r="B54" s="48">
        <v>7210944.5298947636</v>
      </c>
      <c r="C54" s="10">
        <v>2.5</v>
      </c>
      <c r="D54" s="2">
        <v>1</v>
      </c>
      <c r="E54" s="49">
        <f t="shared" si="0"/>
        <v>7210944.5298947636</v>
      </c>
      <c r="F54" s="36">
        <f t="shared" si="1"/>
        <v>1.5</v>
      </c>
      <c r="G54" s="50">
        <f t="shared" si="2"/>
        <v>10816416.794842146</v>
      </c>
      <c r="H54" s="15">
        <v>0.5</v>
      </c>
      <c r="I54" s="10">
        <v>0</v>
      </c>
      <c r="J54" s="49">
        <f t="shared" si="3"/>
        <v>0</v>
      </c>
      <c r="K54" s="2">
        <f t="shared" si="4"/>
        <v>0.5</v>
      </c>
      <c r="L54" s="51">
        <f t="shared" si="5"/>
        <v>3605472.2649473818</v>
      </c>
    </row>
    <row r="55" spans="1:12" x14ac:dyDescent="0.2">
      <c r="A55" s="7" t="s">
        <v>48</v>
      </c>
      <c r="B55" s="48">
        <v>543624036.52127755</v>
      </c>
      <c r="C55" s="10">
        <v>3</v>
      </c>
      <c r="D55" s="2">
        <v>0</v>
      </c>
      <c r="E55" s="49">
        <f t="shared" si="0"/>
        <v>0</v>
      </c>
      <c r="F55" s="36">
        <f t="shared" si="1"/>
        <v>3</v>
      </c>
      <c r="G55" s="50">
        <f t="shared" si="2"/>
        <v>1630872109.5638328</v>
      </c>
      <c r="H55" s="15">
        <v>0.5</v>
      </c>
      <c r="I55" s="10">
        <v>0.5</v>
      </c>
      <c r="J55" s="49">
        <f t="shared" si="3"/>
        <v>271812018.26063877</v>
      </c>
      <c r="K55" s="2">
        <f t="shared" si="4"/>
        <v>0</v>
      </c>
      <c r="L55" s="51">
        <f t="shared" si="5"/>
        <v>0</v>
      </c>
    </row>
    <row r="56" spans="1:12" x14ac:dyDescent="0.2">
      <c r="A56" s="7" t="s">
        <v>49</v>
      </c>
      <c r="B56" s="48">
        <v>68103224.323504865</v>
      </c>
      <c r="C56" s="10">
        <v>3</v>
      </c>
      <c r="D56" s="2">
        <v>1</v>
      </c>
      <c r="E56" s="49">
        <f t="shared" si="0"/>
        <v>68103224.323504865</v>
      </c>
      <c r="F56" s="36">
        <f t="shared" si="1"/>
        <v>2</v>
      </c>
      <c r="G56" s="50">
        <f t="shared" si="2"/>
        <v>136206448.64700973</v>
      </c>
      <c r="H56" s="15">
        <v>0.5</v>
      </c>
      <c r="I56" s="10">
        <v>0.5</v>
      </c>
      <c r="J56" s="49">
        <f t="shared" si="3"/>
        <v>34051612.161752433</v>
      </c>
      <c r="K56" s="2">
        <f t="shared" si="4"/>
        <v>0</v>
      </c>
      <c r="L56" s="51">
        <f t="shared" si="5"/>
        <v>0</v>
      </c>
    </row>
    <row r="57" spans="1:12" x14ac:dyDescent="0.2">
      <c r="A57" s="7" t="s">
        <v>50</v>
      </c>
      <c r="B57" s="48">
        <v>327218670.84041286</v>
      </c>
      <c r="C57" s="10">
        <v>3</v>
      </c>
      <c r="D57" s="2">
        <v>1</v>
      </c>
      <c r="E57" s="49">
        <f t="shared" si="0"/>
        <v>327218670.84041286</v>
      </c>
      <c r="F57" s="36">
        <f t="shared" si="1"/>
        <v>2</v>
      </c>
      <c r="G57" s="50">
        <f t="shared" si="2"/>
        <v>654437341.68082571</v>
      </c>
      <c r="H57" s="15">
        <v>0.5</v>
      </c>
      <c r="I57" s="10">
        <v>0</v>
      </c>
      <c r="J57" s="49">
        <f t="shared" si="3"/>
        <v>0</v>
      </c>
      <c r="K57" s="2">
        <f t="shared" si="4"/>
        <v>0.5</v>
      </c>
      <c r="L57" s="51">
        <f t="shared" si="5"/>
        <v>163609335.42020643</v>
      </c>
    </row>
    <row r="58" spans="1:12" x14ac:dyDescent="0.2">
      <c r="A58" s="7" t="s">
        <v>51</v>
      </c>
      <c r="B58" s="48">
        <v>84115851.96285595</v>
      </c>
      <c r="C58" s="10">
        <v>3</v>
      </c>
      <c r="D58" s="2">
        <v>1</v>
      </c>
      <c r="E58" s="49">
        <f t="shared" si="0"/>
        <v>84115851.96285595</v>
      </c>
      <c r="F58" s="36">
        <f t="shared" si="1"/>
        <v>2</v>
      </c>
      <c r="G58" s="50">
        <f t="shared" si="2"/>
        <v>168231703.9257119</v>
      </c>
      <c r="H58" s="15">
        <v>0.5</v>
      </c>
      <c r="I58" s="10">
        <v>0</v>
      </c>
      <c r="J58" s="49">
        <f t="shared" si="3"/>
        <v>0</v>
      </c>
      <c r="K58" s="2">
        <f t="shared" si="4"/>
        <v>0.5</v>
      </c>
      <c r="L58" s="51">
        <f t="shared" si="5"/>
        <v>42057925.981427975</v>
      </c>
    </row>
    <row r="59" spans="1:12" x14ac:dyDescent="0.2">
      <c r="A59" s="7" t="s">
        <v>52</v>
      </c>
      <c r="B59" s="48">
        <v>200550875.6521956</v>
      </c>
      <c r="C59" s="10">
        <v>3</v>
      </c>
      <c r="D59" s="2">
        <v>1</v>
      </c>
      <c r="E59" s="49">
        <f t="shared" si="0"/>
        <v>200550875.6521956</v>
      </c>
      <c r="F59" s="36">
        <f t="shared" si="1"/>
        <v>2</v>
      </c>
      <c r="G59" s="50">
        <f t="shared" si="2"/>
        <v>401101751.30439121</v>
      </c>
      <c r="H59" s="15">
        <v>0.5</v>
      </c>
      <c r="I59" s="10">
        <v>0</v>
      </c>
      <c r="J59" s="49">
        <f t="shared" si="3"/>
        <v>0</v>
      </c>
      <c r="K59" s="2">
        <f t="shared" si="4"/>
        <v>0.5</v>
      </c>
      <c r="L59" s="51">
        <f t="shared" si="5"/>
        <v>100275437.8260978</v>
      </c>
    </row>
    <row r="60" spans="1:12" x14ac:dyDescent="0.2">
      <c r="A60" s="7" t="s">
        <v>53</v>
      </c>
      <c r="B60" s="48">
        <v>121293072.17873847</v>
      </c>
      <c r="C60" s="10">
        <v>3</v>
      </c>
      <c r="D60" s="2">
        <v>0.5</v>
      </c>
      <c r="E60" s="49">
        <f t="shared" si="0"/>
        <v>60646536.089369237</v>
      </c>
      <c r="F60" s="36">
        <f t="shared" si="1"/>
        <v>2.5</v>
      </c>
      <c r="G60" s="50">
        <f t="shared" si="2"/>
        <v>303232680.44684619</v>
      </c>
      <c r="H60" s="15">
        <v>0.5</v>
      </c>
      <c r="I60" s="10">
        <v>0.5</v>
      </c>
      <c r="J60" s="49">
        <f t="shared" si="3"/>
        <v>60646536.089369237</v>
      </c>
      <c r="K60" s="2">
        <f t="shared" si="4"/>
        <v>0</v>
      </c>
      <c r="L60" s="51">
        <f t="shared" si="5"/>
        <v>0</v>
      </c>
    </row>
    <row r="61" spans="1:12" x14ac:dyDescent="0.2">
      <c r="A61" s="7" t="s">
        <v>54</v>
      </c>
      <c r="B61" s="48">
        <v>8685541.9003587756</v>
      </c>
      <c r="C61" s="10">
        <v>2</v>
      </c>
      <c r="D61" s="2">
        <v>1</v>
      </c>
      <c r="E61" s="49">
        <f t="shared" si="0"/>
        <v>8685541.9003587756</v>
      </c>
      <c r="F61" s="36">
        <f t="shared" si="1"/>
        <v>1</v>
      </c>
      <c r="G61" s="50">
        <f t="shared" si="2"/>
        <v>8685541.9003587756</v>
      </c>
      <c r="H61" s="15">
        <v>0.5</v>
      </c>
      <c r="I61" s="10">
        <v>0</v>
      </c>
      <c r="J61" s="49">
        <f t="shared" si="3"/>
        <v>0</v>
      </c>
      <c r="K61" s="2">
        <f t="shared" si="4"/>
        <v>0.5</v>
      </c>
      <c r="L61" s="51">
        <f t="shared" si="5"/>
        <v>4342770.9501793878</v>
      </c>
    </row>
    <row r="62" spans="1:12" x14ac:dyDescent="0.2">
      <c r="A62" s="7" t="s">
        <v>84</v>
      </c>
      <c r="B62" s="48">
        <v>53950181.234619856</v>
      </c>
      <c r="C62" s="10">
        <v>2</v>
      </c>
      <c r="D62" s="2">
        <v>0</v>
      </c>
      <c r="E62" s="49">
        <f t="shared" si="0"/>
        <v>0</v>
      </c>
      <c r="F62" s="36">
        <f t="shared" si="1"/>
        <v>2</v>
      </c>
      <c r="G62" s="50">
        <f t="shared" si="2"/>
        <v>107900362.46923971</v>
      </c>
      <c r="H62" s="15">
        <v>0.5</v>
      </c>
      <c r="I62" s="10">
        <v>0.5</v>
      </c>
      <c r="J62" s="49">
        <f t="shared" si="3"/>
        <v>26975090.617309928</v>
      </c>
      <c r="K62" s="2">
        <f t="shared" si="4"/>
        <v>0</v>
      </c>
      <c r="L62" s="51">
        <f t="shared" si="5"/>
        <v>0</v>
      </c>
    </row>
    <row r="63" spans="1:12" x14ac:dyDescent="0.2">
      <c r="A63" s="7" t="s">
        <v>85</v>
      </c>
      <c r="B63" s="48">
        <v>45850808.058408193</v>
      </c>
      <c r="C63" s="10">
        <v>2</v>
      </c>
      <c r="D63" s="2">
        <v>0.5</v>
      </c>
      <c r="E63" s="49">
        <f t="shared" si="0"/>
        <v>22925404.029204097</v>
      </c>
      <c r="F63" s="36">
        <f t="shared" si="1"/>
        <v>1.5</v>
      </c>
      <c r="G63" s="50">
        <f t="shared" si="2"/>
        <v>68776212.087612286</v>
      </c>
      <c r="H63" s="15">
        <v>0.5</v>
      </c>
      <c r="I63" s="10">
        <v>0.5</v>
      </c>
      <c r="J63" s="49">
        <f t="shared" si="3"/>
        <v>22925404.029204097</v>
      </c>
      <c r="K63" s="2">
        <f t="shared" si="4"/>
        <v>0</v>
      </c>
      <c r="L63" s="51">
        <f t="shared" si="5"/>
        <v>0</v>
      </c>
    </row>
    <row r="64" spans="1:12" x14ac:dyDescent="0.2">
      <c r="A64" s="7" t="s">
        <v>55</v>
      </c>
      <c r="B64" s="48">
        <v>24555339.474561494</v>
      </c>
      <c r="C64" s="10">
        <v>2</v>
      </c>
      <c r="D64" s="2">
        <v>0.5</v>
      </c>
      <c r="E64" s="49">
        <f t="shared" si="0"/>
        <v>12277669.737280747</v>
      </c>
      <c r="F64" s="36">
        <f t="shared" si="1"/>
        <v>1.5</v>
      </c>
      <c r="G64" s="50">
        <f t="shared" si="2"/>
        <v>36833009.211842239</v>
      </c>
      <c r="H64" s="15">
        <v>0.5</v>
      </c>
      <c r="I64" s="10">
        <v>0.5</v>
      </c>
      <c r="J64" s="49">
        <f t="shared" si="3"/>
        <v>12277669.737280747</v>
      </c>
      <c r="K64" s="2">
        <f t="shared" si="4"/>
        <v>0</v>
      </c>
      <c r="L64" s="51">
        <f t="shared" si="5"/>
        <v>0</v>
      </c>
    </row>
    <row r="65" spans="1:12" x14ac:dyDescent="0.2">
      <c r="A65" s="7" t="s">
        <v>56</v>
      </c>
      <c r="B65" s="48">
        <v>99425327.009963408</v>
      </c>
      <c r="C65" s="10">
        <v>3</v>
      </c>
      <c r="D65" s="2">
        <v>1</v>
      </c>
      <c r="E65" s="49">
        <f t="shared" si="0"/>
        <v>99425327.009963408</v>
      </c>
      <c r="F65" s="36">
        <f t="shared" si="1"/>
        <v>2</v>
      </c>
      <c r="G65" s="50">
        <f t="shared" si="2"/>
        <v>198850654.01992682</v>
      </c>
      <c r="H65" s="15">
        <v>0.5</v>
      </c>
      <c r="I65" s="10">
        <v>0</v>
      </c>
      <c r="J65" s="49">
        <f t="shared" si="3"/>
        <v>0</v>
      </c>
      <c r="K65" s="2">
        <f t="shared" si="4"/>
        <v>0.5</v>
      </c>
      <c r="L65" s="51">
        <f t="shared" si="5"/>
        <v>49712663.504981704</v>
      </c>
    </row>
    <row r="66" spans="1:12" x14ac:dyDescent="0.2">
      <c r="A66" s="7" t="s">
        <v>57</v>
      </c>
      <c r="B66" s="48">
        <v>88587707.60286507</v>
      </c>
      <c r="C66" s="10">
        <v>3</v>
      </c>
      <c r="D66" s="2">
        <v>1</v>
      </c>
      <c r="E66" s="49">
        <f t="shared" si="0"/>
        <v>88587707.60286507</v>
      </c>
      <c r="F66" s="36">
        <f t="shared" si="1"/>
        <v>2</v>
      </c>
      <c r="G66" s="50">
        <f t="shared" si="2"/>
        <v>177175415.20573014</v>
      </c>
      <c r="H66" s="15">
        <v>0.5</v>
      </c>
      <c r="I66" s="10">
        <v>0</v>
      </c>
      <c r="J66" s="49">
        <f t="shared" si="3"/>
        <v>0</v>
      </c>
      <c r="K66" s="2">
        <f t="shared" si="4"/>
        <v>0.5</v>
      </c>
      <c r="L66" s="51">
        <f t="shared" si="5"/>
        <v>44293853.801432535</v>
      </c>
    </row>
    <row r="67" spans="1:12" x14ac:dyDescent="0.2">
      <c r="A67" s="7" t="s">
        <v>58</v>
      </c>
      <c r="B67" s="48">
        <v>19926754.595885929</v>
      </c>
      <c r="C67" s="10">
        <v>2</v>
      </c>
      <c r="D67" s="2">
        <v>1</v>
      </c>
      <c r="E67" s="49">
        <f t="shared" si="0"/>
        <v>19926754.595885929</v>
      </c>
      <c r="F67" s="36">
        <f t="shared" si="1"/>
        <v>1</v>
      </c>
      <c r="G67" s="50">
        <f t="shared" si="2"/>
        <v>19926754.595885929</v>
      </c>
      <c r="H67" s="15">
        <v>0.5</v>
      </c>
      <c r="I67" s="10">
        <v>0</v>
      </c>
      <c r="J67" s="49">
        <f t="shared" si="3"/>
        <v>0</v>
      </c>
      <c r="K67" s="2">
        <f t="shared" si="4"/>
        <v>0.5</v>
      </c>
      <c r="L67" s="51">
        <f t="shared" si="5"/>
        <v>9963377.2979429644</v>
      </c>
    </row>
    <row r="68" spans="1:12" x14ac:dyDescent="0.2">
      <c r="A68" s="7" t="s">
        <v>59</v>
      </c>
      <c r="B68" s="48">
        <v>5801728.3056443147</v>
      </c>
      <c r="C68" s="10">
        <v>2.5</v>
      </c>
      <c r="D68" s="2">
        <v>1</v>
      </c>
      <c r="E68" s="49">
        <f t="shared" si="0"/>
        <v>5801728.3056443147</v>
      </c>
      <c r="F68" s="36">
        <f t="shared" si="1"/>
        <v>1.5</v>
      </c>
      <c r="G68" s="50">
        <f t="shared" si="2"/>
        <v>8702592.4584664721</v>
      </c>
      <c r="H68" s="15">
        <v>0.5</v>
      </c>
      <c r="I68" s="10">
        <v>0</v>
      </c>
      <c r="J68" s="49">
        <f t="shared" si="3"/>
        <v>0</v>
      </c>
      <c r="K68" s="2">
        <f t="shared" si="4"/>
        <v>0.5</v>
      </c>
      <c r="L68" s="51">
        <f t="shared" si="5"/>
        <v>2900864.1528221574</v>
      </c>
    </row>
    <row r="69" spans="1:12" x14ac:dyDescent="0.2">
      <c r="A69" s="7" t="s">
        <v>60</v>
      </c>
      <c r="B69" s="48">
        <v>3051076.8070455603</v>
      </c>
      <c r="C69" s="10">
        <v>2.5</v>
      </c>
      <c r="D69" s="2">
        <v>1</v>
      </c>
      <c r="E69" s="49">
        <f t="shared" si="0"/>
        <v>3051076.8070455603</v>
      </c>
      <c r="F69" s="36">
        <f t="shared" si="1"/>
        <v>1.5</v>
      </c>
      <c r="G69" s="50">
        <f t="shared" si="2"/>
        <v>4576615.2105683405</v>
      </c>
      <c r="H69" s="15">
        <v>0.5</v>
      </c>
      <c r="I69" s="10">
        <v>0</v>
      </c>
      <c r="J69" s="49">
        <f t="shared" si="3"/>
        <v>0</v>
      </c>
      <c r="K69" s="2">
        <f t="shared" si="4"/>
        <v>0.5</v>
      </c>
      <c r="L69" s="51">
        <f t="shared" si="5"/>
        <v>1525538.4035227802</v>
      </c>
    </row>
    <row r="70" spans="1:12" x14ac:dyDescent="0.2">
      <c r="A70" s="7" t="s">
        <v>61</v>
      </c>
      <c r="B70" s="48">
        <v>1043873.5434890682</v>
      </c>
      <c r="C70" s="10">
        <v>2.5</v>
      </c>
      <c r="D70" s="2">
        <v>1</v>
      </c>
      <c r="E70" s="49">
        <f t="shared" si="0"/>
        <v>1043873.5434890682</v>
      </c>
      <c r="F70" s="36">
        <f t="shared" si="1"/>
        <v>1.5</v>
      </c>
      <c r="G70" s="50">
        <f t="shared" si="2"/>
        <v>1565810.3152336022</v>
      </c>
      <c r="H70" s="15">
        <v>0.5</v>
      </c>
      <c r="I70" s="10">
        <v>0</v>
      </c>
      <c r="J70" s="49">
        <f t="shared" si="3"/>
        <v>0</v>
      </c>
      <c r="K70" s="2">
        <f t="shared" si="4"/>
        <v>0.5</v>
      </c>
      <c r="L70" s="51">
        <f t="shared" si="5"/>
        <v>521936.77174453408</v>
      </c>
    </row>
    <row r="71" spans="1:12" x14ac:dyDescent="0.2">
      <c r="A71" s="7" t="s">
        <v>62</v>
      </c>
      <c r="B71" s="48">
        <v>104875619.70974262</v>
      </c>
      <c r="C71" s="10">
        <v>3</v>
      </c>
      <c r="D71" s="2">
        <v>0</v>
      </c>
      <c r="E71" s="49">
        <f t="shared" si="0"/>
        <v>0</v>
      </c>
      <c r="F71" s="36">
        <f t="shared" si="1"/>
        <v>3</v>
      </c>
      <c r="G71" s="50">
        <f t="shared" si="2"/>
        <v>314626859.12922788</v>
      </c>
      <c r="H71" s="15">
        <v>0.5</v>
      </c>
      <c r="I71" s="10">
        <v>0.5</v>
      </c>
      <c r="J71" s="49">
        <f t="shared" si="3"/>
        <v>52437809.85487131</v>
      </c>
      <c r="K71" s="2">
        <f t="shared" si="4"/>
        <v>0</v>
      </c>
      <c r="L71" s="51">
        <f t="shared" si="5"/>
        <v>0</v>
      </c>
    </row>
    <row r="72" spans="1:12" x14ac:dyDescent="0.2">
      <c r="A72" s="7" t="s">
        <v>63</v>
      </c>
      <c r="B72" s="48">
        <v>3390114.4487881334</v>
      </c>
      <c r="C72" s="10">
        <v>3.5</v>
      </c>
      <c r="D72" s="2">
        <v>1</v>
      </c>
      <c r="E72" s="49">
        <f t="shared" si="0"/>
        <v>3390114.4487881334</v>
      </c>
      <c r="F72" s="36">
        <f t="shared" si="1"/>
        <v>2.5</v>
      </c>
      <c r="G72" s="50">
        <f t="shared" si="2"/>
        <v>8475286.1219703332</v>
      </c>
      <c r="H72" s="15">
        <v>0.5</v>
      </c>
      <c r="I72" s="10">
        <v>0</v>
      </c>
      <c r="J72" s="49">
        <f t="shared" si="3"/>
        <v>0</v>
      </c>
      <c r="K72" s="2">
        <f t="shared" si="4"/>
        <v>0.5</v>
      </c>
      <c r="L72" s="51">
        <f t="shared" si="5"/>
        <v>1695057.2243940667</v>
      </c>
    </row>
    <row r="73" spans="1:12" x14ac:dyDescent="0.2">
      <c r="A73" s="7" t="s">
        <v>64</v>
      </c>
      <c r="B73" s="48">
        <v>32647366.482928753</v>
      </c>
      <c r="C73" s="10">
        <v>2</v>
      </c>
      <c r="D73" s="2">
        <v>1</v>
      </c>
      <c r="E73" s="49">
        <f t="shared" si="0"/>
        <v>32647366.482928753</v>
      </c>
      <c r="F73" s="36">
        <f t="shared" si="1"/>
        <v>1</v>
      </c>
      <c r="G73" s="50">
        <f t="shared" si="2"/>
        <v>32647366.482928753</v>
      </c>
      <c r="H73" s="15">
        <v>0.5</v>
      </c>
      <c r="I73" s="10">
        <v>0</v>
      </c>
      <c r="J73" s="49">
        <f t="shared" si="3"/>
        <v>0</v>
      </c>
      <c r="K73" s="2">
        <f t="shared" si="4"/>
        <v>0.5</v>
      </c>
      <c r="L73" s="51">
        <f t="shared" si="5"/>
        <v>16323683.241464376</v>
      </c>
    </row>
    <row r="74" spans="1:12" x14ac:dyDescent="0.2">
      <c r="A74" s="7" t="s">
        <v>65</v>
      </c>
      <c r="B74" s="48">
        <v>2748228.7664223094</v>
      </c>
      <c r="C74" s="10">
        <v>2.5</v>
      </c>
      <c r="D74" s="2">
        <v>1</v>
      </c>
      <c r="E74" s="49">
        <f>(B74*D74)</f>
        <v>2748228.7664223094</v>
      </c>
      <c r="F74" s="36">
        <f>(C74-D74)</f>
        <v>1.5</v>
      </c>
      <c r="G74" s="50">
        <f>(B74*F74)</f>
        <v>4122343.1496334644</v>
      </c>
      <c r="H74" s="15">
        <v>0.5</v>
      </c>
      <c r="I74" s="10">
        <v>0.5</v>
      </c>
      <c r="J74" s="49">
        <f>(B74*I74)</f>
        <v>1374114.3832111547</v>
      </c>
      <c r="K74" s="2">
        <f>(H74-I74)</f>
        <v>0</v>
      </c>
      <c r="L74" s="51">
        <f>(B74*K74)</f>
        <v>0</v>
      </c>
    </row>
    <row r="75" spans="1:12" x14ac:dyDescent="0.2">
      <c r="A75" s="7" t="s">
        <v>82</v>
      </c>
      <c r="B75" s="11">
        <f>SUM(B8:B74)</f>
        <v>4605997095.201498</v>
      </c>
      <c r="C75" s="12"/>
      <c r="D75" s="1"/>
      <c r="E75" s="40">
        <f>SUM(E8:E74)</f>
        <v>3411565989.6542311</v>
      </c>
      <c r="F75" s="1"/>
      <c r="G75" s="40">
        <f>SUM(G8:G74)</f>
        <v>9041288716.5893173</v>
      </c>
      <c r="H75" s="13"/>
      <c r="I75" s="1"/>
      <c r="J75" s="40">
        <f>SUM(J8:J74)</f>
        <v>1154334659.6772089</v>
      </c>
      <c r="K75" s="1"/>
      <c r="L75" s="43">
        <f>SUM(L8:L74)</f>
        <v>1148663887.9235401</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44"/>
      <c r="K77" s="5"/>
      <c r="L77" s="98"/>
    </row>
    <row r="78" spans="1:12" ht="38.25" customHeight="1" x14ac:dyDescent="0.2">
      <c r="A78" s="126" t="s">
        <v>220</v>
      </c>
      <c r="B78" s="127"/>
      <c r="C78" s="127"/>
      <c r="D78" s="127"/>
      <c r="E78" s="127"/>
      <c r="F78" s="127"/>
      <c r="G78" s="127"/>
      <c r="H78" s="127"/>
      <c r="I78" s="127"/>
      <c r="J78" s="127"/>
      <c r="K78" s="127"/>
      <c r="L78" s="128"/>
    </row>
    <row r="79" spans="1:12" ht="12.75" customHeight="1" x14ac:dyDescent="0.2">
      <c r="A79" s="126" t="s">
        <v>215</v>
      </c>
      <c r="B79" s="127"/>
      <c r="C79" s="127"/>
      <c r="D79" s="127"/>
      <c r="E79" s="127"/>
      <c r="F79" s="127"/>
      <c r="G79" s="127"/>
      <c r="H79" s="127"/>
      <c r="I79" s="127"/>
      <c r="J79" s="127"/>
      <c r="K79" s="127"/>
      <c r="L79" s="128"/>
    </row>
    <row r="80" spans="1:12" ht="12.75" customHeight="1" x14ac:dyDescent="0.2">
      <c r="A80" s="126" t="s">
        <v>222</v>
      </c>
      <c r="B80" s="127"/>
      <c r="C80" s="127"/>
      <c r="D80" s="127"/>
      <c r="E80" s="127"/>
      <c r="F80" s="127"/>
      <c r="G80" s="127"/>
      <c r="H80" s="127"/>
      <c r="I80" s="127"/>
      <c r="J80" s="127"/>
      <c r="K80" s="127"/>
      <c r="L80" s="128"/>
    </row>
    <row r="81" spans="1:12" ht="25.5" customHeight="1" x14ac:dyDescent="0.2">
      <c r="A81" s="126" t="s">
        <v>223</v>
      </c>
      <c r="B81" s="127"/>
      <c r="C81" s="127"/>
      <c r="D81" s="127"/>
      <c r="E81" s="127"/>
      <c r="F81" s="127"/>
      <c r="G81" s="127"/>
      <c r="H81" s="127"/>
      <c r="I81" s="127"/>
      <c r="J81" s="127"/>
      <c r="K81" s="127"/>
      <c r="L81" s="128"/>
    </row>
    <row r="82" spans="1:12" ht="38.25" customHeight="1" x14ac:dyDescent="0.2">
      <c r="A82" s="126" t="s">
        <v>224</v>
      </c>
      <c r="B82" s="127"/>
      <c r="C82" s="127"/>
      <c r="D82" s="127"/>
      <c r="E82" s="127"/>
      <c r="F82" s="127"/>
      <c r="G82" s="127"/>
      <c r="H82" s="127"/>
      <c r="I82" s="127"/>
      <c r="J82" s="127"/>
      <c r="K82" s="127"/>
      <c r="L82" s="128"/>
    </row>
    <row r="83" spans="1:12" ht="12.75" customHeight="1" x14ac:dyDescent="0.2">
      <c r="A83" s="126" t="s">
        <v>225</v>
      </c>
      <c r="B83" s="127"/>
      <c r="C83" s="127"/>
      <c r="D83" s="127"/>
      <c r="E83" s="127"/>
      <c r="F83" s="127"/>
      <c r="G83" s="127"/>
      <c r="H83" s="127"/>
      <c r="I83" s="127"/>
      <c r="J83" s="127"/>
      <c r="K83" s="127"/>
      <c r="L83" s="128"/>
    </row>
    <row r="84" spans="1:12" ht="12.75" customHeight="1" x14ac:dyDescent="0.2">
      <c r="A84" s="45"/>
      <c r="B84" s="46"/>
      <c r="C84" s="46"/>
      <c r="D84" s="46"/>
      <c r="E84" s="46"/>
      <c r="F84" s="46"/>
      <c r="G84" s="46"/>
      <c r="H84" s="46"/>
      <c r="I84" s="46"/>
      <c r="J84" s="46"/>
      <c r="K84" s="46"/>
      <c r="L84" s="47"/>
    </row>
    <row r="85" spans="1:12" ht="12.75" customHeight="1" x14ac:dyDescent="0.2">
      <c r="A85" s="4" t="s">
        <v>74</v>
      </c>
      <c r="B85" s="5"/>
      <c r="C85" s="5"/>
      <c r="D85" s="5"/>
      <c r="E85" s="5"/>
      <c r="F85" s="5"/>
      <c r="G85" s="5"/>
      <c r="H85" s="5"/>
      <c r="I85" s="5"/>
      <c r="J85" s="5"/>
      <c r="K85" s="5"/>
      <c r="L85" s="6"/>
    </row>
    <row r="86" spans="1:12" ht="12.75" customHeight="1" x14ac:dyDescent="0.2">
      <c r="A86" s="126" t="s">
        <v>218</v>
      </c>
      <c r="B86" s="129"/>
      <c r="C86" s="129"/>
      <c r="D86" s="129"/>
      <c r="E86" s="129"/>
      <c r="F86" s="129"/>
      <c r="G86" s="129"/>
      <c r="H86" s="129"/>
      <c r="I86" s="129"/>
      <c r="J86" s="129"/>
      <c r="K86" s="129"/>
      <c r="L86" s="128"/>
    </row>
    <row r="87" spans="1:12" ht="13.5" customHeight="1" thickBot="1" x14ac:dyDescent="0.25">
      <c r="A87" s="130" t="s">
        <v>221</v>
      </c>
      <c r="B87" s="131"/>
      <c r="C87" s="131"/>
      <c r="D87" s="131"/>
      <c r="E87" s="131"/>
      <c r="F87" s="131"/>
      <c r="G87" s="131"/>
      <c r="H87" s="131"/>
      <c r="I87" s="131"/>
      <c r="J87" s="131"/>
      <c r="K87" s="131"/>
      <c r="L87" s="132"/>
    </row>
  </sheetData>
  <mergeCells count="13">
    <mergeCell ref="A78:L78"/>
    <mergeCell ref="A87:L87"/>
    <mergeCell ref="A79:L79"/>
    <mergeCell ref="A80:L80"/>
    <mergeCell ref="A81:L81"/>
    <mergeCell ref="A82:L82"/>
    <mergeCell ref="A83:L83"/>
    <mergeCell ref="A86:L86"/>
    <mergeCell ref="A1:L1"/>
    <mergeCell ref="A2:L2"/>
    <mergeCell ref="A3:L3"/>
    <mergeCell ref="C4:G4"/>
    <mergeCell ref="H4:L4"/>
  </mergeCells>
  <printOptions horizontalCentered="1"/>
  <pageMargins left="0.5" right="0.5" top="0.5" bottom="0.5" header="0.3" footer="0.3"/>
  <pageSetup scale="77" fitToHeight="0" orientation="landscape" r:id="rId1"/>
  <headerFooter>
    <oddHeader>&amp;COffice of Economic and Demographic Research</oddHeader>
    <oddFooter>&amp;LOctober 2021&amp;RPage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5"/>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212</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2021</v>
      </c>
      <c r="E6" s="19" t="s">
        <v>70</v>
      </c>
      <c r="F6" s="34" t="s">
        <v>72</v>
      </c>
      <c r="G6" s="25" t="s">
        <v>66</v>
      </c>
      <c r="H6" s="26" t="s">
        <v>76</v>
      </c>
      <c r="I6" s="19">
        <v>2021</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40057138.587752134</v>
      </c>
      <c r="C8" s="9">
        <v>3.5</v>
      </c>
      <c r="D8" s="3">
        <v>0.5</v>
      </c>
      <c r="E8" s="49">
        <f>(B8*D8)</f>
        <v>20028569.293876067</v>
      </c>
      <c r="F8" s="52">
        <f>(C8-D8)</f>
        <v>3</v>
      </c>
      <c r="G8" s="50">
        <f>(B8*F8)</f>
        <v>120171415.7632564</v>
      </c>
      <c r="H8" s="14">
        <v>0.5</v>
      </c>
      <c r="I8" s="33">
        <v>0.5</v>
      </c>
      <c r="J8" s="39">
        <f>(B8*I8)</f>
        <v>20028569.293876067</v>
      </c>
      <c r="K8" s="3">
        <f>(H8-I8)</f>
        <v>0</v>
      </c>
      <c r="L8" s="42">
        <f>(B8*K8)</f>
        <v>0</v>
      </c>
    </row>
    <row r="9" spans="1:12" x14ac:dyDescent="0.2">
      <c r="A9" s="7" t="s">
        <v>3</v>
      </c>
      <c r="B9" s="48">
        <v>2179358.9064614531</v>
      </c>
      <c r="C9" s="10">
        <v>2.5</v>
      </c>
      <c r="D9" s="2">
        <v>1</v>
      </c>
      <c r="E9" s="49">
        <f>(B9*D9)</f>
        <v>2179358.9064614531</v>
      </c>
      <c r="F9" s="36">
        <f>(C9-D9)</f>
        <v>1.5</v>
      </c>
      <c r="G9" s="50">
        <f>(B9*F9)</f>
        <v>3269038.3596921796</v>
      </c>
      <c r="H9" s="15">
        <v>0.5</v>
      </c>
      <c r="I9" s="10">
        <v>0</v>
      </c>
      <c r="J9" s="49">
        <f>(B9*I9)</f>
        <v>0</v>
      </c>
      <c r="K9" s="2">
        <f>(H9-I9)</f>
        <v>0.5</v>
      </c>
      <c r="L9" s="51">
        <f>(B9*K9)</f>
        <v>1089679.4532307265</v>
      </c>
    </row>
    <row r="10" spans="1:12" x14ac:dyDescent="0.2">
      <c r="A10" s="7" t="s">
        <v>4</v>
      </c>
      <c r="B10" s="48">
        <v>41828580.358792722</v>
      </c>
      <c r="C10" s="10">
        <v>3</v>
      </c>
      <c r="D10" s="2">
        <v>0.5</v>
      </c>
      <c r="E10" s="49">
        <f t="shared" ref="E10:E73" si="0">(B10*D10)</f>
        <v>20914290.179396361</v>
      </c>
      <c r="F10" s="36">
        <f t="shared" ref="F10:F73" si="1">(C10-D10)</f>
        <v>2.5</v>
      </c>
      <c r="G10" s="50">
        <f t="shared" ref="G10:G73" si="2">(B10*F10)</f>
        <v>104571450.89698181</v>
      </c>
      <c r="H10" s="15">
        <v>0.5</v>
      </c>
      <c r="I10" s="10">
        <v>0.5</v>
      </c>
      <c r="J10" s="49">
        <f t="shared" ref="J10:J73" si="3">(B10*I10)</f>
        <v>20914290.179396361</v>
      </c>
      <c r="K10" s="2">
        <f t="shared" ref="K10:K73" si="4">(H10-I10)</f>
        <v>0</v>
      </c>
      <c r="L10" s="51">
        <f t="shared" ref="L10:L73" si="5">(B10*K10)</f>
        <v>0</v>
      </c>
    </row>
    <row r="11" spans="1:12" x14ac:dyDescent="0.2">
      <c r="A11" s="7" t="s">
        <v>5</v>
      </c>
      <c r="B11" s="48">
        <v>2887046.0290818526</v>
      </c>
      <c r="C11" s="10">
        <v>2.5</v>
      </c>
      <c r="D11" s="2">
        <v>1</v>
      </c>
      <c r="E11" s="49">
        <f t="shared" si="0"/>
        <v>2887046.0290818526</v>
      </c>
      <c r="F11" s="36">
        <f t="shared" si="1"/>
        <v>1.5</v>
      </c>
      <c r="G11" s="50">
        <f t="shared" si="2"/>
        <v>4330569.0436227787</v>
      </c>
      <c r="H11" s="15">
        <v>0.5</v>
      </c>
      <c r="I11" s="10">
        <v>0</v>
      </c>
      <c r="J11" s="49">
        <f t="shared" si="3"/>
        <v>0</v>
      </c>
      <c r="K11" s="2">
        <f t="shared" si="4"/>
        <v>0.5</v>
      </c>
      <c r="L11" s="51">
        <f t="shared" si="5"/>
        <v>1443523.0145409263</v>
      </c>
    </row>
    <row r="12" spans="1:12" x14ac:dyDescent="0.2">
      <c r="A12" s="7" t="s">
        <v>6</v>
      </c>
      <c r="B12" s="48">
        <v>91951948.742976308</v>
      </c>
      <c r="C12" s="10">
        <v>3</v>
      </c>
      <c r="D12" s="2">
        <v>0.5</v>
      </c>
      <c r="E12" s="49">
        <f t="shared" si="0"/>
        <v>45975974.371488154</v>
      </c>
      <c r="F12" s="36">
        <f t="shared" si="1"/>
        <v>2.5</v>
      </c>
      <c r="G12" s="50">
        <f t="shared" si="2"/>
        <v>229879871.85744077</v>
      </c>
      <c r="H12" s="15">
        <v>0.5</v>
      </c>
      <c r="I12" s="10">
        <v>0.5</v>
      </c>
      <c r="J12" s="49">
        <f t="shared" si="3"/>
        <v>45975974.371488154</v>
      </c>
      <c r="K12" s="2">
        <f t="shared" si="4"/>
        <v>0</v>
      </c>
      <c r="L12" s="51">
        <f t="shared" si="5"/>
        <v>0</v>
      </c>
    </row>
    <row r="13" spans="1:12" x14ac:dyDescent="0.2">
      <c r="A13" s="7" t="s">
        <v>7</v>
      </c>
      <c r="B13" s="48">
        <v>361991602.32595533</v>
      </c>
      <c r="C13" s="10">
        <v>3</v>
      </c>
      <c r="D13" s="2">
        <v>1</v>
      </c>
      <c r="E13" s="49">
        <f t="shared" si="0"/>
        <v>361991602.32595533</v>
      </c>
      <c r="F13" s="36">
        <f t="shared" si="1"/>
        <v>2</v>
      </c>
      <c r="G13" s="50">
        <f t="shared" si="2"/>
        <v>723983204.65191066</v>
      </c>
      <c r="H13" s="15">
        <v>0.5</v>
      </c>
      <c r="I13" s="10">
        <v>0</v>
      </c>
      <c r="J13" s="49">
        <f t="shared" si="3"/>
        <v>0</v>
      </c>
      <c r="K13" s="2">
        <f t="shared" si="4"/>
        <v>0.5</v>
      </c>
      <c r="L13" s="51">
        <f t="shared" si="5"/>
        <v>180995801.16297767</v>
      </c>
    </row>
    <row r="14" spans="1:12" x14ac:dyDescent="0.2">
      <c r="A14" s="7" t="s">
        <v>8</v>
      </c>
      <c r="B14" s="48">
        <v>1023828.5866734785</v>
      </c>
      <c r="C14" s="10">
        <v>2.5</v>
      </c>
      <c r="D14" s="2">
        <v>1</v>
      </c>
      <c r="E14" s="49">
        <f t="shared" si="0"/>
        <v>1023828.5866734785</v>
      </c>
      <c r="F14" s="36">
        <f t="shared" si="1"/>
        <v>1.5</v>
      </c>
      <c r="G14" s="50">
        <f t="shared" si="2"/>
        <v>1535742.8800102177</v>
      </c>
      <c r="H14" s="15">
        <v>0.5</v>
      </c>
      <c r="I14" s="10">
        <v>0.5</v>
      </c>
      <c r="J14" s="49">
        <f t="shared" si="3"/>
        <v>511914.29333673924</v>
      </c>
      <c r="K14" s="2">
        <f t="shared" si="4"/>
        <v>0</v>
      </c>
      <c r="L14" s="51">
        <f t="shared" si="5"/>
        <v>0</v>
      </c>
    </row>
    <row r="15" spans="1:12" x14ac:dyDescent="0.2">
      <c r="A15" s="7" t="s">
        <v>9</v>
      </c>
      <c r="B15" s="48">
        <v>27886526.796373129</v>
      </c>
      <c r="C15" s="10">
        <v>3</v>
      </c>
      <c r="D15" s="2">
        <v>1</v>
      </c>
      <c r="E15" s="49">
        <f t="shared" si="0"/>
        <v>27886526.796373129</v>
      </c>
      <c r="F15" s="36">
        <f t="shared" si="1"/>
        <v>2</v>
      </c>
      <c r="G15" s="50">
        <f t="shared" si="2"/>
        <v>55773053.592746258</v>
      </c>
      <c r="H15" s="15">
        <v>0.5</v>
      </c>
      <c r="I15" s="10">
        <v>0</v>
      </c>
      <c r="J15" s="49">
        <f t="shared" si="3"/>
        <v>0</v>
      </c>
      <c r="K15" s="2">
        <f t="shared" si="4"/>
        <v>0.5</v>
      </c>
      <c r="L15" s="51">
        <f t="shared" si="5"/>
        <v>13943263.398186564</v>
      </c>
    </row>
    <row r="16" spans="1:12" x14ac:dyDescent="0.2">
      <c r="A16" s="7" t="s">
        <v>10</v>
      </c>
      <c r="B16" s="48">
        <v>17675159.991465766</v>
      </c>
      <c r="C16" s="10">
        <v>2</v>
      </c>
      <c r="D16" s="2">
        <v>0</v>
      </c>
      <c r="E16" s="49">
        <f t="shared" si="0"/>
        <v>0</v>
      </c>
      <c r="F16" s="36">
        <f t="shared" si="1"/>
        <v>2</v>
      </c>
      <c r="G16" s="50">
        <f t="shared" si="2"/>
        <v>35350319.982931532</v>
      </c>
      <c r="H16" s="15">
        <v>0.5</v>
      </c>
      <c r="I16" s="10">
        <v>0</v>
      </c>
      <c r="J16" s="49">
        <f t="shared" si="3"/>
        <v>0</v>
      </c>
      <c r="K16" s="2">
        <f t="shared" si="4"/>
        <v>0.5</v>
      </c>
      <c r="L16" s="51">
        <f t="shared" si="5"/>
        <v>8837579.995732883</v>
      </c>
    </row>
    <row r="17" spans="1:12" s="97" customFormat="1" x14ac:dyDescent="0.2">
      <c r="A17" s="91" t="s">
        <v>11</v>
      </c>
      <c r="B17" s="92">
        <v>22484148.000896685</v>
      </c>
      <c r="C17" s="93">
        <v>3</v>
      </c>
      <c r="D17" s="94">
        <v>1</v>
      </c>
      <c r="E17" s="49">
        <f t="shared" si="0"/>
        <v>22484148.000896685</v>
      </c>
      <c r="F17" s="95">
        <f t="shared" si="1"/>
        <v>2</v>
      </c>
      <c r="G17" s="50">
        <f t="shared" si="2"/>
        <v>44968296.00179337</v>
      </c>
      <c r="H17" s="96">
        <v>0.5</v>
      </c>
      <c r="I17" s="93">
        <v>0.5</v>
      </c>
      <c r="J17" s="49">
        <f>(B17*I17*0.75)</f>
        <v>8431555.5003362559</v>
      </c>
      <c r="K17" s="94">
        <f t="shared" si="4"/>
        <v>0</v>
      </c>
      <c r="L17" s="51">
        <f>(B17*0.5*0.25)</f>
        <v>2810518.5001120856</v>
      </c>
    </row>
    <row r="18" spans="1:12" x14ac:dyDescent="0.2">
      <c r="A18" s="7" t="s">
        <v>12</v>
      </c>
      <c r="B18" s="53">
        <v>95803163.717270523</v>
      </c>
      <c r="C18" s="54">
        <v>2</v>
      </c>
      <c r="D18" s="2">
        <v>1</v>
      </c>
      <c r="E18" s="49">
        <f t="shared" si="0"/>
        <v>95803163.717270523</v>
      </c>
      <c r="F18" s="36">
        <f t="shared" si="1"/>
        <v>1</v>
      </c>
      <c r="G18" s="50">
        <f t="shared" si="2"/>
        <v>95803163.717270523</v>
      </c>
      <c r="H18" s="15">
        <v>0.5</v>
      </c>
      <c r="I18" s="10">
        <v>0</v>
      </c>
      <c r="J18" s="49">
        <f t="shared" si="3"/>
        <v>0</v>
      </c>
      <c r="K18" s="2">
        <f t="shared" si="4"/>
        <v>0.5</v>
      </c>
      <c r="L18" s="51">
        <f t="shared" si="5"/>
        <v>47901581.858635262</v>
      </c>
    </row>
    <row r="19" spans="1:12" x14ac:dyDescent="0.2">
      <c r="A19" s="7" t="s">
        <v>13</v>
      </c>
      <c r="B19" s="48">
        <v>10999836.912195871</v>
      </c>
      <c r="C19" s="10">
        <v>3</v>
      </c>
      <c r="D19" s="2">
        <v>1</v>
      </c>
      <c r="E19" s="49">
        <f t="shared" si="0"/>
        <v>10999836.912195871</v>
      </c>
      <c r="F19" s="36">
        <f t="shared" si="1"/>
        <v>2</v>
      </c>
      <c r="G19" s="50">
        <f t="shared" si="2"/>
        <v>21999673.824391741</v>
      </c>
      <c r="H19" s="15">
        <v>0.5</v>
      </c>
      <c r="I19" s="10">
        <v>0</v>
      </c>
      <c r="J19" s="49">
        <f t="shared" si="3"/>
        <v>0</v>
      </c>
      <c r="K19" s="2">
        <f t="shared" si="4"/>
        <v>0.5</v>
      </c>
      <c r="L19" s="51">
        <f t="shared" si="5"/>
        <v>5499918.4560979353</v>
      </c>
    </row>
    <row r="20" spans="1:12" x14ac:dyDescent="0.2">
      <c r="A20" s="7" t="s">
        <v>86</v>
      </c>
      <c r="B20" s="48">
        <v>3110240</v>
      </c>
      <c r="C20" s="10">
        <v>2.5</v>
      </c>
      <c r="D20" s="2">
        <v>1.5</v>
      </c>
      <c r="E20" s="49">
        <f t="shared" si="0"/>
        <v>4665360</v>
      </c>
      <c r="F20" s="36">
        <f t="shared" si="1"/>
        <v>1</v>
      </c>
      <c r="G20" s="50">
        <f t="shared" si="2"/>
        <v>3110240</v>
      </c>
      <c r="H20" s="15">
        <v>0.5</v>
      </c>
      <c r="I20" s="10">
        <v>0</v>
      </c>
      <c r="J20" s="49">
        <f t="shared" si="3"/>
        <v>0</v>
      </c>
      <c r="K20" s="2">
        <f t="shared" si="4"/>
        <v>0.5</v>
      </c>
      <c r="L20" s="51">
        <f t="shared" si="5"/>
        <v>1555120</v>
      </c>
    </row>
    <row r="21" spans="1:12" x14ac:dyDescent="0.2">
      <c r="A21" s="7" t="s">
        <v>14</v>
      </c>
      <c r="B21" s="48">
        <v>1115555.52935443</v>
      </c>
      <c r="C21" s="10">
        <v>2.5</v>
      </c>
      <c r="D21" s="2">
        <v>1</v>
      </c>
      <c r="E21" s="49">
        <f t="shared" si="0"/>
        <v>1115555.52935443</v>
      </c>
      <c r="F21" s="36">
        <f t="shared" si="1"/>
        <v>1.5</v>
      </c>
      <c r="G21" s="50">
        <f t="shared" si="2"/>
        <v>1673333.2940316452</v>
      </c>
      <c r="H21" s="15">
        <v>0.5</v>
      </c>
      <c r="I21" s="10">
        <v>0</v>
      </c>
      <c r="J21" s="49">
        <f t="shared" si="3"/>
        <v>0</v>
      </c>
      <c r="K21" s="2">
        <f t="shared" si="4"/>
        <v>0.5</v>
      </c>
      <c r="L21" s="51">
        <f t="shared" si="5"/>
        <v>557777.76467721502</v>
      </c>
    </row>
    <row r="22" spans="1:12" s="97" customFormat="1" x14ac:dyDescent="0.2">
      <c r="A22" s="91" t="s">
        <v>15</v>
      </c>
      <c r="B22" s="92">
        <v>177520796.33445188</v>
      </c>
      <c r="C22" s="93">
        <v>3</v>
      </c>
      <c r="D22" s="94">
        <v>1</v>
      </c>
      <c r="E22" s="49">
        <f t="shared" si="0"/>
        <v>177520796.33445188</v>
      </c>
      <c r="F22" s="95">
        <f t="shared" si="1"/>
        <v>2</v>
      </c>
      <c r="G22" s="50">
        <f t="shared" si="2"/>
        <v>355041592.66890377</v>
      </c>
      <c r="H22" s="96">
        <v>0.5</v>
      </c>
      <c r="I22" s="93">
        <v>0.5</v>
      </c>
      <c r="J22" s="49">
        <f>(B22*I22*0.75)</f>
        <v>66570298.625419453</v>
      </c>
      <c r="K22" s="94">
        <f t="shared" si="4"/>
        <v>0</v>
      </c>
      <c r="L22" s="51">
        <f>(B22*0.5*0.25)</f>
        <v>22190099.541806486</v>
      </c>
    </row>
    <row r="23" spans="1:12" x14ac:dyDescent="0.2">
      <c r="A23" s="7" t="s">
        <v>16</v>
      </c>
      <c r="B23" s="48">
        <v>51796601.404428706</v>
      </c>
      <c r="C23" s="10">
        <v>3</v>
      </c>
      <c r="D23" s="2">
        <v>1</v>
      </c>
      <c r="E23" s="49">
        <f t="shared" si="0"/>
        <v>51796601.404428706</v>
      </c>
      <c r="F23" s="36">
        <f t="shared" si="1"/>
        <v>2</v>
      </c>
      <c r="G23" s="50">
        <f t="shared" si="2"/>
        <v>103593202.80885741</v>
      </c>
      <c r="H23" s="15">
        <v>0.5</v>
      </c>
      <c r="I23" s="10">
        <v>0.5</v>
      </c>
      <c r="J23" s="49">
        <f t="shared" si="3"/>
        <v>25898300.702214353</v>
      </c>
      <c r="K23" s="2">
        <f t="shared" si="4"/>
        <v>0</v>
      </c>
      <c r="L23" s="51">
        <f t="shared" si="5"/>
        <v>0</v>
      </c>
    </row>
    <row r="24" spans="1:12" x14ac:dyDescent="0.2">
      <c r="A24" s="7" t="s">
        <v>17</v>
      </c>
      <c r="B24" s="48">
        <v>11338240.698513905</v>
      </c>
      <c r="C24" s="10">
        <v>2</v>
      </c>
      <c r="D24" s="2">
        <v>0.5</v>
      </c>
      <c r="E24" s="49">
        <f t="shared" si="0"/>
        <v>5669120.3492569523</v>
      </c>
      <c r="F24" s="36">
        <f t="shared" si="1"/>
        <v>1.5</v>
      </c>
      <c r="G24" s="50">
        <f t="shared" si="2"/>
        <v>17007361.047770858</v>
      </c>
      <c r="H24" s="15">
        <v>0.5</v>
      </c>
      <c r="I24" s="10">
        <v>0.5</v>
      </c>
      <c r="J24" s="49">
        <f t="shared" si="3"/>
        <v>5669120.3492569523</v>
      </c>
      <c r="K24" s="2">
        <f t="shared" si="4"/>
        <v>0</v>
      </c>
      <c r="L24" s="51">
        <f t="shared" si="5"/>
        <v>0</v>
      </c>
    </row>
    <row r="25" spans="1:12" x14ac:dyDescent="0.2">
      <c r="A25" s="7" t="s">
        <v>18</v>
      </c>
      <c r="B25" s="48">
        <v>1970000</v>
      </c>
      <c r="C25" s="10">
        <v>3.5</v>
      </c>
      <c r="D25" s="2">
        <v>1</v>
      </c>
      <c r="E25" s="49">
        <f t="shared" si="0"/>
        <v>1970000</v>
      </c>
      <c r="F25" s="36">
        <f t="shared" si="1"/>
        <v>2.5</v>
      </c>
      <c r="G25" s="50">
        <f t="shared" si="2"/>
        <v>4925000</v>
      </c>
      <c r="H25" s="15">
        <v>0.5</v>
      </c>
      <c r="I25" s="10">
        <v>0</v>
      </c>
      <c r="J25" s="49">
        <f t="shared" si="3"/>
        <v>0</v>
      </c>
      <c r="K25" s="2">
        <f t="shared" si="4"/>
        <v>0.5</v>
      </c>
      <c r="L25" s="51">
        <f t="shared" si="5"/>
        <v>985000</v>
      </c>
    </row>
    <row r="26" spans="1:12" x14ac:dyDescent="0.2">
      <c r="A26" s="7" t="s">
        <v>19</v>
      </c>
      <c r="B26" s="48">
        <v>3986244.9680288499</v>
      </c>
      <c r="C26" s="10">
        <v>2.5</v>
      </c>
      <c r="D26" s="2">
        <v>1.5</v>
      </c>
      <c r="E26" s="49">
        <f t="shared" si="0"/>
        <v>5979367.4520432744</v>
      </c>
      <c r="F26" s="36">
        <f t="shared" si="1"/>
        <v>1</v>
      </c>
      <c r="G26" s="50">
        <f t="shared" si="2"/>
        <v>3986244.9680288499</v>
      </c>
      <c r="H26" s="15">
        <v>0.5</v>
      </c>
      <c r="I26" s="10">
        <v>0</v>
      </c>
      <c r="J26" s="49">
        <f t="shared" si="3"/>
        <v>0</v>
      </c>
      <c r="K26" s="2">
        <f t="shared" si="4"/>
        <v>0.5</v>
      </c>
      <c r="L26" s="51">
        <f t="shared" si="5"/>
        <v>1993122.484014425</v>
      </c>
    </row>
    <row r="27" spans="1:12" x14ac:dyDescent="0.2">
      <c r="A27" s="7" t="s">
        <v>20</v>
      </c>
      <c r="B27" s="48">
        <v>1061064.4376493099</v>
      </c>
      <c r="C27" s="10">
        <v>2.5</v>
      </c>
      <c r="D27" s="2">
        <v>1</v>
      </c>
      <c r="E27" s="49">
        <f t="shared" si="0"/>
        <v>1061064.4376493099</v>
      </c>
      <c r="F27" s="36">
        <f t="shared" si="1"/>
        <v>1.5</v>
      </c>
      <c r="G27" s="50">
        <f t="shared" si="2"/>
        <v>1591596.6564739649</v>
      </c>
      <c r="H27" s="15">
        <v>0.5</v>
      </c>
      <c r="I27" s="10">
        <v>0</v>
      </c>
      <c r="J27" s="49">
        <f t="shared" si="3"/>
        <v>0</v>
      </c>
      <c r="K27" s="2">
        <f t="shared" si="4"/>
        <v>0.5</v>
      </c>
      <c r="L27" s="51">
        <f t="shared" si="5"/>
        <v>530532.21882465493</v>
      </c>
    </row>
    <row r="28" spans="1:12" x14ac:dyDescent="0.2">
      <c r="A28" s="7" t="s">
        <v>21</v>
      </c>
      <c r="B28" s="48">
        <v>730121</v>
      </c>
      <c r="C28" s="10">
        <v>2.5</v>
      </c>
      <c r="D28" s="2">
        <v>1</v>
      </c>
      <c r="E28" s="49">
        <f t="shared" si="0"/>
        <v>730121</v>
      </c>
      <c r="F28" s="36">
        <f t="shared" si="1"/>
        <v>1.5</v>
      </c>
      <c r="G28" s="50">
        <f t="shared" si="2"/>
        <v>1095181.5</v>
      </c>
      <c r="H28" s="15">
        <v>0.5</v>
      </c>
      <c r="I28" s="10">
        <v>0</v>
      </c>
      <c r="J28" s="49">
        <f t="shared" si="3"/>
        <v>0</v>
      </c>
      <c r="K28" s="2">
        <f t="shared" si="4"/>
        <v>0.5</v>
      </c>
      <c r="L28" s="51">
        <f t="shared" si="5"/>
        <v>365060.5</v>
      </c>
    </row>
    <row r="29" spans="1:12" x14ac:dyDescent="0.2">
      <c r="A29" s="7" t="s">
        <v>22</v>
      </c>
      <c r="B29" s="48">
        <v>2081217</v>
      </c>
      <c r="C29" s="10">
        <v>3.5</v>
      </c>
      <c r="D29" s="2">
        <v>1</v>
      </c>
      <c r="E29" s="49">
        <f t="shared" si="0"/>
        <v>2081217</v>
      </c>
      <c r="F29" s="36">
        <f t="shared" si="1"/>
        <v>2.5</v>
      </c>
      <c r="G29" s="50">
        <f t="shared" si="2"/>
        <v>5203042.5</v>
      </c>
      <c r="H29" s="15">
        <v>0.5</v>
      </c>
      <c r="I29" s="10">
        <v>0</v>
      </c>
      <c r="J29" s="49">
        <f t="shared" si="3"/>
        <v>0</v>
      </c>
      <c r="K29" s="2">
        <f t="shared" si="4"/>
        <v>0.5</v>
      </c>
      <c r="L29" s="51">
        <f t="shared" si="5"/>
        <v>1040608.5</v>
      </c>
    </row>
    <row r="30" spans="1:12" x14ac:dyDescent="0.2">
      <c r="A30" s="7" t="s">
        <v>23</v>
      </c>
      <c r="B30" s="48">
        <v>1366026.4235054657</v>
      </c>
      <c r="C30" s="10">
        <v>2.5</v>
      </c>
      <c r="D30" s="2">
        <v>1</v>
      </c>
      <c r="E30" s="49">
        <f t="shared" si="0"/>
        <v>1366026.4235054657</v>
      </c>
      <c r="F30" s="36">
        <f t="shared" si="1"/>
        <v>1.5</v>
      </c>
      <c r="G30" s="50">
        <f t="shared" si="2"/>
        <v>2049039.6352581987</v>
      </c>
      <c r="H30" s="15">
        <v>0.5</v>
      </c>
      <c r="I30" s="10">
        <v>0</v>
      </c>
      <c r="J30" s="49">
        <f t="shared" si="3"/>
        <v>0</v>
      </c>
      <c r="K30" s="2">
        <f t="shared" si="4"/>
        <v>0.5</v>
      </c>
      <c r="L30" s="51">
        <f t="shared" si="5"/>
        <v>683013.21175273287</v>
      </c>
    </row>
    <row r="31" spans="1:12" x14ac:dyDescent="0.2">
      <c r="A31" s="7" t="s">
        <v>24</v>
      </c>
      <c r="B31" s="48">
        <v>2218477.4387902888</v>
      </c>
      <c r="C31" s="10">
        <v>2.5</v>
      </c>
      <c r="D31" s="2">
        <v>1</v>
      </c>
      <c r="E31" s="49">
        <f t="shared" si="0"/>
        <v>2218477.4387902888</v>
      </c>
      <c r="F31" s="36">
        <f t="shared" si="1"/>
        <v>1.5</v>
      </c>
      <c r="G31" s="50">
        <f t="shared" si="2"/>
        <v>3327716.1581854331</v>
      </c>
      <c r="H31" s="15">
        <v>0.5</v>
      </c>
      <c r="I31" s="10">
        <v>0</v>
      </c>
      <c r="J31" s="49">
        <f t="shared" si="3"/>
        <v>0</v>
      </c>
      <c r="K31" s="2">
        <f t="shared" si="4"/>
        <v>0.5</v>
      </c>
      <c r="L31" s="51">
        <f t="shared" si="5"/>
        <v>1109238.7193951444</v>
      </c>
    </row>
    <row r="32" spans="1:12" x14ac:dyDescent="0.2">
      <c r="A32" s="7" t="s">
        <v>25</v>
      </c>
      <c r="B32" s="48">
        <v>3970521.4203001135</v>
      </c>
      <c r="C32" s="10">
        <v>2.5</v>
      </c>
      <c r="D32" s="2">
        <v>1</v>
      </c>
      <c r="E32" s="49">
        <f t="shared" si="0"/>
        <v>3970521.4203001135</v>
      </c>
      <c r="F32" s="36">
        <f t="shared" si="1"/>
        <v>1.5</v>
      </c>
      <c r="G32" s="50">
        <f t="shared" si="2"/>
        <v>5955782.1304501705</v>
      </c>
      <c r="H32" s="15">
        <v>0.5</v>
      </c>
      <c r="I32" s="10">
        <v>0</v>
      </c>
      <c r="J32" s="49">
        <f t="shared" si="3"/>
        <v>0</v>
      </c>
      <c r="K32" s="2">
        <f t="shared" si="4"/>
        <v>0.5</v>
      </c>
      <c r="L32" s="51">
        <f t="shared" si="5"/>
        <v>1985260.7101500568</v>
      </c>
    </row>
    <row r="33" spans="1:12" x14ac:dyDescent="0.2">
      <c r="A33" s="7" t="s">
        <v>26</v>
      </c>
      <c r="B33" s="48">
        <v>21303916.290442936</v>
      </c>
      <c r="C33" s="10">
        <v>3</v>
      </c>
      <c r="D33" s="2">
        <v>0</v>
      </c>
      <c r="E33" s="49">
        <f t="shared" si="0"/>
        <v>0</v>
      </c>
      <c r="F33" s="36">
        <f t="shared" si="1"/>
        <v>3</v>
      </c>
      <c r="G33" s="50">
        <f t="shared" si="2"/>
        <v>63911748.871328808</v>
      </c>
      <c r="H33" s="15">
        <v>0.5</v>
      </c>
      <c r="I33" s="10">
        <v>0.5</v>
      </c>
      <c r="J33" s="49">
        <f t="shared" si="3"/>
        <v>10651958.145221468</v>
      </c>
      <c r="K33" s="2">
        <f t="shared" si="4"/>
        <v>0</v>
      </c>
      <c r="L33" s="51">
        <f t="shared" si="5"/>
        <v>0</v>
      </c>
    </row>
    <row r="34" spans="1:12" x14ac:dyDescent="0.2">
      <c r="A34" s="7" t="s">
        <v>27</v>
      </c>
      <c r="B34" s="48">
        <v>11313079.818899645</v>
      </c>
      <c r="C34" s="10">
        <v>2</v>
      </c>
      <c r="D34" s="2">
        <v>1</v>
      </c>
      <c r="E34" s="49">
        <f t="shared" si="0"/>
        <v>11313079.818899645</v>
      </c>
      <c r="F34" s="36">
        <f t="shared" si="1"/>
        <v>1</v>
      </c>
      <c r="G34" s="50">
        <f t="shared" si="2"/>
        <v>11313079.818899645</v>
      </c>
      <c r="H34" s="15">
        <v>0.5</v>
      </c>
      <c r="I34" s="10">
        <v>0.5</v>
      </c>
      <c r="J34" s="49">
        <f t="shared" si="3"/>
        <v>5656539.9094498223</v>
      </c>
      <c r="K34" s="2">
        <f t="shared" si="4"/>
        <v>0</v>
      </c>
      <c r="L34" s="51">
        <f t="shared" si="5"/>
        <v>0</v>
      </c>
    </row>
    <row r="35" spans="1:12" x14ac:dyDescent="0.2">
      <c r="A35" s="7" t="s">
        <v>28</v>
      </c>
      <c r="B35" s="48">
        <v>232694770.10588717</v>
      </c>
      <c r="C35" s="10">
        <v>3</v>
      </c>
      <c r="D35" s="2">
        <v>2</v>
      </c>
      <c r="E35" s="49">
        <f t="shared" si="0"/>
        <v>465389540.21177435</v>
      </c>
      <c r="F35" s="36">
        <f t="shared" si="1"/>
        <v>1</v>
      </c>
      <c r="G35" s="50">
        <f t="shared" si="2"/>
        <v>232694770.10588717</v>
      </c>
      <c r="H35" s="15">
        <v>0.5</v>
      </c>
      <c r="I35" s="10">
        <v>0.5</v>
      </c>
      <c r="J35" s="49">
        <f t="shared" si="3"/>
        <v>116347385.05294359</v>
      </c>
      <c r="K35" s="2">
        <f t="shared" si="4"/>
        <v>0</v>
      </c>
      <c r="L35" s="51">
        <f t="shared" si="5"/>
        <v>0</v>
      </c>
    </row>
    <row r="36" spans="1:12" s="97" customFormat="1" x14ac:dyDescent="0.2">
      <c r="A36" s="91" t="s">
        <v>29</v>
      </c>
      <c r="B36" s="92">
        <v>1220000</v>
      </c>
      <c r="C36" s="93">
        <v>2.5</v>
      </c>
      <c r="D36" s="94">
        <v>1.5</v>
      </c>
      <c r="E36" s="49">
        <f>(B36*1*0.25)+(B36*1.5*0.75)</f>
        <v>1677500</v>
      </c>
      <c r="F36" s="95">
        <f t="shared" si="1"/>
        <v>1</v>
      </c>
      <c r="G36" s="50">
        <f>(B36*1.5*0.25)+(B36*1*0.75)</f>
        <v>1372500</v>
      </c>
      <c r="H36" s="96">
        <v>0.5</v>
      </c>
      <c r="I36" s="93">
        <v>0</v>
      </c>
      <c r="J36" s="49">
        <f t="shared" si="3"/>
        <v>0</v>
      </c>
      <c r="K36" s="94">
        <f t="shared" si="4"/>
        <v>0.5</v>
      </c>
      <c r="L36" s="51">
        <f t="shared" si="5"/>
        <v>610000</v>
      </c>
    </row>
    <row r="37" spans="1:12" x14ac:dyDescent="0.2">
      <c r="A37" s="7" t="s">
        <v>30</v>
      </c>
      <c r="B37" s="48">
        <v>24030438.952388972</v>
      </c>
      <c r="C37" s="10">
        <v>2</v>
      </c>
      <c r="D37" s="2">
        <v>1</v>
      </c>
      <c r="E37" s="49">
        <f t="shared" si="0"/>
        <v>24030438.952388972</v>
      </c>
      <c r="F37" s="36">
        <f t="shared" si="1"/>
        <v>1</v>
      </c>
      <c r="G37" s="50">
        <f t="shared" si="2"/>
        <v>24030438.952388972</v>
      </c>
      <c r="H37" s="15">
        <v>0.5</v>
      </c>
      <c r="I37" s="10">
        <v>0</v>
      </c>
      <c r="J37" s="49">
        <f t="shared" si="3"/>
        <v>0</v>
      </c>
      <c r="K37" s="2">
        <f t="shared" si="4"/>
        <v>0.5</v>
      </c>
      <c r="L37" s="51">
        <f t="shared" si="5"/>
        <v>12015219.476194486</v>
      </c>
    </row>
    <row r="38" spans="1:12" x14ac:dyDescent="0.2">
      <c r="A38" s="7" t="s">
        <v>31</v>
      </c>
      <c r="B38" s="48">
        <v>5336474.4109153496</v>
      </c>
      <c r="C38" s="10">
        <v>2</v>
      </c>
      <c r="D38" s="2">
        <v>1</v>
      </c>
      <c r="E38" s="49">
        <f t="shared" si="0"/>
        <v>5336474.4109153496</v>
      </c>
      <c r="F38" s="36">
        <f t="shared" si="1"/>
        <v>1</v>
      </c>
      <c r="G38" s="50">
        <f t="shared" si="2"/>
        <v>5336474.4109153496</v>
      </c>
      <c r="H38" s="15">
        <v>0.5</v>
      </c>
      <c r="I38" s="10">
        <v>0.5</v>
      </c>
      <c r="J38" s="49">
        <f t="shared" si="3"/>
        <v>2668237.2054576748</v>
      </c>
      <c r="K38" s="2">
        <f t="shared" si="4"/>
        <v>0</v>
      </c>
      <c r="L38" s="51">
        <f t="shared" si="5"/>
        <v>0</v>
      </c>
    </row>
    <row r="39" spans="1:12" x14ac:dyDescent="0.2">
      <c r="A39" s="7" t="s">
        <v>32</v>
      </c>
      <c r="B39" s="48">
        <v>1112864.5427231193</v>
      </c>
      <c r="C39" s="10">
        <v>2.5</v>
      </c>
      <c r="D39" s="2">
        <v>1</v>
      </c>
      <c r="E39" s="49">
        <f t="shared" si="0"/>
        <v>1112864.5427231193</v>
      </c>
      <c r="F39" s="36">
        <f t="shared" si="1"/>
        <v>1.5</v>
      </c>
      <c r="G39" s="50">
        <f t="shared" si="2"/>
        <v>1669296.8140846789</v>
      </c>
      <c r="H39" s="15">
        <v>0.5</v>
      </c>
      <c r="I39" s="10">
        <v>0</v>
      </c>
      <c r="J39" s="49">
        <f t="shared" si="3"/>
        <v>0</v>
      </c>
      <c r="K39" s="2">
        <f t="shared" si="4"/>
        <v>0.5</v>
      </c>
      <c r="L39" s="51">
        <f t="shared" si="5"/>
        <v>556432.27136155963</v>
      </c>
    </row>
    <row r="40" spans="1:12" x14ac:dyDescent="0.2">
      <c r="A40" s="7" t="s">
        <v>33</v>
      </c>
      <c r="B40" s="48">
        <v>416991.75897134154</v>
      </c>
      <c r="C40" s="10">
        <v>2.5</v>
      </c>
      <c r="D40" s="2">
        <v>1</v>
      </c>
      <c r="E40" s="49">
        <f t="shared" si="0"/>
        <v>416991.75897134154</v>
      </c>
      <c r="F40" s="36">
        <f t="shared" si="1"/>
        <v>1.5</v>
      </c>
      <c r="G40" s="50">
        <f t="shared" si="2"/>
        <v>625487.63845701236</v>
      </c>
      <c r="H40" s="15">
        <v>0.5</v>
      </c>
      <c r="I40" s="10">
        <v>0</v>
      </c>
      <c r="J40" s="49">
        <f t="shared" si="3"/>
        <v>0</v>
      </c>
      <c r="K40" s="2">
        <f t="shared" si="4"/>
        <v>0.5</v>
      </c>
      <c r="L40" s="51">
        <f t="shared" si="5"/>
        <v>208495.87948567077</v>
      </c>
    </row>
    <row r="41" spans="1:12" x14ac:dyDescent="0.2">
      <c r="A41" s="7" t="s">
        <v>34</v>
      </c>
      <c r="B41" s="48">
        <v>44758081.738907561</v>
      </c>
      <c r="C41" s="10">
        <v>2</v>
      </c>
      <c r="D41" s="2">
        <v>1</v>
      </c>
      <c r="E41" s="49">
        <f t="shared" si="0"/>
        <v>44758081.738907561</v>
      </c>
      <c r="F41" s="36">
        <f t="shared" si="1"/>
        <v>1</v>
      </c>
      <c r="G41" s="50">
        <f t="shared" si="2"/>
        <v>44758081.738907561</v>
      </c>
      <c r="H41" s="15">
        <v>0.5</v>
      </c>
      <c r="I41" s="10">
        <v>0</v>
      </c>
      <c r="J41" s="49">
        <f t="shared" si="3"/>
        <v>0</v>
      </c>
      <c r="K41" s="2">
        <f t="shared" si="4"/>
        <v>0.5</v>
      </c>
      <c r="L41" s="51">
        <f t="shared" si="5"/>
        <v>22379040.86945378</v>
      </c>
    </row>
    <row r="42" spans="1:12" x14ac:dyDescent="0.2">
      <c r="A42" s="7" t="s">
        <v>35</v>
      </c>
      <c r="B42" s="48">
        <v>150126745</v>
      </c>
      <c r="C42" s="10">
        <v>3</v>
      </c>
      <c r="D42" s="2">
        <v>0</v>
      </c>
      <c r="E42" s="49">
        <f t="shared" si="0"/>
        <v>0</v>
      </c>
      <c r="F42" s="36">
        <f t="shared" si="1"/>
        <v>3</v>
      </c>
      <c r="G42" s="50">
        <f t="shared" si="2"/>
        <v>450380235</v>
      </c>
      <c r="H42" s="15">
        <v>0.5</v>
      </c>
      <c r="I42" s="10">
        <v>0.5</v>
      </c>
      <c r="J42" s="49">
        <f t="shared" si="3"/>
        <v>75063372.5</v>
      </c>
      <c r="K42" s="2">
        <f t="shared" si="4"/>
        <v>0</v>
      </c>
      <c r="L42" s="51">
        <f t="shared" si="5"/>
        <v>0</v>
      </c>
    </row>
    <row r="43" spans="1:12" x14ac:dyDescent="0.2">
      <c r="A43" s="7" t="s">
        <v>36</v>
      </c>
      <c r="B43" s="48">
        <v>43323981.581083171</v>
      </c>
      <c r="C43" s="10">
        <v>3.5</v>
      </c>
      <c r="D43" s="2">
        <v>1</v>
      </c>
      <c r="E43" s="49">
        <f t="shared" si="0"/>
        <v>43323981.581083171</v>
      </c>
      <c r="F43" s="36">
        <f t="shared" si="1"/>
        <v>2.5</v>
      </c>
      <c r="G43" s="50">
        <f t="shared" si="2"/>
        <v>108309953.95270793</v>
      </c>
      <c r="H43" s="15">
        <v>0.5</v>
      </c>
      <c r="I43" s="10">
        <v>0.5</v>
      </c>
      <c r="J43" s="49">
        <f t="shared" si="3"/>
        <v>21661990.790541586</v>
      </c>
      <c r="K43" s="2">
        <f t="shared" si="4"/>
        <v>0</v>
      </c>
      <c r="L43" s="51">
        <f t="shared" si="5"/>
        <v>0</v>
      </c>
    </row>
    <row r="44" spans="1:12" x14ac:dyDescent="0.2">
      <c r="A44" s="7" t="s">
        <v>37</v>
      </c>
      <c r="B44" s="48">
        <v>4010254.0044711442</v>
      </c>
      <c r="C44" s="10">
        <v>2.5</v>
      </c>
      <c r="D44" s="2">
        <v>1</v>
      </c>
      <c r="E44" s="49">
        <f t="shared" si="0"/>
        <v>4010254.0044711442</v>
      </c>
      <c r="F44" s="36">
        <f t="shared" si="1"/>
        <v>1.5</v>
      </c>
      <c r="G44" s="50">
        <f t="shared" si="2"/>
        <v>6015381.0067067165</v>
      </c>
      <c r="H44" s="15">
        <v>0.5</v>
      </c>
      <c r="I44" s="10">
        <v>0</v>
      </c>
      <c r="J44" s="49">
        <f t="shared" si="3"/>
        <v>0</v>
      </c>
      <c r="K44" s="2">
        <f t="shared" si="4"/>
        <v>0.5</v>
      </c>
      <c r="L44" s="51">
        <f t="shared" si="5"/>
        <v>2005127.0022355721</v>
      </c>
    </row>
    <row r="45" spans="1:12" s="97" customFormat="1" x14ac:dyDescent="0.2">
      <c r="A45" s="91" t="s">
        <v>38</v>
      </c>
      <c r="B45" s="92">
        <v>341318.03598452249</v>
      </c>
      <c r="C45" s="93">
        <v>2.5</v>
      </c>
      <c r="D45" s="94">
        <v>1.5</v>
      </c>
      <c r="E45" s="49">
        <f t="shared" si="0"/>
        <v>511977.05397678376</v>
      </c>
      <c r="F45" s="95">
        <f t="shared" si="1"/>
        <v>1</v>
      </c>
      <c r="G45" s="50">
        <f t="shared" si="2"/>
        <v>341318.03598452249</v>
      </c>
      <c r="H45" s="96">
        <v>0.5</v>
      </c>
      <c r="I45" s="93">
        <v>0</v>
      </c>
      <c r="J45" s="49">
        <f>(B45*0.5*0.25)</f>
        <v>42664.754498065311</v>
      </c>
      <c r="K45" s="94">
        <f t="shared" si="4"/>
        <v>0.5</v>
      </c>
      <c r="L45" s="51">
        <f>(B45*K45*0.75)</f>
        <v>127994.26349419594</v>
      </c>
    </row>
    <row r="46" spans="1:12" x14ac:dyDescent="0.2">
      <c r="A46" s="7" t="s">
        <v>39</v>
      </c>
      <c r="B46" s="48">
        <v>1328099.1082148459</v>
      </c>
      <c r="C46" s="10">
        <v>1.5</v>
      </c>
      <c r="D46" s="2">
        <v>1.5</v>
      </c>
      <c r="E46" s="49">
        <f t="shared" si="0"/>
        <v>1992148.6623222688</v>
      </c>
      <c r="F46" s="36">
        <f t="shared" si="1"/>
        <v>0</v>
      </c>
      <c r="G46" s="50">
        <f t="shared" si="2"/>
        <v>0</v>
      </c>
      <c r="H46" s="15">
        <v>0.5</v>
      </c>
      <c r="I46" s="10">
        <v>0</v>
      </c>
      <c r="J46" s="49">
        <f t="shared" si="3"/>
        <v>0</v>
      </c>
      <c r="K46" s="2">
        <f t="shared" si="4"/>
        <v>0.5</v>
      </c>
      <c r="L46" s="51">
        <f t="shared" si="5"/>
        <v>664049.55410742294</v>
      </c>
    </row>
    <row r="47" spans="1:12" x14ac:dyDescent="0.2">
      <c r="A47" s="7" t="s">
        <v>40</v>
      </c>
      <c r="B47" s="48">
        <v>57183362.524819359</v>
      </c>
      <c r="C47" s="10">
        <v>3</v>
      </c>
      <c r="D47" s="2">
        <v>0.5</v>
      </c>
      <c r="E47" s="49">
        <f t="shared" si="0"/>
        <v>28591681.26240968</v>
      </c>
      <c r="F47" s="36">
        <f t="shared" si="1"/>
        <v>2.5</v>
      </c>
      <c r="G47" s="50">
        <f t="shared" si="2"/>
        <v>142958406.31204841</v>
      </c>
      <c r="H47" s="15">
        <v>0.5</v>
      </c>
      <c r="I47" s="10">
        <v>0.5</v>
      </c>
      <c r="J47" s="49">
        <f t="shared" si="3"/>
        <v>28591681.26240968</v>
      </c>
      <c r="K47" s="2">
        <f t="shared" si="4"/>
        <v>0</v>
      </c>
      <c r="L47" s="51">
        <f t="shared" si="5"/>
        <v>0</v>
      </c>
    </row>
    <row r="48" spans="1:12" x14ac:dyDescent="0.2">
      <c r="A48" s="7" t="s">
        <v>41</v>
      </c>
      <c r="B48" s="48">
        <v>46325105</v>
      </c>
      <c r="C48" s="10">
        <v>2</v>
      </c>
      <c r="D48" s="2">
        <v>1</v>
      </c>
      <c r="E48" s="49">
        <f t="shared" si="0"/>
        <v>46325105</v>
      </c>
      <c r="F48" s="36">
        <f t="shared" si="1"/>
        <v>1</v>
      </c>
      <c r="G48" s="50">
        <f t="shared" si="2"/>
        <v>46325105</v>
      </c>
      <c r="H48" s="15">
        <v>0.5</v>
      </c>
      <c r="I48" s="10">
        <v>0</v>
      </c>
      <c r="J48" s="49">
        <f t="shared" si="3"/>
        <v>0</v>
      </c>
      <c r="K48" s="2">
        <f t="shared" si="4"/>
        <v>0.5</v>
      </c>
      <c r="L48" s="51">
        <f t="shared" si="5"/>
        <v>23162552.5</v>
      </c>
    </row>
    <row r="49" spans="1:12" x14ac:dyDescent="0.2">
      <c r="A49" s="7" t="s">
        <v>42</v>
      </c>
      <c r="B49" s="48">
        <v>33887287.121509597</v>
      </c>
      <c r="C49" s="10">
        <v>2</v>
      </c>
      <c r="D49" s="2">
        <v>0</v>
      </c>
      <c r="E49" s="49">
        <f t="shared" si="0"/>
        <v>0</v>
      </c>
      <c r="F49" s="36">
        <f t="shared" si="1"/>
        <v>2</v>
      </c>
      <c r="G49" s="50">
        <f t="shared" si="2"/>
        <v>67774574.243019193</v>
      </c>
      <c r="H49" s="15">
        <v>0.5</v>
      </c>
      <c r="I49" s="10">
        <v>0.5</v>
      </c>
      <c r="J49" s="49">
        <f t="shared" si="3"/>
        <v>16943643.560754798</v>
      </c>
      <c r="K49" s="2">
        <f t="shared" si="4"/>
        <v>0</v>
      </c>
      <c r="L49" s="51">
        <f t="shared" si="5"/>
        <v>0</v>
      </c>
    </row>
    <row r="50" spans="1:12" x14ac:dyDescent="0.2">
      <c r="A50" s="7" t="s">
        <v>43</v>
      </c>
      <c r="B50" s="48">
        <v>525854359.8197813</v>
      </c>
      <c r="C50" s="10">
        <v>2</v>
      </c>
      <c r="D50" s="2">
        <v>1</v>
      </c>
      <c r="E50" s="49">
        <f t="shared" si="0"/>
        <v>525854359.8197813</v>
      </c>
      <c r="F50" s="36">
        <f t="shared" si="1"/>
        <v>1</v>
      </c>
      <c r="G50" s="50">
        <f t="shared" si="2"/>
        <v>525854359.8197813</v>
      </c>
      <c r="H50" s="15">
        <v>0.5</v>
      </c>
      <c r="I50" s="10">
        <v>0</v>
      </c>
      <c r="J50" s="49">
        <f t="shared" si="3"/>
        <v>0</v>
      </c>
      <c r="K50" s="2">
        <f t="shared" si="4"/>
        <v>0.5</v>
      </c>
      <c r="L50" s="51">
        <f t="shared" si="5"/>
        <v>262927179.90989065</v>
      </c>
    </row>
    <row r="51" spans="1:12" x14ac:dyDescent="0.2">
      <c r="A51" s="7" t="s">
        <v>44</v>
      </c>
      <c r="B51" s="48">
        <v>32056404.916566014</v>
      </c>
      <c r="C51" s="10">
        <v>2</v>
      </c>
      <c r="D51" s="2">
        <v>1</v>
      </c>
      <c r="E51" s="49">
        <f t="shared" si="0"/>
        <v>32056404.916566014</v>
      </c>
      <c r="F51" s="36">
        <f t="shared" si="1"/>
        <v>1</v>
      </c>
      <c r="G51" s="50">
        <f t="shared" si="2"/>
        <v>32056404.916566014</v>
      </c>
      <c r="H51" s="15">
        <v>0.5</v>
      </c>
      <c r="I51" s="10">
        <v>0.5</v>
      </c>
      <c r="J51" s="49">
        <f t="shared" si="3"/>
        <v>16028202.458283007</v>
      </c>
      <c r="K51" s="2">
        <f t="shared" si="4"/>
        <v>0</v>
      </c>
      <c r="L51" s="51">
        <f t="shared" si="5"/>
        <v>0</v>
      </c>
    </row>
    <row r="52" spans="1:12" x14ac:dyDescent="0.2">
      <c r="A52" s="7" t="s">
        <v>45</v>
      </c>
      <c r="B52" s="48">
        <v>11411173.976416556</v>
      </c>
      <c r="C52" s="10">
        <v>2</v>
      </c>
      <c r="D52" s="2">
        <v>1</v>
      </c>
      <c r="E52" s="49">
        <f t="shared" si="0"/>
        <v>11411173.976416556</v>
      </c>
      <c r="F52" s="36">
        <f t="shared" si="1"/>
        <v>1</v>
      </c>
      <c r="G52" s="50">
        <f t="shared" si="2"/>
        <v>11411173.976416556</v>
      </c>
      <c r="H52" s="15">
        <v>0.5</v>
      </c>
      <c r="I52" s="10">
        <v>0</v>
      </c>
      <c r="J52" s="49">
        <f t="shared" si="3"/>
        <v>0</v>
      </c>
      <c r="K52" s="2">
        <f t="shared" si="4"/>
        <v>0.5</v>
      </c>
      <c r="L52" s="51">
        <f t="shared" si="5"/>
        <v>5705586.9882082781</v>
      </c>
    </row>
    <row r="53" spans="1:12" s="97" customFormat="1" x14ac:dyDescent="0.2">
      <c r="A53" s="91" t="s">
        <v>46</v>
      </c>
      <c r="B53" s="92">
        <v>40833616.926704764</v>
      </c>
      <c r="C53" s="93">
        <v>3</v>
      </c>
      <c r="D53" s="94">
        <v>0.5</v>
      </c>
      <c r="E53" s="49">
        <f t="shared" si="0"/>
        <v>20416808.463352382</v>
      </c>
      <c r="F53" s="95">
        <f t="shared" si="1"/>
        <v>2.5</v>
      </c>
      <c r="G53" s="50">
        <f t="shared" si="2"/>
        <v>102084042.31676191</v>
      </c>
      <c r="H53" s="96">
        <v>0.5</v>
      </c>
      <c r="I53" s="93">
        <v>0.5</v>
      </c>
      <c r="J53" s="49">
        <f>(B53*I53*0.75)</f>
        <v>15312606.347514287</v>
      </c>
      <c r="K53" s="94">
        <f t="shared" si="4"/>
        <v>0</v>
      </c>
      <c r="L53" s="51">
        <f>(B53*0.5*0.25)</f>
        <v>5104202.1158380955</v>
      </c>
    </row>
    <row r="54" spans="1:12" x14ac:dyDescent="0.2">
      <c r="A54" s="7" t="s">
        <v>47</v>
      </c>
      <c r="B54" s="48">
        <v>5512815.7805656148</v>
      </c>
      <c r="C54" s="10">
        <v>2.5</v>
      </c>
      <c r="D54" s="2">
        <v>1</v>
      </c>
      <c r="E54" s="49">
        <f t="shared" si="0"/>
        <v>5512815.7805656148</v>
      </c>
      <c r="F54" s="36">
        <f t="shared" si="1"/>
        <v>1.5</v>
      </c>
      <c r="G54" s="50">
        <f t="shared" si="2"/>
        <v>8269223.6708484218</v>
      </c>
      <c r="H54" s="15">
        <v>0.5</v>
      </c>
      <c r="I54" s="10">
        <v>0</v>
      </c>
      <c r="J54" s="49">
        <f t="shared" si="3"/>
        <v>0</v>
      </c>
      <c r="K54" s="2">
        <f t="shared" si="4"/>
        <v>0.5</v>
      </c>
      <c r="L54" s="51">
        <f t="shared" si="5"/>
        <v>2756407.8902828074</v>
      </c>
    </row>
    <row r="55" spans="1:12" x14ac:dyDescent="0.2">
      <c r="A55" s="7" t="s">
        <v>48</v>
      </c>
      <c r="B55" s="48">
        <v>475996704.9385134</v>
      </c>
      <c r="C55" s="10">
        <v>3</v>
      </c>
      <c r="D55" s="2">
        <v>0</v>
      </c>
      <c r="E55" s="49">
        <f t="shared" si="0"/>
        <v>0</v>
      </c>
      <c r="F55" s="36">
        <f t="shared" si="1"/>
        <v>3</v>
      </c>
      <c r="G55" s="50">
        <f t="shared" si="2"/>
        <v>1427990114.8155403</v>
      </c>
      <c r="H55" s="15">
        <v>0.5</v>
      </c>
      <c r="I55" s="10">
        <v>0.5</v>
      </c>
      <c r="J55" s="49">
        <f t="shared" si="3"/>
        <v>237998352.4692567</v>
      </c>
      <c r="K55" s="2">
        <f t="shared" si="4"/>
        <v>0</v>
      </c>
      <c r="L55" s="51">
        <f t="shared" si="5"/>
        <v>0</v>
      </c>
    </row>
    <row r="56" spans="1:12" x14ac:dyDescent="0.2">
      <c r="A56" s="7" t="s">
        <v>49</v>
      </c>
      <c r="B56" s="48">
        <v>54500236.24243629</v>
      </c>
      <c r="C56" s="10">
        <v>3</v>
      </c>
      <c r="D56" s="2">
        <v>1</v>
      </c>
      <c r="E56" s="49">
        <f t="shared" si="0"/>
        <v>54500236.24243629</v>
      </c>
      <c r="F56" s="36">
        <f t="shared" si="1"/>
        <v>2</v>
      </c>
      <c r="G56" s="50">
        <f t="shared" si="2"/>
        <v>109000472.48487258</v>
      </c>
      <c r="H56" s="15">
        <v>0.5</v>
      </c>
      <c r="I56" s="10">
        <v>0.5</v>
      </c>
      <c r="J56" s="49">
        <f t="shared" si="3"/>
        <v>27250118.121218145</v>
      </c>
      <c r="K56" s="2">
        <f t="shared" si="4"/>
        <v>0</v>
      </c>
      <c r="L56" s="51">
        <f t="shared" si="5"/>
        <v>0</v>
      </c>
    </row>
    <row r="57" spans="1:12" x14ac:dyDescent="0.2">
      <c r="A57" s="7" t="s">
        <v>50</v>
      </c>
      <c r="B57" s="48">
        <v>264076074.58488643</v>
      </c>
      <c r="C57" s="10">
        <v>3</v>
      </c>
      <c r="D57" s="2">
        <v>1</v>
      </c>
      <c r="E57" s="49">
        <f t="shared" si="0"/>
        <v>264076074.58488643</v>
      </c>
      <c r="F57" s="36">
        <f t="shared" si="1"/>
        <v>2</v>
      </c>
      <c r="G57" s="50">
        <f t="shared" si="2"/>
        <v>528152149.16977286</v>
      </c>
      <c r="H57" s="15">
        <v>0.5</v>
      </c>
      <c r="I57" s="10">
        <v>0</v>
      </c>
      <c r="J57" s="49">
        <f t="shared" si="3"/>
        <v>0</v>
      </c>
      <c r="K57" s="2">
        <f t="shared" si="4"/>
        <v>0.5</v>
      </c>
      <c r="L57" s="51">
        <f t="shared" si="5"/>
        <v>132038037.29244322</v>
      </c>
    </row>
    <row r="58" spans="1:12" x14ac:dyDescent="0.2">
      <c r="A58" s="7" t="s">
        <v>51</v>
      </c>
      <c r="B58" s="48">
        <v>62994265.051645078</v>
      </c>
      <c r="C58" s="10">
        <v>3</v>
      </c>
      <c r="D58" s="2">
        <v>1</v>
      </c>
      <c r="E58" s="49">
        <f t="shared" si="0"/>
        <v>62994265.051645078</v>
      </c>
      <c r="F58" s="36">
        <f t="shared" si="1"/>
        <v>2</v>
      </c>
      <c r="G58" s="50">
        <f t="shared" si="2"/>
        <v>125988530.10329016</v>
      </c>
      <c r="H58" s="15">
        <v>0.5</v>
      </c>
      <c r="I58" s="10">
        <v>0</v>
      </c>
      <c r="J58" s="49">
        <f t="shared" si="3"/>
        <v>0</v>
      </c>
      <c r="K58" s="2">
        <f t="shared" si="4"/>
        <v>0.5</v>
      </c>
      <c r="L58" s="51">
        <f t="shared" si="5"/>
        <v>31497132.525822539</v>
      </c>
    </row>
    <row r="59" spans="1:12" x14ac:dyDescent="0.2">
      <c r="A59" s="7" t="s">
        <v>52</v>
      </c>
      <c r="B59" s="48">
        <v>160861797.83827099</v>
      </c>
      <c r="C59" s="10">
        <v>3</v>
      </c>
      <c r="D59" s="2">
        <v>1</v>
      </c>
      <c r="E59" s="49">
        <f t="shared" si="0"/>
        <v>160861797.83827099</v>
      </c>
      <c r="F59" s="36">
        <f t="shared" si="1"/>
        <v>2</v>
      </c>
      <c r="G59" s="50">
        <f t="shared" si="2"/>
        <v>321723595.67654198</v>
      </c>
      <c r="H59" s="15">
        <v>0.5</v>
      </c>
      <c r="I59" s="10">
        <v>0</v>
      </c>
      <c r="J59" s="49">
        <f t="shared" si="3"/>
        <v>0</v>
      </c>
      <c r="K59" s="2">
        <f t="shared" si="4"/>
        <v>0.5</v>
      </c>
      <c r="L59" s="51">
        <f t="shared" si="5"/>
        <v>80430898.919135496</v>
      </c>
    </row>
    <row r="60" spans="1:12" x14ac:dyDescent="0.2">
      <c r="A60" s="7" t="s">
        <v>53</v>
      </c>
      <c r="B60" s="48">
        <v>91997303.527667269</v>
      </c>
      <c r="C60" s="10">
        <v>3</v>
      </c>
      <c r="D60" s="2">
        <v>0.5</v>
      </c>
      <c r="E60" s="49">
        <f t="shared" si="0"/>
        <v>45998651.763833635</v>
      </c>
      <c r="F60" s="36">
        <f t="shared" si="1"/>
        <v>2.5</v>
      </c>
      <c r="G60" s="50">
        <f t="shared" si="2"/>
        <v>229993258.81916818</v>
      </c>
      <c r="H60" s="15">
        <v>0.5</v>
      </c>
      <c r="I60" s="10">
        <v>0.5</v>
      </c>
      <c r="J60" s="49">
        <f t="shared" si="3"/>
        <v>45998651.763833635</v>
      </c>
      <c r="K60" s="2">
        <f t="shared" si="4"/>
        <v>0</v>
      </c>
      <c r="L60" s="51">
        <f t="shared" si="5"/>
        <v>0</v>
      </c>
    </row>
    <row r="61" spans="1:12" x14ac:dyDescent="0.2">
      <c r="A61" s="7" t="s">
        <v>54</v>
      </c>
      <c r="B61" s="48">
        <v>6843220.8776736511</v>
      </c>
      <c r="C61" s="10">
        <v>2</v>
      </c>
      <c r="D61" s="2">
        <v>1</v>
      </c>
      <c r="E61" s="49">
        <f t="shared" si="0"/>
        <v>6843220.8776736511</v>
      </c>
      <c r="F61" s="36">
        <f t="shared" si="1"/>
        <v>1</v>
      </c>
      <c r="G61" s="50">
        <f t="shared" si="2"/>
        <v>6843220.8776736511</v>
      </c>
      <c r="H61" s="15">
        <v>0.5</v>
      </c>
      <c r="I61" s="10">
        <v>0</v>
      </c>
      <c r="J61" s="49">
        <f t="shared" si="3"/>
        <v>0</v>
      </c>
      <c r="K61" s="2">
        <f t="shared" si="4"/>
        <v>0.5</v>
      </c>
      <c r="L61" s="51">
        <f t="shared" si="5"/>
        <v>3421610.4388368255</v>
      </c>
    </row>
    <row r="62" spans="1:12" x14ac:dyDescent="0.2">
      <c r="A62" s="7" t="s">
        <v>84</v>
      </c>
      <c r="B62" s="48">
        <v>38338844.532745205</v>
      </c>
      <c r="C62" s="10">
        <v>2</v>
      </c>
      <c r="D62" s="2">
        <v>0</v>
      </c>
      <c r="E62" s="49">
        <f t="shared" si="0"/>
        <v>0</v>
      </c>
      <c r="F62" s="36">
        <f t="shared" si="1"/>
        <v>2</v>
      </c>
      <c r="G62" s="50">
        <f t="shared" si="2"/>
        <v>76677689.06549041</v>
      </c>
      <c r="H62" s="15">
        <v>0.5</v>
      </c>
      <c r="I62" s="10">
        <v>0.5</v>
      </c>
      <c r="J62" s="49">
        <f t="shared" si="3"/>
        <v>19169422.266372602</v>
      </c>
      <c r="K62" s="2">
        <f t="shared" si="4"/>
        <v>0</v>
      </c>
      <c r="L62" s="51">
        <f t="shared" si="5"/>
        <v>0</v>
      </c>
    </row>
    <row r="63" spans="1:12" x14ac:dyDescent="0.2">
      <c r="A63" s="7" t="s">
        <v>85</v>
      </c>
      <c r="B63" s="48">
        <v>33669156.859378099</v>
      </c>
      <c r="C63" s="10">
        <v>2</v>
      </c>
      <c r="D63" s="2">
        <v>0.5</v>
      </c>
      <c r="E63" s="49">
        <f t="shared" si="0"/>
        <v>16834578.42968905</v>
      </c>
      <c r="F63" s="36">
        <f t="shared" si="1"/>
        <v>1.5</v>
      </c>
      <c r="G63" s="50">
        <f t="shared" si="2"/>
        <v>50503735.289067149</v>
      </c>
      <c r="H63" s="15">
        <v>0.5</v>
      </c>
      <c r="I63" s="10">
        <v>0.5</v>
      </c>
      <c r="J63" s="49">
        <f t="shared" si="3"/>
        <v>16834578.42968905</v>
      </c>
      <c r="K63" s="2">
        <f t="shared" si="4"/>
        <v>0</v>
      </c>
      <c r="L63" s="51">
        <f t="shared" si="5"/>
        <v>0</v>
      </c>
    </row>
    <row r="64" spans="1:12" x14ac:dyDescent="0.2">
      <c r="A64" s="7" t="s">
        <v>55</v>
      </c>
      <c r="B64" s="48">
        <v>17635496.604918741</v>
      </c>
      <c r="C64" s="10">
        <v>3</v>
      </c>
      <c r="D64" s="2">
        <v>0.5</v>
      </c>
      <c r="E64" s="49">
        <f t="shared" si="0"/>
        <v>8817748.3024593703</v>
      </c>
      <c r="F64" s="36">
        <f t="shared" si="1"/>
        <v>2.5</v>
      </c>
      <c r="G64" s="50">
        <f t="shared" si="2"/>
        <v>44088741.512296855</v>
      </c>
      <c r="H64" s="15">
        <v>0.5</v>
      </c>
      <c r="I64" s="10">
        <v>0.5</v>
      </c>
      <c r="J64" s="49">
        <f t="shared" si="3"/>
        <v>8817748.3024593703</v>
      </c>
      <c r="K64" s="2">
        <f t="shared" si="4"/>
        <v>0</v>
      </c>
      <c r="L64" s="51">
        <f t="shared" si="5"/>
        <v>0</v>
      </c>
    </row>
    <row r="65" spans="1:12" x14ac:dyDescent="0.2">
      <c r="A65" s="7" t="s">
        <v>56</v>
      </c>
      <c r="B65" s="48">
        <v>77999028.717495069</v>
      </c>
      <c r="C65" s="10">
        <v>3</v>
      </c>
      <c r="D65" s="2">
        <v>1</v>
      </c>
      <c r="E65" s="49">
        <f t="shared" si="0"/>
        <v>77999028.717495069</v>
      </c>
      <c r="F65" s="36">
        <f t="shared" si="1"/>
        <v>2</v>
      </c>
      <c r="G65" s="50">
        <f t="shared" si="2"/>
        <v>155998057.43499014</v>
      </c>
      <c r="H65" s="15">
        <v>0.5</v>
      </c>
      <c r="I65" s="10">
        <v>0</v>
      </c>
      <c r="J65" s="49">
        <f t="shared" si="3"/>
        <v>0</v>
      </c>
      <c r="K65" s="2">
        <f t="shared" si="4"/>
        <v>0.5</v>
      </c>
      <c r="L65" s="51">
        <f t="shared" si="5"/>
        <v>38999514.358747534</v>
      </c>
    </row>
    <row r="66" spans="1:12" x14ac:dyDescent="0.2">
      <c r="A66" s="7" t="s">
        <v>57</v>
      </c>
      <c r="B66" s="48">
        <v>81121622.617460772</v>
      </c>
      <c r="C66" s="10">
        <v>3</v>
      </c>
      <c r="D66" s="2">
        <v>1</v>
      </c>
      <c r="E66" s="49">
        <f t="shared" si="0"/>
        <v>81121622.617460772</v>
      </c>
      <c r="F66" s="36">
        <f t="shared" si="1"/>
        <v>2</v>
      </c>
      <c r="G66" s="50">
        <f t="shared" si="2"/>
        <v>162243245.23492154</v>
      </c>
      <c r="H66" s="15">
        <v>0.5</v>
      </c>
      <c r="I66" s="10">
        <v>0</v>
      </c>
      <c r="J66" s="49">
        <f t="shared" si="3"/>
        <v>0</v>
      </c>
      <c r="K66" s="2">
        <f t="shared" si="4"/>
        <v>0.5</v>
      </c>
      <c r="L66" s="51">
        <f t="shared" si="5"/>
        <v>40560811.308730386</v>
      </c>
    </row>
    <row r="67" spans="1:12" x14ac:dyDescent="0.2">
      <c r="A67" s="7" t="s">
        <v>58</v>
      </c>
      <c r="B67" s="48">
        <v>14269613.661792934</v>
      </c>
      <c r="C67" s="10">
        <v>2</v>
      </c>
      <c r="D67" s="2">
        <v>1</v>
      </c>
      <c r="E67" s="49">
        <f t="shared" si="0"/>
        <v>14269613.661792934</v>
      </c>
      <c r="F67" s="36">
        <f t="shared" si="1"/>
        <v>1</v>
      </c>
      <c r="G67" s="50">
        <f t="shared" si="2"/>
        <v>14269613.661792934</v>
      </c>
      <c r="H67" s="15">
        <v>0.5</v>
      </c>
      <c r="I67" s="10">
        <v>0</v>
      </c>
      <c r="J67" s="49">
        <f t="shared" si="3"/>
        <v>0</v>
      </c>
      <c r="K67" s="2">
        <f t="shared" si="4"/>
        <v>0.5</v>
      </c>
      <c r="L67" s="51">
        <f t="shared" si="5"/>
        <v>7134806.830896467</v>
      </c>
    </row>
    <row r="68" spans="1:12" x14ac:dyDescent="0.2">
      <c r="A68" s="7" t="s">
        <v>59</v>
      </c>
      <c r="B68" s="48">
        <v>4184560.056131484</v>
      </c>
      <c r="C68" s="10">
        <v>2.5</v>
      </c>
      <c r="D68" s="2">
        <v>1</v>
      </c>
      <c r="E68" s="49">
        <f t="shared" si="0"/>
        <v>4184560.056131484</v>
      </c>
      <c r="F68" s="36">
        <f t="shared" si="1"/>
        <v>1.5</v>
      </c>
      <c r="G68" s="50">
        <f t="shared" si="2"/>
        <v>6276840.084197226</v>
      </c>
      <c r="H68" s="15">
        <v>0.5</v>
      </c>
      <c r="I68" s="10">
        <v>0</v>
      </c>
      <c r="J68" s="49">
        <f t="shared" si="3"/>
        <v>0</v>
      </c>
      <c r="K68" s="2">
        <f t="shared" si="4"/>
        <v>0.5</v>
      </c>
      <c r="L68" s="51">
        <f t="shared" si="5"/>
        <v>2092280.028065742</v>
      </c>
    </row>
    <row r="69" spans="1:12" x14ac:dyDescent="0.2">
      <c r="A69" s="7" t="s">
        <v>60</v>
      </c>
      <c r="B69" s="48">
        <v>2345272.7920038383</v>
      </c>
      <c r="C69" s="10">
        <v>2.5</v>
      </c>
      <c r="D69" s="2">
        <v>1</v>
      </c>
      <c r="E69" s="49">
        <f t="shared" si="0"/>
        <v>2345272.7920038383</v>
      </c>
      <c r="F69" s="36">
        <f t="shared" si="1"/>
        <v>1.5</v>
      </c>
      <c r="G69" s="50">
        <f t="shared" si="2"/>
        <v>3517909.1880057575</v>
      </c>
      <c r="H69" s="15">
        <v>0.5</v>
      </c>
      <c r="I69" s="10">
        <v>0</v>
      </c>
      <c r="J69" s="49">
        <f t="shared" si="3"/>
        <v>0</v>
      </c>
      <c r="K69" s="2">
        <f t="shared" si="4"/>
        <v>0.5</v>
      </c>
      <c r="L69" s="51">
        <f t="shared" si="5"/>
        <v>1172636.3960019192</v>
      </c>
    </row>
    <row r="70" spans="1:12" x14ac:dyDescent="0.2">
      <c r="A70" s="7" t="s">
        <v>61</v>
      </c>
      <c r="B70" s="48">
        <v>752574.91719363607</v>
      </c>
      <c r="C70" s="10">
        <v>2.5</v>
      </c>
      <c r="D70" s="2">
        <v>1</v>
      </c>
      <c r="E70" s="49">
        <f t="shared" si="0"/>
        <v>752574.91719363607</v>
      </c>
      <c r="F70" s="36">
        <f t="shared" si="1"/>
        <v>1.5</v>
      </c>
      <c r="G70" s="50">
        <f t="shared" si="2"/>
        <v>1128862.375790454</v>
      </c>
      <c r="H70" s="15">
        <v>0.5</v>
      </c>
      <c r="I70" s="10">
        <v>0</v>
      </c>
      <c r="J70" s="49">
        <f t="shared" si="3"/>
        <v>0</v>
      </c>
      <c r="K70" s="2">
        <f t="shared" si="4"/>
        <v>0.5</v>
      </c>
      <c r="L70" s="51">
        <f t="shared" si="5"/>
        <v>376287.45859681803</v>
      </c>
    </row>
    <row r="71" spans="1:12" x14ac:dyDescent="0.2">
      <c r="A71" s="7" t="s">
        <v>62</v>
      </c>
      <c r="B71" s="48">
        <v>81536152.104920536</v>
      </c>
      <c r="C71" s="10">
        <v>3</v>
      </c>
      <c r="D71" s="2">
        <v>0</v>
      </c>
      <c r="E71" s="49">
        <f t="shared" si="0"/>
        <v>0</v>
      </c>
      <c r="F71" s="36">
        <f t="shared" si="1"/>
        <v>3</v>
      </c>
      <c r="G71" s="50">
        <f t="shared" si="2"/>
        <v>244608456.31476161</v>
      </c>
      <c r="H71" s="15">
        <v>0.5</v>
      </c>
      <c r="I71" s="10">
        <v>0.5</v>
      </c>
      <c r="J71" s="49">
        <f t="shared" si="3"/>
        <v>40768076.052460268</v>
      </c>
      <c r="K71" s="2">
        <f t="shared" si="4"/>
        <v>0</v>
      </c>
      <c r="L71" s="51">
        <f t="shared" si="5"/>
        <v>0</v>
      </c>
    </row>
    <row r="72" spans="1:12" x14ac:dyDescent="0.2">
      <c r="A72" s="7" t="s">
        <v>63</v>
      </c>
      <c r="B72" s="48">
        <v>2424734.9223078685</v>
      </c>
      <c r="C72" s="10">
        <v>3.5</v>
      </c>
      <c r="D72" s="2">
        <v>1</v>
      </c>
      <c r="E72" s="49">
        <f t="shared" si="0"/>
        <v>2424734.9223078685</v>
      </c>
      <c r="F72" s="36">
        <f t="shared" si="1"/>
        <v>2.5</v>
      </c>
      <c r="G72" s="50">
        <f t="shared" si="2"/>
        <v>6061837.3057696708</v>
      </c>
      <c r="H72" s="15">
        <v>0.5</v>
      </c>
      <c r="I72" s="10">
        <v>0</v>
      </c>
      <c r="J72" s="49">
        <f t="shared" si="3"/>
        <v>0</v>
      </c>
      <c r="K72" s="2">
        <f t="shared" si="4"/>
        <v>0.5</v>
      </c>
      <c r="L72" s="51">
        <f t="shared" si="5"/>
        <v>1212367.4611539342</v>
      </c>
    </row>
    <row r="73" spans="1:12" x14ac:dyDescent="0.2">
      <c r="A73" s="7" t="s">
        <v>64</v>
      </c>
      <c r="B73" s="48">
        <v>21423068.564735916</v>
      </c>
      <c r="C73" s="10">
        <v>3</v>
      </c>
      <c r="D73" s="2">
        <v>1</v>
      </c>
      <c r="E73" s="49">
        <f t="shared" si="0"/>
        <v>21423068.564735916</v>
      </c>
      <c r="F73" s="36">
        <f t="shared" si="1"/>
        <v>2</v>
      </c>
      <c r="G73" s="50">
        <f t="shared" si="2"/>
        <v>42846137.129471831</v>
      </c>
      <c r="H73" s="15">
        <v>0.5</v>
      </c>
      <c r="I73" s="10">
        <v>0</v>
      </c>
      <c r="J73" s="49">
        <f t="shared" si="3"/>
        <v>0</v>
      </c>
      <c r="K73" s="2">
        <f t="shared" si="4"/>
        <v>0.5</v>
      </c>
      <c r="L73" s="51">
        <f t="shared" si="5"/>
        <v>10711534.282367958</v>
      </c>
    </row>
    <row r="74" spans="1:12" x14ac:dyDescent="0.2">
      <c r="A74" s="7" t="s">
        <v>65</v>
      </c>
      <c r="B74" s="48">
        <v>2314930.6422009151</v>
      </c>
      <c r="C74" s="10">
        <v>2.5</v>
      </c>
      <c r="D74" s="2">
        <v>1</v>
      </c>
      <c r="E74" s="49">
        <f>(B74*D74)</f>
        <v>2314930.6422009151</v>
      </c>
      <c r="F74" s="36">
        <f>(C74-D74)</f>
        <v>1.5</v>
      </c>
      <c r="G74" s="50">
        <f>(B74*F74)</f>
        <v>3472395.9633013727</v>
      </c>
      <c r="H74" s="15">
        <v>0.5</v>
      </c>
      <c r="I74" s="10">
        <v>0.5</v>
      </c>
      <c r="J74" s="49">
        <f>(B74*I74)</f>
        <v>1157465.3211004576</v>
      </c>
      <c r="K74" s="2">
        <f>(H74-I74)</f>
        <v>0</v>
      </c>
      <c r="L74" s="51">
        <f>(B74*K74)</f>
        <v>0</v>
      </c>
    </row>
    <row r="75" spans="1:12" x14ac:dyDescent="0.2">
      <c r="A75" s="7" t="s">
        <v>82</v>
      </c>
      <c r="B75" s="11">
        <f>SUM(B8:B74)</f>
        <v>3768699247.0805492</v>
      </c>
      <c r="C75" s="12"/>
      <c r="D75" s="1"/>
      <c r="E75" s="40">
        <f>SUM(E8:E74)</f>
        <v>2974122235.8471913</v>
      </c>
      <c r="F75" s="1"/>
      <c r="G75" s="40">
        <f>SUM(G8:G74)</f>
        <v>7399072053.0484352</v>
      </c>
      <c r="H75" s="13"/>
      <c r="I75" s="1"/>
      <c r="J75" s="40">
        <f>SUM(J8:J74)</f>
        <v>900962718.02878845</v>
      </c>
      <c r="K75" s="1"/>
      <c r="L75" s="43">
        <f>SUM(L8:L74)</f>
        <v>983386905.51148605</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213</v>
      </c>
      <c r="B78" s="127"/>
      <c r="C78" s="127"/>
      <c r="D78" s="127"/>
      <c r="E78" s="127"/>
      <c r="F78" s="127"/>
      <c r="G78" s="127"/>
      <c r="H78" s="127"/>
      <c r="I78" s="127"/>
      <c r="J78" s="127"/>
      <c r="K78" s="127"/>
      <c r="L78" s="128"/>
    </row>
    <row r="79" spans="1:12" ht="12.75" customHeight="1" x14ac:dyDescent="0.2">
      <c r="A79" s="126" t="s">
        <v>215</v>
      </c>
      <c r="B79" s="127"/>
      <c r="C79" s="127"/>
      <c r="D79" s="127"/>
      <c r="E79" s="127"/>
      <c r="F79" s="127"/>
      <c r="G79" s="127"/>
      <c r="H79" s="127"/>
      <c r="I79" s="127"/>
      <c r="J79" s="127"/>
      <c r="K79" s="127"/>
      <c r="L79" s="128"/>
    </row>
    <row r="80" spans="1:12" ht="12.75" customHeight="1" x14ac:dyDescent="0.2">
      <c r="A80" s="126" t="s">
        <v>216</v>
      </c>
      <c r="B80" s="127"/>
      <c r="C80" s="127"/>
      <c r="D80" s="127"/>
      <c r="E80" s="127"/>
      <c r="F80" s="127"/>
      <c r="G80" s="127"/>
      <c r="H80" s="127"/>
      <c r="I80" s="127"/>
      <c r="J80" s="127"/>
      <c r="K80" s="127"/>
      <c r="L80" s="128"/>
    </row>
    <row r="81" spans="1:12" ht="12.75" customHeight="1" x14ac:dyDescent="0.2">
      <c r="A81" s="126" t="s">
        <v>217</v>
      </c>
      <c r="B81" s="127"/>
      <c r="C81" s="127"/>
      <c r="D81" s="127"/>
      <c r="E81" s="127"/>
      <c r="F81" s="127"/>
      <c r="G81" s="127"/>
      <c r="H81" s="127"/>
      <c r="I81" s="127"/>
      <c r="J81" s="127"/>
      <c r="K81" s="127"/>
      <c r="L81" s="128"/>
    </row>
    <row r="82" spans="1:12" ht="12.75" customHeight="1" x14ac:dyDescent="0.2">
      <c r="A82" s="45"/>
      <c r="B82" s="46"/>
      <c r="C82" s="46"/>
      <c r="D82" s="46"/>
      <c r="E82" s="46"/>
      <c r="F82" s="46"/>
      <c r="G82" s="46"/>
      <c r="H82" s="46"/>
      <c r="I82" s="46"/>
      <c r="J82" s="46"/>
      <c r="K82" s="46"/>
      <c r="L82" s="47"/>
    </row>
    <row r="83" spans="1:12" ht="12.75" customHeight="1" x14ac:dyDescent="0.2">
      <c r="A83" s="4" t="s">
        <v>74</v>
      </c>
      <c r="B83" s="5"/>
      <c r="C83" s="5"/>
      <c r="D83" s="5"/>
      <c r="E83" s="5"/>
      <c r="F83" s="5"/>
      <c r="G83" s="5"/>
      <c r="H83" s="5"/>
      <c r="I83" s="5"/>
      <c r="J83" s="5"/>
      <c r="K83" s="5"/>
      <c r="L83" s="6"/>
    </row>
    <row r="84" spans="1:12" ht="12.75" customHeight="1" x14ac:dyDescent="0.2">
      <c r="A84" s="126" t="s">
        <v>218</v>
      </c>
      <c r="B84" s="129"/>
      <c r="C84" s="129"/>
      <c r="D84" s="129"/>
      <c r="E84" s="129"/>
      <c r="F84" s="129"/>
      <c r="G84" s="129"/>
      <c r="H84" s="129"/>
      <c r="I84" s="129"/>
      <c r="J84" s="129"/>
      <c r="K84" s="129"/>
      <c r="L84" s="128"/>
    </row>
    <row r="85" spans="1:12" ht="13.5" customHeight="1" thickBot="1" x14ac:dyDescent="0.25">
      <c r="A85" s="130" t="s">
        <v>214</v>
      </c>
      <c r="B85" s="131"/>
      <c r="C85" s="131"/>
      <c r="D85" s="131"/>
      <c r="E85" s="131"/>
      <c r="F85" s="131"/>
      <c r="G85" s="131"/>
      <c r="H85" s="131"/>
      <c r="I85" s="131"/>
      <c r="J85" s="131"/>
      <c r="K85" s="131"/>
      <c r="L85" s="132"/>
    </row>
  </sheetData>
  <mergeCells count="11">
    <mergeCell ref="A78:L78"/>
    <mergeCell ref="A1:L1"/>
    <mergeCell ref="A2:L2"/>
    <mergeCell ref="A3:L3"/>
    <mergeCell ref="C4:G4"/>
    <mergeCell ref="H4:L4"/>
    <mergeCell ref="A79:L79"/>
    <mergeCell ref="A80:L80"/>
    <mergeCell ref="A81:L81"/>
    <mergeCell ref="A84:L84"/>
    <mergeCell ref="A85:L85"/>
  </mergeCells>
  <printOptions horizontalCentered="1"/>
  <pageMargins left="0.5" right="0.5" top="0.5" bottom="0.5" header="0.3" footer="0.3"/>
  <pageSetup scale="78" fitToHeight="0" orientation="landscape" r:id="rId1"/>
  <headerFooter>
    <oddHeader>&amp;COffice of Economic and Demographic Research</oddHeader>
    <oddFooter>&amp;LDecember 2020&amp;RPage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83"/>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210</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2019</v>
      </c>
      <c r="E6" s="19" t="s">
        <v>70</v>
      </c>
      <c r="F6" s="34" t="s">
        <v>72</v>
      </c>
      <c r="G6" s="25" t="s">
        <v>66</v>
      </c>
      <c r="H6" s="26" t="s">
        <v>76</v>
      </c>
      <c r="I6" s="19">
        <v>2019</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46340703.340557031</v>
      </c>
      <c r="C8" s="9">
        <v>3.5</v>
      </c>
      <c r="D8" s="3">
        <v>0.5</v>
      </c>
      <c r="E8" s="49">
        <f>(B8*D8)</f>
        <v>23170351.670278516</v>
      </c>
      <c r="F8" s="52">
        <f>(C8-D8)</f>
        <v>3</v>
      </c>
      <c r="G8" s="50">
        <f>(B8*F8)</f>
        <v>139022110.02167109</v>
      </c>
      <c r="H8" s="14">
        <v>0.5</v>
      </c>
      <c r="I8" s="33">
        <v>0.5</v>
      </c>
      <c r="J8" s="39">
        <f>(B8*I8)</f>
        <v>23170351.670278516</v>
      </c>
      <c r="K8" s="3">
        <f>(H8-I8)</f>
        <v>0</v>
      </c>
      <c r="L8" s="42">
        <f>(B8*K8)</f>
        <v>0</v>
      </c>
    </row>
    <row r="9" spans="1:12" x14ac:dyDescent="0.2">
      <c r="A9" s="7" t="s">
        <v>3</v>
      </c>
      <c r="B9" s="48">
        <v>2606119.7191716125</v>
      </c>
      <c r="C9" s="10">
        <v>2.5</v>
      </c>
      <c r="D9" s="2">
        <v>1</v>
      </c>
      <c r="E9" s="49">
        <f>(B9*D9)</f>
        <v>2606119.7191716125</v>
      </c>
      <c r="F9" s="36">
        <f>(C9-D9)</f>
        <v>1.5</v>
      </c>
      <c r="G9" s="50">
        <f>(B9*F9)</f>
        <v>3909179.5787574188</v>
      </c>
      <c r="H9" s="15">
        <v>0.5</v>
      </c>
      <c r="I9" s="10">
        <v>0</v>
      </c>
      <c r="J9" s="49">
        <f>(B9*I9)</f>
        <v>0</v>
      </c>
      <c r="K9" s="2">
        <f>(H9-I9)</f>
        <v>0.5</v>
      </c>
      <c r="L9" s="51">
        <f>(B9*K9)</f>
        <v>1303059.8595858063</v>
      </c>
    </row>
    <row r="10" spans="1:12" x14ac:dyDescent="0.2">
      <c r="A10" s="7" t="s">
        <v>4</v>
      </c>
      <c r="B10" s="48">
        <v>48378697.71848774</v>
      </c>
      <c r="C10" s="10">
        <v>3</v>
      </c>
      <c r="D10" s="2">
        <v>0.5</v>
      </c>
      <c r="E10" s="49">
        <f t="shared" ref="E10:E73" si="0">(B10*D10)</f>
        <v>24189348.85924387</v>
      </c>
      <c r="F10" s="36">
        <f t="shared" ref="F10:F73" si="1">(C10-D10)</f>
        <v>2.5</v>
      </c>
      <c r="G10" s="50">
        <f t="shared" ref="G10:G73" si="2">(B10*F10)</f>
        <v>120946744.29621935</v>
      </c>
      <c r="H10" s="15">
        <v>0.5</v>
      </c>
      <c r="I10" s="10">
        <v>0.5</v>
      </c>
      <c r="J10" s="49">
        <f t="shared" ref="J10:J73" si="3">(B10*I10)</f>
        <v>24189348.85924387</v>
      </c>
      <c r="K10" s="2">
        <f t="shared" ref="K10:K73" si="4">(H10-I10)</f>
        <v>0</v>
      </c>
      <c r="L10" s="51">
        <f t="shared" ref="L10:L73" si="5">(B10*K10)</f>
        <v>0</v>
      </c>
    </row>
    <row r="11" spans="1:12" x14ac:dyDescent="0.2">
      <c r="A11" s="7" t="s">
        <v>5</v>
      </c>
      <c r="B11" s="48">
        <v>3427017.4222844709</v>
      </c>
      <c r="C11" s="10">
        <v>2.5</v>
      </c>
      <c r="D11" s="2">
        <v>1</v>
      </c>
      <c r="E11" s="49">
        <f t="shared" si="0"/>
        <v>3427017.4222844709</v>
      </c>
      <c r="F11" s="36">
        <f t="shared" si="1"/>
        <v>1.5</v>
      </c>
      <c r="G11" s="50">
        <f t="shared" si="2"/>
        <v>5140526.1334267063</v>
      </c>
      <c r="H11" s="15">
        <v>0.5</v>
      </c>
      <c r="I11" s="10">
        <v>0</v>
      </c>
      <c r="J11" s="49">
        <f t="shared" si="3"/>
        <v>0</v>
      </c>
      <c r="K11" s="2">
        <f t="shared" si="4"/>
        <v>0.5</v>
      </c>
      <c r="L11" s="51">
        <f t="shared" si="5"/>
        <v>1713508.7111422354</v>
      </c>
    </row>
    <row r="12" spans="1:12" x14ac:dyDescent="0.2">
      <c r="A12" s="7" t="s">
        <v>6</v>
      </c>
      <c r="B12" s="48">
        <v>100821434.98017573</v>
      </c>
      <c r="C12" s="10">
        <v>3</v>
      </c>
      <c r="D12" s="2">
        <v>0.5</v>
      </c>
      <c r="E12" s="49">
        <f t="shared" si="0"/>
        <v>50410717.490087867</v>
      </c>
      <c r="F12" s="36">
        <f t="shared" si="1"/>
        <v>2.5</v>
      </c>
      <c r="G12" s="50">
        <f t="shared" si="2"/>
        <v>252053587.45043933</v>
      </c>
      <c r="H12" s="15">
        <v>0.5</v>
      </c>
      <c r="I12" s="10">
        <v>0.5</v>
      </c>
      <c r="J12" s="49">
        <f t="shared" si="3"/>
        <v>50410717.490087867</v>
      </c>
      <c r="K12" s="2">
        <f t="shared" si="4"/>
        <v>0</v>
      </c>
      <c r="L12" s="51">
        <f t="shared" si="5"/>
        <v>0</v>
      </c>
    </row>
    <row r="13" spans="1:12" x14ac:dyDescent="0.2">
      <c r="A13" s="7" t="s">
        <v>7</v>
      </c>
      <c r="B13" s="48">
        <v>388441225.50515997</v>
      </c>
      <c r="C13" s="10">
        <v>3</v>
      </c>
      <c r="D13" s="2">
        <v>1</v>
      </c>
      <c r="E13" s="49">
        <f t="shared" si="0"/>
        <v>388441225.50515997</v>
      </c>
      <c r="F13" s="36">
        <f t="shared" si="1"/>
        <v>2</v>
      </c>
      <c r="G13" s="50">
        <f t="shared" si="2"/>
        <v>776882451.01031995</v>
      </c>
      <c r="H13" s="15">
        <v>0.5</v>
      </c>
      <c r="I13" s="10">
        <v>0</v>
      </c>
      <c r="J13" s="49">
        <f t="shared" si="3"/>
        <v>0</v>
      </c>
      <c r="K13" s="2">
        <f t="shared" si="4"/>
        <v>0.5</v>
      </c>
      <c r="L13" s="51">
        <f t="shared" si="5"/>
        <v>194220612.75257999</v>
      </c>
    </row>
    <row r="14" spans="1:12" x14ac:dyDescent="0.2">
      <c r="A14" s="7" t="s">
        <v>8</v>
      </c>
      <c r="B14" s="48">
        <v>1024053.222875</v>
      </c>
      <c r="C14" s="10">
        <v>2.5</v>
      </c>
      <c r="D14" s="2">
        <v>1</v>
      </c>
      <c r="E14" s="49">
        <f t="shared" si="0"/>
        <v>1024053.222875</v>
      </c>
      <c r="F14" s="36">
        <f t="shared" si="1"/>
        <v>1.5</v>
      </c>
      <c r="G14" s="50">
        <f t="shared" si="2"/>
        <v>1536079.8343125</v>
      </c>
      <c r="H14" s="15">
        <v>0.5</v>
      </c>
      <c r="I14" s="10">
        <v>0.5</v>
      </c>
      <c r="J14" s="49">
        <f t="shared" si="3"/>
        <v>512026.61143749999</v>
      </c>
      <c r="K14" s="2">
        <f t="shared" si="4"/>
        <v>0</v>
      </c>
      <c r="L14" s="51">
        <f t="shared" si="5"/>
        <v>0</v>
      </c>
    </row>
    <row r="15" spans="1:12" x14ac:dyDescent="0.2">
      <c r="A15" s="7" t="s">
        <v>9</v>
      </c>
      <c r="B15" s="48">
        <v>33005203.640091978</v>
      </c>
      <c r="C15" s="10">
        <v>3</v>
      </c>
      <c r="D15" s="2">
        <v>1</v>
      </c>
      <c r="E15" s="49">
        <f t="shared" si="0"/>
        <v>33005203.640091978</v>
      </c>
      <c r="F15" s="36">
        <f t="shared" si="1"/>
        <v>2</v>
      </c>
      <c r="G15" s="50">
        <f t="shared" si="2"/>
        <v>66010407.280183956</v>
      </c>
      <c r="H15" s="15">
        <v>0.5</v>
      </c>
      <c r="I15" s="10">
        <v>0</v>
      </c>
      <c r="J15" s="49">
        <f t="shared" si="3"/>
        <v>0</v>
      </c>
      <c r="K15" s="2">
        <f t="shared" si="4"/>
        <v>0.5</v>
      </c>
      <c r="L15" s="51">
        <f t="shared" si="5"/>
        <v>16502601.820045989</v>
      </c>
    </row>
    <row r="16" spans="1:12" x14ac:dyDescent="0.2">
      <c r="A16" s="7" t="s">
        <v>10</v>
      </c>
      <c r="B16" s="48">
        <v>17675159.991465766</v>
      </c>
      <c r="C16" s="10">
        <v>2</v>
      </c>
      <c r="D16" s="2">
        <v>0</v>
      </c>
      <c r="E16" s="49">
        <f t="shared" si="0"/>
        <v>0</v>
      </c>
      <c r="F16" s="36">
        <f t="shared" si="1"/>
        <v>2</v>
      </c>
      <c r="G16" s="50">
        <f t="shared" si="2"/>
        <v>35350319.982931532</v>
      </c>
      <c r="H16" s="15">
        <v>0.5</v>
      </c>
      <c r="I16" s="10">
        <v>0</v>
      </c>
      <c r="J16" s="49">
        <f t="shared" si="3"/>
        <v>0</v>
      </c>
      <c r="K16" s="2">
        <f t="shared" si="4"/>
        <v>0.5</v>
      </c>
      <c r="L16" s="51">
        <f t="shared" si="5"/>
        <v>8837579.995732883</v>
      </c>
    </row>
    <row r="17" spans="1:12" x14ac:dyDescent="0.2">
      <c r="A17" s="7" t="s">
        <v>11</v>
      </c>
      <c r="B17" s="48">
        <v>26274365.40271008</v>
      </c>
      <c r="C17" s="10">
        <v>3</v>
      </c>
      <c r="D17" s="2">
        <v>1</v>
      </c>
      <c r="E17" s="49">
        <f t="shared" si="0"/>
        <v>26274365.40271008</v>
      </c>
      <c r="F17" s="36">
        <f t="shared" si="1"/>
        <v>2</v>
      </c>
      <c r="G17" s="50">
        <f t="shared" si="2"/>
        <v>52548730.80542016</v>
      </c>
      <c r="H17" s="15">
        <v>0.5</v>
      </c>
      <c r="I17" s="10">
        <v>0</v>
      </c>
      <c r="J17" s="49">
        <f t="shared" si="3"/>
        <v>0</v>
      </c>
      <c r="K17" s="2">
        <f t="shared" si="4"/>
        <v>0.5</v>
      </c>
      <c r="L17" s="51">
        <f t="shared" si="5"/>
        <v>13137182.70135504</v>
      </c>
    </row>
    <row r="18" spans="1:12" x14ac:dyDescent="0.2">
      <c r="A18" s="7" t="s">
        <v>12</v>
      </c>
      <c r="B18" s="53">
        <v>95803163.717270523</v>
      </c>
      <c r="C18" s="54">
        <v>2</v>
      </c>
      <c r="D18" s="2">
        <v>1</v>
      </c>
      <c r="E18" s="49">
        <f t="shared" si="0"/>
        <v>95803163.717270523</v>
      </c>
      <c r="F18" s="36">
        <f t="shared" si="1"/>
        <v>1</v>
      </c>
      <c r="G18" s="50">
        <f t="shared" si="2"/>
        <v>95803163.717270523</v>
      </c>
      <c r="H18" s="15">
        <v>0.5</v>
      </c>
      <c r="I18" s="10">
        <v>0</v>
      </c>
      <c r="J18" s="49">
        <f t="shared" si="3"/>
        <v>0</v>
      </c>
      <c r="K18" s="2">
        <f t="shared" si="4"/>
        <v>0.5</v>
      </c>
      <c r="L18" s="51">
        <f t="shared" si="5"/>
        <v>47901581.858635262</v>
      </c>
    </row>
    <row r="19" spans="1:12" x14ac:dyDescent="0.2">
      <c r="A19" s="7" t="s">
        <v>13</v>
      </c>
      <c r="B19" s="48">
        <v>11194622.784961957</v>
      </c>
      <c r="C19" s="10">
        <v>3</v>
      </c>
      <c r="D19" s="2">
        <v>1</v>
      </c>
      <c r="E19" s="49">
        <f t="shared" si="0"/>
        <v>11194622.784961957</v>
      </c>
      <c r="F19" s="36">
        <f t="shared" si="1"/>
        <v>2</v>
      </c>
      <c r="G19" s="50">
        <f t="shared" si="2"/>
        <v>22389245.569923915</v>
      </c>
      <c r="H19" s="15">
        <v>0.5</v>
      </c>
      <c r="I19" s="10">
        <v>0</v>
      </c>
      <c r="J19" s="49">
        <f t="shared" si="3"/>
        <v>0</v>
      </c>
      <c r="K19" s="2">
        <f t="shared" si="4"/>
        <v>0.5</v>
      </c>
      <c r="L19" s="51">
        <f t="shared" si="5"/>
        <v>5597311.3924809787</v>
      </c>
    </row>
    <row r="20" spans="1:12" x14ac:dyDescent="0.2">
      <c r="A20" s="7" t="s">
        <v>86</v>
      </c>
      <c r="B20" s="48">
        <v>3060132.8982000006</v>
      </c>
      <c r="C20" s="10">
        <v>2.5</v>
      </c>
      <c r="D20" s="2">
        <v>1.5</v>
      </c>
      <c r="E20" s="49">
        <f t="shared" si="0"/>
        <v>4590199.3473000005</v>
      </c>
      <c r="F20" s="36">
        <f t="shared" si="1"/>
        <v>1</v>
      </c>
      <c r="G20" s="50">
        <f t="shared" si="2"/>
        <v>3060132.8982000006</v>
      </c>
      <c r="H20" s="15">
        <v>0.5</v>
      </c>
      <c r="I20" s="10">
        <v>0</v>
      </c>
      <c r="J20" s="49">
        <f t="shared" si="3"/>
        <v>0</v>
      </c>
      <c r="K20" s="2">
        <f t="shared" si="4"/>
        <v>0.5</v>
      </c>
      <c r="L20" s="51">
        <f t="shared" si="5"/>
        <v>1530066.4491000003</v>
      </c>
    </row>
    <row r="21" spans="1:12" x14ac:dyDescent="0.2">
      <c r="A21" s="7" t="s">
        <v>14</v>
      </c>
      <c r="B21" s="48">
        <v>1186420.5962603181</v>
      </c>
      <c r="C21" s="10">
        <v>2.5</v>
      </c>
      <c r="D21" s="2">
        <v>1</v>
      </c>
      <c r="E21" s="49">
        <f t="shared" si="0"/>
        <v>1186420.5962603181</v>
      </c>
      <c r="F21" s="36">
        <f t="shared" si="1"/>
        <v>1.5</v>
      </c>
      <c r="G21" s="50">
        <f t="shared" si="2"/>
        <v>1779630.8943904771</v>
      </c>
      <c r="H21" s="15">
        <v>0.5</v>
      </c>
      <c r="I21" s="10">
        <v>0</v>
      </c>
      <c r="J21" s="49">
        <f t="shared" si="3"/>
        <v>0</v>
      </c>
      <c r="K21" s="2">
        <f t="shared" si="4"/>
        <v>0.5</v>
      </c>
      <c r="L21" s="51">
        <f t="shared" si="5"/>
        <v>593210.29813015903</v>
      </c>
    </row>
    <row r="22" spans="1:12" x14ac:dyDescent="0.2">
      <c r="A22" s="7" t="s">
        <v>15</v>
      </c>
      <c r="B22" s="48">
        <v>204093326.76146591</v>
      </c>
      <c r="C22" s="10">
        <v>3</v>
      </c>
      <c r="D22" s="2">
        <v>1</v>
      </c>
      <c r="E22" s="49">
        <f t="shared" si="0"/>
        <v>204093326.76146591</v>
      </c>
      <c r="F22" s="36">
        <f t="shared" si="1"/>
        <v>2</v>
      </c>
      <c r="G22" s="50">
        <f t="shared" si="2"/>
        <v>408186653.52293181</v>
      </c>
      <c r="H22" s="15">
        <v>0.5</v>
      </c>
      <c r="I22" s="10">
        <v>0</v>
      </c>
      <c r="J22" s="49">
        <f t="shared" si="3"/>
        <v>0</v>
      </c>
      <c r="K22" s="2">
        <f t="shared" si="4"/>
        <v>0.5</v>
      </c>
      <c r="L22" s="51">
        <f t="shared" si="5"/>
        <v>102046663.38073295</v>
      </c>
    </row>
    <row r="23" spans="1:12" x14ac:dyDescent="0.2">
      <c r="A23" s="7" t="s">
        <v>16</v>
      </c>
      <c r="B23" s="48">
        <v>61358241.899738334</v>
      </c>
      <c r="C23" s="10">
        <v>3</v>
      </c>
      <c r="D23" s="2">
        <v>1</v>
      </c>
      <c r="E23" s="49">
        <f t="shared" si="0"/>
        <v>61358241.899738334</v>
      </c>
      <c r="F23" s="36">
        <f t="shared" si="1"/>
        <v>2</v>
      </c>
      <c r="G23" s="50">
        <f t="shared" si="2"/>
        <v>122716483.79947667</v>
      </c>
      <c r="H23" s="15">
        <v>0.5</v>
      </c>
      <c r="I23" s="10">
        <v>0.5</v>
      </c>
      <c r="J23" s="49">
        <f t="shared" si="3"/>
        <v>30679120.949869167</v>
      </c>
      <c r="K23" s="2">
        <f t="shared" si="4"/>
        <v>0</v>
      </c>
      <c r="L23" s="51">
        <f t="shared" si="5"/>
        <v>0</v>
      </c>
    </row>
    <row r="24" spans="1:12" x14ac:dyDescent="0.2">
      <c r="A24" s="7" t="s">
        <v>17</v>
      </c>
      <c r="B24" s="48">
        <v>13031971.895910654</v>
      </c>
      <c r="C24" s="10">
        <v>2</v>
      </c>
      <c r="D24" s="2">
        <v>0.5</v>
      </c>
      <c r="E24" s="49">
        <f t="shared" si="0"/>
        <v>6515985.9479553271</v>
      </c>
      <c r="F24" s="36">
        <f t="shared" si="1"/>
        <v>1.5</v>
      </c>
      <c r="G24" s="50">
        <f t="shared" si="2"/>
        <v>19547957.843865983</v>
      </c>
      <c r="H24" s="15">
        <v>0.5</v>
      </c>
      <c r="I24" s="10">
        <v>0.5</v>
      </c>
      <c r="J24" s="49">
        <f t="shared" si="3"/>
        <v>6515985.9479553271</v>
      </c>
      <c r="K24" s="2">
        <f t="shared" si="4"/>
        <v>0</v>
      </c>
      <c r="L24" s="51">
        <f t="shared" si="5"/>
        <v>0</v>
      </c>
    </row>
    <row r="25" spans="1:12" x14ac:dyDescent="0.2">
      <c r="A25" s="7" t="s">
        <v>18</v>
      </c>
      <c r="B25" s="48">
        <v>2426013.9044866394</v>
      </c>
      <c r="C25" s="10">
        <v>3.5</v>
      </c>
      <c r="D25" s="2">
        <v>1</v>
      </c>
      <c r="E25" s="49">
        <f t="shared" si="0"/>
        <v>2426013.9044866394</v>
      </c>
      <c r="F25" s="36">
        <f t="shared" si="1"/>
        <v>2.5</v>
      </c>
      <c r="G25" s="50">
        <f t="shared" si="2"/>
        <v>6065034.7612165986</v>
      </c>
      <c r="H25" s="15">
        <v>0.5</v>
      </c>
      <c r="I25" s="10">
        <v>0</v>
      </c>
      <c r="J25" s="49">
        <f t="shared" si="3"/>
        <v>0</v>
      </c>
      <c r="K25" s="2">
        <f t="shared" si="4"/>
        <v>0.5</v>
      </c>
      <c r="L25" s="51">
        <f t="shared" si="5"/>
        <v>1213006.9522433197</v>
      </c>
    </row>
    <row r="26" spans="1:12" x14ac:dyDescent="0.2">
      <c r="A26" s="7" t="s">
        <v>19</v>
      </c>
      <c r="B26" s="48">
        <v>3869873.5506511205</v>
      </c>
      <c r="C26" s="10">
        <v>2.5</v>
      </c>
      <c r="D26" s="2">
        <v>1.5</v>
      </c>
      <c r="E26" s="49">
        <f t="shared" si="0"/>
        <v>5804810.325976681</v>
      </c>
      <c r="F26" s="36">
        <f t="shared" si="1"/>
        <v>1</v>
      </c>
      <c r="G26" s="50">
        <f t="shared" si="2"/>
        <v>3869873.5506511205</v>
      </c>
      <c r="H26" s="15">
        <v>0.5</v>
      </c>
      <c r="I26" s="10">
        <v>0</v>
      </c>
      <c r="J26" s="49">
        <f t="shared" si="3"/>
        <v>0</v>
      </c>
      <c r="K26" s="2">
        <f t="shared" si="4"/>
        <v>0.5</v>
      </c>
      <c r="L26" s="51">
        <f t="shared" si="5"/>
        <v>1934936.7753255602</v>
      </c>
    </row>
    <row r="27" spans="1:12" x14ac:dyDescent="0.2">
      <c r="A27" s="7" t="s">
        <v>20</v>
      </c>
      <c r="B27" s="48">
        <v>1160898.3516218401</v>
      </c>
      <c r="C27" s="10">
        <v>2.5</v>
      </c>
      <c r="D27" s="2">
        <v>1</v>
      </c>
      <c r="E27" s="49">
        <f t="shared" si="0"/>
        <v>1160898.3516218401</v>
      </c>
      <c r="F27" s="36">
        <f t="shared" si="1"/>
        <v>1.5</v>
      </c>
      <c r="G27" s="50">
        <f t="shared" si="2"/>
        <v>1741347.5274327602</v>
      </c>
      <c r="H27" s="15">
        <v>0.5</v>
      </c>
      <c r="I27" s="10">
        <v>0</v>
      </c>
      <c r="J27" s="49">
        <f t="shared" si="3"/>
        <v>0</v>
      </c>
      <c r="K27" s="2">
        <f t="shared" si="4"/>
        <v>0.5</v>
      </c>
      <c r="L27" s="51">
        <f t="shared" si="5"/>
        <v>580449.17581092007</v>
      </c>
    </row>
    <row r="28" spans="1:12" x14ac:dyDescent="0.2">
      <c r="A28" s="7" t="s">
        <v>21</v>
      </c>
      <c r="B28" s="48">
        <v>841623.5509677321</v>
      </c>
      <c r="C28" s="10">
        <v>2.5</v>
      </c>
      <c r="D28" s="2">
        <v>1</v>
      </c>
      <c r="E28" s="49">
        <f t="shared" si="0"/>
        <v>841623.5509677321</v>
      </c>
      <c r="F28" s="36">
        <f t="shared" si="1"/>
        <v>1.5</v>
      </c>
      <c r="G28" s="50">
        <f t="shared" si="2"/>
        <v>1262435.3264515982</v>
      </c>
      <c r="H28" s="15">
        <v>0.5</v>
      </c>
      <c r="I28" s="10">
        <v>0</v>
      </c>
      <c r="J28" s="49">
        <f t="shared" si="3"/>
        <v>0</v>
      </c>
      <c r="K28" s="2">
        <f t="shared" si="4"/>
        <v>0.5</v>
      </c>
      <c r="L28" s="51">
        <f t="shared" si="5"/>
        <v>420811.77548386605</v>
      </c>
    </row>
    <row r="29" spans="1:12" x14ac:dyDescent="0.2">
      <c r="A29" s="7" t="s">
        <v>22</v>
      </c>
      <c r="B29" s="48">
        <v>2313204.8514750004</v>
      </c>
      <c r="C29" s="10">
        <v>3.5</v>
      </c>
      <c r="D29" s="2">
        <v>1</v>
      </c>
      <c r="E29" s="49">
        <f t="shared" si="0"/>
        <v>2313204.8514750004</v>
      </c>
      <c r="F29" s="36">
        <f t="shared" si="1"/>
        <v>2.5</v>
      </c>
      <c r="G29" s="50">
        <f t="shared" si="2"/>
        <v>5783012.128687501</v>
      </c>
      <c r="H29" s="15">
        <v>0.5</v>
      </c>
      <c r="I29" s="10">
        <v>0</v>
      </c>
      <c r="J29" s="49">
        <f t="shared" si="3"/>
        <v>0</v>
      </c>
      <c r="K29" s="2">
        <f t="shared" si="4"/>
        <v>0.5</v>
      </c>
      <c r="L29" s="51">
        <f t="shared" si="5"/>
        <v>1156602.4257375002</v>
      </c>
    </row>
    <row r="30" spans="1:12" x14ac:dyDescent="0.2">
      <c r="A30" s="7" t="s">
        <v>23</v>
      </c>
      <c r="B30" s="48">
        <v>1297493.8208092714</v>
      </c>
      <c r="C30" s="10">
        <v>2.5</v>
      </c>
      <c r="D30" s="2">
        <v>1</v>
      </c>
      <c r="E30" s="49">
        <f t="shared" si="0"/>
        <v>1297493.8208092714</v>
      </c>
      <c r="F30" s="36">
        <f t="shared" si="1"/>
        <v>1.5</v>
      </c>
      <c r="G30" s="50">
        <f t="shared" si="2"/>
        <v>1946240.7312139072</v>
      </c>
      <c r="H30" s="15">
        <v>0.5</v>
      </c>
      <c r="I30" s="10">
        <v>0</v>
      </c>
      <c r="J30" s="49">
        <f t="shared" si="3"/>
        <v>0</v>
      </c>
      <c r="K30" s="2">
        <f t="shared" si="4"/>
        <v>0.5</v>
      </c>
      <c r="L30" s="51">
        <f t="shared" si="5"/>
        <v>648746.91040463571</v>
      </c>
    </row>
    <row r="31" spans="1:12" x14ac:dyDescent="0.2">
      <c r="A31" s="7" t="s">
        <v>24</v>
      </c>
      <c r="B31" s="48">
        <v>2352268.2782675656</v>
      </c>
      <c r="C31" s="10">
        <v>2.5</v>
      </c>
      <c r="D31" s="2">
        <v>1</v>
      </c>
      <c r="E31" s="49">
        <f t="shared" si="0"/>
        <v>2352268.2782675656</v>
      </c>
      <c r="F31" s="36">
        <f t="shared" si="1"/>
        <v>1.5</v>
      </c>
      <c r="G31" s="50">
        <f t="shared" si="2"/>
        <v>3528402.4174013482</v>
      </c>
      <c r="H31" s="15">
        <v>0.5</v>
      </c>
      <c r="I31" s="10">
        <v>0</v>
      </c>
      <c r="J31" s="49">
        <f t="shared" si="3"/>
        <v>0</v>
      </c>
      <c r="K31" s="2">
        <f t="shared" si="4"/>
        <v>0.5</v>
      </c>
      <c r="L31" s="51">
        <f t="shared" si="5"/>
        <v>1176134.1391337828</v>
      </c>
    </row>
    <row r="32" spans="1:12" x14ac:dyDescent="0.2">
      <c r="A32" s="7" t="s">
        <v>25</v>
      </c>
      <c r="B32" s="48">
        <v>4391330.3673187951</v>
      </c>
      <c r="C32" s="10">
        <v>2.5</v>
      </c>
      <c r="D32" s="2">
        <v>1</v>
      </c>
      <c r="E32" s="49">
        <f t="shared" si="0"/>
        <v>4391330.3673187951</v>
      </c>
      <c r="F32" s="36">
        <f t="shared" si="1"/>
        <v>1.5</v>
      </c>
      <c r="G32" s="50">
        <f t="shared" si="2"/>
        <v>6586995.5509781931</v>
      </c>
      <c r="H32" s="15">
        <v>0.5</v>
      </c>
      <c r="I32" s="10">
        <v>0</v>
      </c>
      <c r="J32" s="49">
        <f t="shared" si="3"/>
        <v>0</v>
      </c>
      <c r="K32" s="2">
        <f t="shared" si="4"/>
        <v>0.5</v>
      </c>
      <c r="L32" s="51">
        <f t="shared" si="5"/>
        <v>2195665.1836593975</v>
      </c>
    </row>
    <row r="33" spans="1:12" x14ac:dyDescent="0.2">
      <c r="A33" s="7" t="s">
        <v>26</v>
      </c>
      <c r="B33" s="48">
        <v>24358700.6046803</v>
      </c>
      <c r="C33" s="10">
        <v>3</v>
      </c>
      <c r="D33" s="2">
        <v>0</v>
      </c>
      <c r="E33" s="49">
        <f t="shared" si="0"/>
        <v>0</v>
      </c>
      <c r="F33" s="36">
        <f t="shared" si="1"/>
        <v>3</v>
      </c>
      <c r="G33" s="50">
        <f t="shared" si="2"/>
        <v>73076101.814040899</v>
      </c>
      <c r="H33" s="15">
        <v>0.5</v>
      </c>
      <c r="I33" s="10">
        <v>0.5</v>
      </c>
      <c r="J33" s="49">
        <f t="shared" si="3"/>
        <v>12179350.30234015</v>
      </c>
      <c r="K33" s="2">
        <f t="shared" si="4"/>
        <v>0</v>
      </c>
      <c r="L33" s="51">
        <f t="shared" si="5"/>
        <v>0</v>
      </c>
    </row>
    <row r="34" spans="1:12" x14ac:dyDescent="0.2">
      <c r="A34" s="7" t="s">
        <v>27</v>
      </c>
      <c r="B34" s="48">
        <v>12971637.033759007</v>
      </c>
      <c r="C34" s="10">
        <v>2</v>
      </c>
      <c r="D34" s="2">
        <v>1</v>
      </c>
      <c r="E34" s="49">
        <f t="shared" si="0"/>
        <v>12971637.033759007</v>
      </c>
      <c r="F34" s="36">
        <f t="shared" si="1"/>
        <v>1</v>
      </c>
      <c r="G34" s="50">
        <f t="shared" si="2"/>
        <v>12971637.033759007</v>
      </c>
      <c r="H34" s="15">
        <v>0.5</v>
      </c>
      <c r="I34" s="10">
        <v>0.5</v>
      </c>
      <c r="J34" s="49">
        <f t="shared" si="3"/>
        <v>6485818.5168795036</v>
      </c>
      <c r="K34" s="2">
        <f t="shared" si="4"/>
        <v>0</v>
      </c>
      <c r="L34" s="51">
        <f t="shared" si="5"/>
        <v>0</v>
      </c>
    </row>
    <row r="35" spans="1:12" x14ac:dyDescent="0.2">
      <c r="A35" s="7" t="s">
        <v>28</v>
      </c>
      <c r="B35" s="48">
        <v>282226467.07069588</v>
      </c>
      <c r="C35" s="10">
        <v>3</v>
      </c>
      <c r="D35" s="2">
        <v>2</v>
      </c>
      <c r="E35" s="49">
        <f t="shared" si="0"/>
        <v>564452934.14139175</v>
      </c>
      <c r="F35" s="36">
        <f t="shared" si="1"/>
        <v>1</v>
      </c>
      <c r="G35" s="50">
        <f t="shared" si="2"/>
        <v>282226467.07069588</v>
      </c>
      <c r="H35" s="15">
        <v>0.5</v>
      </c>
      <c r="I35" s="10">
        <v>0.5</v>
      </c>
      <c r="J35" s="49">
        <f t="shared" si="3"/>
        <v>141113233.53534794</v>
      </c>
      <c r="K35" s="2">
        <f t="shared" si="4"/>
        <v>0</v>
      </c>
      <c r="L35" s="51">
        <f t="shared" si="5"/>
        <v>0</v>
      </c>
    </row>
    <row r="36" spans="1:12" x14ac:dyDescent="0.2">
      <c r="A36" s="7" t="s">
        <v>29</v>
      </c>
      <c r="B36" s="48">
        <v>1317356.5789977552</v>
      </c>
      <c r="C36" s="10">
        <v>2.5</v>
      </c>
      <c r="D36" s="2">
        <v>1</v>
      </c>
      <c r="E36" s="49">
        <f t="shared" si="0"/>
        <v>1317356.5789977552</v>
      </c>
      <c r="F36" s="36">
        <f t="shared" si="1"/>
        <v>1.5</v>
      </c>
      <c r="G36" s="50">
        <f t="shared" si="2"/>
        <v>1976034.8684966327</v>
      </c>
      <c r="H36" s="15">
        <v>0.5</v>
      </c>
      <c r="I36" s="10">
        <v>0</v>
      </c>
      <c r="J36" s="49">
        <f t="shared" si="3"/>
        <v>0</v>
      </c>
      <c r="K36" s="2">
        <f t="shared" si="4"/>
        <v>0.5</v>
      </c>
      <c r="L36" s="51">
        <f t="shared" si="5"/>
        <v>658678.2894988776</v>
      </c>
    </row>
    <row r="37" spans="1:12" x14ac:dyDescent="0.2">
      <c r="A37" s="7" t="s">
        <v>30</v>
      </c>
      <c r="B37" s="48">
        <v>28353894.299302865</v>
      </c>
      <c r="C37" s="10">
        <v>2</v>
      </c>
      <c r="D37" s="2">
        <v>1</v>
      </c>
      <c r="E37" s="49">
        <f t="shared" si="0"/>
        <v>28353894.299302865</v>
      </c>
      <c r="F37" s="36">
        <f t="shared" si="1"/>
        <v>1</v>
      </c>
      <c r="G37" s="50">
        <f t="shared" si="2"/>
        <v>28353894.299302865</v>
      </c>
      <c r="H37" s="15">
        <v>0.5</v>
      </c>
      <c r="I37" s="10">
        <v>0</v>
      </c>
      <c r="J37" s="49">
        <f t="shared" si="3"/>
        <v>0</v>
      </c>
      <c r="K37" s="2">
        <f t="shared" si="4"/>
        <v>0.5</v>
      </c>
      <c r="L37" s="51">
        <f t="shared" si="5"/>
        <v>14176947.149651432</v>
      </c>
    </row>
    <row r="38" spans="1:12" x14ac:dyDescent="0.2">
      <c r="A38" s="7" t="s">
        <v>31</v>
      </c>
      <c r="B38" s="48">
        <v>5498982.8782401606</v>
      </c>
      <c r="C38" s="10">
        <v>2</v>
      </c>
      <c r="D38" s="2">
        <v>1</v>
      </c>
      <c r="E38" s="49">
        <f t="shared" si="0"/>
        <v>5498982.8782401606</v>
      </c>
      <c r="F38" s="36">
        <f t="shared" si="1"/>
        <v>1</v>
      </c>
      <c r="G38" s="50">
        <f t="shared" si="2"/>
        <v>5498982.8782401606</v>
      </c>
      <c r="H38" s="15">
        <v>0.5</v>
      </c>
      <c r="I38" s="10">
        <v>0.5</v>
      </c>
      <c r="J38" s="49">
        <f t="shared" si="3"/>
        <v>2749491.4391200803</v>
      </c>
      <c r="K38" s="2">
        <f t="shared" si="4"/>
        <v>0</v>
      </c>
      <c r="L38" s="51">
        <f t="shared" si="5"/>
        <v>0</v>
      </c>
    </row>
    <row r="39" spans="1:12" x14ac:dyDescent="0.2">
      <c r="A39" s="7" t="s">
        <v>32</v>
      </c>
      <c r="B39" s="48">
        <v>1268055.5197816256</v>
      </c>
      <c r="C39" s="10">
        <v>2.5</v>
      </c>
      <c r="D39" s="2">
        <v>1</v>
      </c>
      <c r="E39" s="49">
        <f t="shared" si="0"/>
        <v>1268055.5197816256</v>
      </c>
      <c r="F39" s="36">
        <f t="shared" si="1"/>
        <v>1.5</v>
      </c>
      <c r="G39" s="50">
        <f t="shared" si="2"/>
        <v>1902083.2796724383</v>
      </c>
      <c r="H39" s="15">
        <v>0.5</v>
      </c>
      <c r="I39" s="10">
        <v>0</v>
      </c>
      <c r="J39" s="49">
        <f t="shared" si="3"/>
        <v>0</v>
      </c>
      <c r="K39" s="2">
        <f t="shared" si="4"/>
        <v>0.5</v>
      </c>
      <c r="L39" s="51">
        <f t="shared" si="5"/>
        <v>634027.7598908128</v>
      </c>
    </row>
    <row r="40" spans="1:12" x14ac:dyDescent="0.2">
      <c r="A40" s="7" t="s">
        <v>33</v>
      </c>
      <c r="B40" s="48">
        <v>461873.72511516005</v>
      </c>
      <c r="C40" s="10">
        <v>2.5</v>
      </c>
      <c r="D40" s="2">
        <v>1</v>
      </c>
      <c r="E40" s="49">
        <f t="shared" si="0"/>
        <v>461873.72511516005</v>
      </c>
      <c r="F40" s="36">
        <f t="shared" si="1"/>
        <v>1.5</v>
      </c>
      <c r="G40" s="50">
        <f t="shared" si="2"/>
        <v>692810.5876727401</v>
      </c>
      <c r="H40" s="15">
        <v>0.5</v>
      </c>
      <c r="I40" s="10">
        <v>0</v>
      </c>
      <c r="J40" s="49">
        <f t="shared" si="3"/>
        <v>0</v>
      </c>
      <c r="K40" s="2">
        <f t="shared" si="4"/>
        <v>0.5</v>
      </c>
      <c r="L40" s="51">
        <f t="shared" si="5"/>
        <v>230936.86255758003</v>
      </c>
    </row>
    <row r="41" spans="1:12" x14ac:dyDescent="0.2">
      <c r="A41" s="7" t="s">
        <v>34</v>
      </c>
      <c r="B41" s="48">
        <v>53771627.8186673</v>
      </c>
      <c r="C41" s="10">
        <v>2</v>
      </c>
      <c r="D41" s="2">
        <v>1</v>
      </c>
      <c r="E41" s="49">
        <f t="shared" si="0"/>
        <v>53771627.8186673</v>
      </c>
      <c r="F41" s="36">
        <f t="shared" si="1"/>
        <v>1</v>
      </c>
      <c r="G41" s="50">
        <f t="shared" si="2"/>
        <v>53771627.8186673</v>
      </c>
      <c r="H41" s="15">
        <v>0.5</v>
      </c>
      <c r="I41" s="10">
        <v>0</v>
      </c>
      <c r="J41" s="49">
        <f t="shared" si="3"/>
        <v>0</v>
      </c>
      <c r="K41" s="2">
        <f t="shared" si="4"/>
        <v>0.5</v>
      </c>
      <c r="L41" s="51">
        <f t="shared" si="5"/>
        <v>26885813.90933365</v>
      </c>
    </row>
    <row r="42" spans="1:12" x14ac:dyDescent="0.2">
      <c r="A42" s="7" t="s">
        <v>35</v>
      </c>
      <c r="B42" s="48">
        <v>166016529.44253078</v>
      </c>
      <c r="C42" s="10">
        <v>3</v>
      </c>
      <c r="D42" s="2">
        <v>0</v>
      </c>
      <c r="E42" s="49">
        <f t="shared" si="0"/>
        <v>0</v>
      </c>
      <c r="F42" s="36">
        <f t="shared" si="1"/>
        <v>3</v>
      </c>
      <c r="G42" s="50">
        <f t="shared" si="2"/>
        <v>498049588.32759237</v>
      </c>
      <c r="H42" s="15">
        <v>0.5</v>
      </c>
      <c r="I42" s="10">
        <v>0.5</v>
      </c>
      <c r="J42" s="49">
        <f t="shared" si="3"/>
        <v>83008264.721265391</v>
      </c>
      <c r="K42" s="2">
        <f t="shared" si="4"/>
        <v>0</v>
      </c>
      <c r="L42" s="51">
        <f t="shared" si="5"/>
        <v>0</v>
      </c>
    </row>
    <row r="43" spans="1:12" x14ac:dyDescent="0.2">
      <c r="A43" s="7" t="s">
        <v>36</v>
      </c>
      <c r="B43" s="48">
        <v>49042829.805905916</v>
      </c>
      <c r="C43" s="10">
        <v>3.5</v>
      </c>
      <c r="D43" s="2">
        <v>1</v>
      </c>
      <c r="E43" s="49">
        <f t="shared" si="0"/>
        <v>49042829.805905916</v>
      </c>
      <c r="F43" s="36">
        <f t="shared" si="1"/>
        <v>2.5</v>
      </c>
      <c r="G43" s="50">
        <f t="shared" si="2"/>
        <v>122607074.51476479</v>
      </c>
      <c r="H43" s="15">
        <v>0.5</v>
      </c>
      <c r="I43" s="10">
        <v>0.5</v>
      </c>
      <c r="J43" s="49">
        <f t="shared" si="3"/>
        <v>24521414.902952958</v>
      </c>
      <c r="K43" s="2">
        <f t="shared" si="4"/>
        <v>0</v>
      </c>
      <c r="L43" s="51">
        <f t="shared" si="5"/>
        <v>0</v>
      </c>
    </row>
    <row r="44" spans="1:12" x14ac:dyDescent="0.2">
      <c r="A44" s="7" t="s">
        <v>37</v>
      </c>
      <c r="B44" s="48">
        <v>4525580.7187301852</v>
      </c>
      <c r="C44" s="10">
        <v>2.5</v>
      </c>
      <c r="D44" s="2">
        <v>1</v>
      </c>
      <c r="E44" s="49">
        <f t="shared" si="0"/>
        <v>4525580.7187301852</v>
      </c>
      <c r="F44" s="36">
        <f t="shared" si="1"/>
        <v>1.5</v>
      </c>
      <c r="G44" s="50">
        <f t="shared" si="2"/>
        <v>6788371.0780952778</v>
      </c>
      <c r="H44" s="15">
        <v>0.5</v>
      </c>
      <c r="I44" s="10">
        <v>0</v>
      </c>
      <c r="J44" s="49">
        <f t="shared" si="3"/>
        <v>0</v>
      </c>
      <c r="K44" s="2">
        <f t="shared" si="4"/>
        <v>0.5</v>
      </c>
      <c r="L44" s="51">
        <f t="shared" si="5"/>
        <v>2262790.3593650926</v>
      </c>
    </row>
    <row r="45" spans="1:12" x14ac:dyDescent="0.2">
      <c r="A45" s="7" t="s">
        <v>38</v>
      </c>
      <c r="B45" s="48">
        <v>387159.33164832008</v>
      </c>
      <c r="C45" s="10">
        <v>2.5</v>
      </c>
      <c r="D45" s="2">
        <v>1.5</v>
      </c>
      <c r="E45" s="49">
        <f t="shared" si="0"/>
        <v>580738.99747248017</v>
      </c>
      <c r="F45" s="36">
        <f t="shared" si="1"/>
        <v>1</v>
      </c>
      <c r="G45" s="50">
        <f t="shared" si="2"/>
        <v>387159.33164832008</v>
      </c>
      <c r="H45" s="15">
        <v>0.5</v>
      </c>
      <c r="I45" s="10">
        <v>0.5</v>
      </c>
      <c r="J45" s="49">
        <f t="shared" si="3"/>
        <v>193579.66582416004</v>
      </c>
      <c r="K45" s="2">
        <f t="shared" si="4"/>
        <v>0</v>
      </c>
      <c r="L45" s="51">
        <f t="shared" si="5"/>
        <v>0</v>
      </c>
    </row>
    <row r="46" spans="1:12" x14ac:dyDescent="0.2">
      <c r="A46" s="7" t="s">
        <v>39</v>
      </c>
      <c r="B46" s="48">
        <v>1379107.1446672829</v>
      </c>
      <c r="C46" s="10">
        <v>1.5</v>
      </c>
      <c r="D46" s="2">
        <v>1.5</v>
      </c>
      <c r="E46" s="49">
        <f t="shared" si="0"/>
        <v>2068660.7170009245</v>
      </c>
      <c r="F46" s="36">
        <f t="shared" si="1"/>
        <v>0</v>
      </c>
      <c r="G46" s="50">
        <f t="shared" si="2"/>
        <v>0</v>
      </c>
      <c r="H46" s="15">
        <v>0.5</v>
      </c>
      <c r="I46" s="10">
        <v>0</v>
      </c>
      <c r="J46" s="49">
        <f t="shared" si="3"/>
        <v>0</v>
      </c>
      <c r="K46" s="2">
        <f t="shared" si="4"/>
        <v>0.5</v>
      </c>
      <c r="L46" s="51">
        <f t="shared" si="5"/>
        <v>689553.57233364147</v>
      </c>
    </row>
    <row r="47" spans="1:12" x14ac:dyDescent="0.2">
      <c r="A47" s="7" t="s">
        <v>40</v>
      </c>
      <c r="B47" s="48">
        <v>65704869.523432314</v>
      </c>
      <c r="C47" s="10">
        <v>3</v>
      </c>
      <c r="D47" s="2">
        <v>0.5</v>
      </c>
      <c r="E47" s="49">
        <f t="shared" si="0"/>
        <v>32852434.761716157</v>
      </c>
      <c r="F47" s="36">
        <f t="shared" si="1"/>
        <v>2.5</v>
      </c>
      <c r="G47" s="50">
        <f t="shared" si="2"/>
        <v>164262173.80858079</v>
      </c>
      <c r="H47" s="15">
        <v>0.5</v>
      </c>
      <c r="I47" s="10">
        <v>0.5</v>
      </c>
      <c r="J47" s="49">
        <f t="shared" si="3"/>
        <v>32852434.761716157</v>
      </c>
      <c r="K47" s="2">
        <f t="shared" si="4"/>
        <v>0</v>
      </c>
      <c r="L47" s="51">
        <f t="shared" si="5"/>
        <v>0</v>
      </c>
    </row>
    <row r="48" spans="1:12" x14ac:dyDescent="0.2">
      <c r="A48" s="7" t="s">
        <v>41</v>
      </c>
      <c r="B48" s="48">
        <v>52817915.092875659</v>
      </c>
      <c r="C48" s="10">
        <v>2</v>
      </c>
      <c r="D48" s="2">
        <v>1</v>
      </c>
      <c r="E48" s="49">
        <f t="shared" si="0"/>
        <v>52817915.092875659</v>
      </c>
      <c r="F48" s="36">
        <f t="shared" si="1"/>
        <v>1</v>
      </c>
      <c r="G48" s="50">
        <f t="shared" si="2"/>
        <v>52817915.092875659</v>
      </c>
      <c r="H48" s="15">
        <v>0.5</v>
      </c>
      <c r="I48" s="10">
        <v>0</v>
      </c>
      <c r="J48" s="49">
        <f t="shared" si="3"/>
        <v>0</v>
      </c>
      <c r="K48" s="2">
        <f t="shared" si="4"/>
        <v>0.5</v>
      </c>
      <c r="L48" s="51">
        <f t="shared" si="5"/>
        <v>26408957.54643783</v>
      </c>
    </row>
    <row r="49" spans="1:12" x14ac:dyDescent="0.2">
      <c r="A49" s="7" t="s">
        <v>42</v>
      </c>
      <c r="B49" s="48">
        <v>35598701.466489665</v>
      </c>
      <c r="C49" s="10">
        <v>2</v>
      </c>
      <c r="D49" s="2">
        <v>0</v>
      </c>
      <c r="E49" s="49">
        <f t="shared" si="0"/>
        <v>0</v>
      </c>
      <c r="F49" s="36">
        <f t="shared" si="1"/>
        <v>2</v>
      </c>
      <c r="G49" s="50">
        <f t="shared" si="2"/>
        <v>71197402.93297933</v>
      </c>
      <c r="H49" s="15">
        <v>0.5</v>
      </c>
      <c r="I49" s="10">
        <v>0.5</v>
      </c>
      <c r="J49" s="49">
        <f t="shared" si="3"/>
        <v>17799350.733244833</v>
      </c>
      <c r="K49" s="2">
        <f t="shared" si="4"/>
        <v>0</v>
      </c>
      <c r="L49" s="51">
        <f t="shared" si="5"/>
        <v>0</v>
      </c>
    </row>
    <row r="50" spans="1:12" x14ac:dyDescent="0.2">
      <c r="A50" s="7" t="s">
        <v>43</v>
      </c>
      <c r="B50" s="48">
        <v>599178934.34033132</v>
      </c>
      <c r="C50" s="10">
        <v>2</v>
      </c>
      <c r="D50" s="2">
        <v>1</v>
      </c>
      <c r="E50" s="49">
        <f t="shared" si="0"/>
        <v>599178934.34033132</v>
      </c>
      <c r="F50" s="36">
        <f t="shared" si="1"/>
        <v>1</v>
      </c>
      <c r="G50" s="50">
        <f t="shared" si="2"/>
        <v>599178934.34033132</v>
      </c>
      <c r="H50" s="15">
        <v>0.5</v>
      </c>
      <c r="I50" s="10">
        <v>0</v>
      </c>
      <c r="J50" s="49">
        <f t="shared" si="3"/>
        <v>0</v>
      </c>
      <c r="K50" s="2">
        <f t="shared" si="4"/>
        <v>0.5</v>
      </c>
      <c r="L50" s="51">
        <f t="shared" si="5"/>
        <v>299589467.17016566</v>
      </c>
    </row>
    <row r="51" spans="1:12" x14ac:dyDescent="0.2">
      <c r="A51" s="7" t="s">
        <v>44</v>
      </c>
      <c r="B51" s="48">
        <v>41116550.182926327</v>
      </c>
      <c r="C51" s="10">
        <v>2</v>
      </c>
      <c r="D51" s="2">
        <v>1</v>
      </c>
      <c r="E51" s="49">
        <f t="shared" si="0"/>
        <v>41116550.182926327</v>
      </c>
      <c r="F51" s="36">
        <f t="shared" si="1"/>
        <v>1</v>
      </c>
      <c r="G51" s="50">
        <f t="shared" si="2"/>
        <v>41116550.182926327</v>
      </c>
      <c r="H51" s="15">
        <v>0.5</v>
      </c>
      <c r="I51" s="10">
        <v>0.5</v>
      </c>
      <c r="J51" s="49">
        <f t="shared" si="3"/>
        <v>20558275.091463163</v>
      </c>
      <c r="K51" s="2">
        <f t="shared" si="4"/>
        <v>0</v>
      </c>
      <c r="L51" s="51">
        <f t="shared" si="5"/>
        <v>0</v>
      </c>
    </row>
    <row r="52" spans="1:12" x14ac:dyDescent="0.2">
      <c r="A52" s="7" t="s">
        <v>45</v>
      </c>
      <c r="B52" s="48">
        <v>14509220.775831142</v>
      </c>
      <c r="C52" s="10">
        <v>2</v>
      </c>
      <c r="D52" s="2">
        <v>1</v>
      </c>
      <c r="E52" s="49">
        <f t="shared" si="0"/>
        <v>14509220.775831142</v>
      </c>
      <c r="F52" s="36">
        <f t="shared" si="1"/>
        <v>1</v>
      </c>
      <c r="G52" s="50">
        <f t="shared" si="2"/>
        <v>14509220.775831142</v>
      </c>
      <c r="H52" s="15">
        <v>0.5</v>
      </c>
      <c r="I52" s="10">
        <v>0</v>
      </c>
      <c r="J52" s="49">
        <f t="shared" si="3"/>
        <v>0</v>
      </c>
      <c r="K52" s="2">
        <f t="shared" si="4"/>
        <v>0.5</v>
      </c>
      <c r="L52" s="51">
        <f t="shared" si="5"/>
        <v>7254610.3879155712</v>
      </c>
    </row>
    <row r="53" spans="1:12" x14ac:dyDescent="0.2">
      <c r="A53" s="7" t="s">
        <v>46</v>
      </c>
      <c r="B53" s="48">
        <v>46220120.914201073</v>
      </c>
      <c r="C53" s="10">
        <v>3</v>
      </c>
      <c r="D53" s="2">
        <v>0.5</v>
      </c>
      <c r="E53" s="49">
        <f t="shared" si="0"/>
        <v>23110060.457100537</v>
      </c>
      <c r="F53" s="36">
        <f t="shared" si="1"/>
        <v>2.5</v>
      </c>
      <c r="G53" s="50">
        <f t="shared" si="2"/>
        <v>115550302.28550269</v>
      </c>
      <c r="H53" s="15">
        <v>0.5</v>
      </c>
      <c r="I53" s="10">
        <v>0</v>
      </c>
      <c r="J53" s="49">
        <f t="shared" si="3"/>
        <v>0</v>
      </c>
      <c r="K53" s="2">
        <f t="shared" si="4"/>
        <v>0.5</v>
      </c>
      <c r="L53" s="51">
        <f t="shared" si="5"/>
        <v>23110060.457100537</v>
      </c>
    </row>
    <row r="54" spans="1:12" x14ac:dyDescent="0.2">
      <c r="A54" s="7" t="s">
        <v>47</v>
      </c>
      <c r="B54" s="48">
        <v>6479935.6709284596</v>
      </c>
      <c r="C54" s="10">
        <v>2.5</v>
      </c>
      <c r="D54" s="2">
        <v>1</v>
      </c>
      <c r="E54" s="49">
        <f t="shared" si="0"/>
        <v>6479935.6709284596</v>
      </c>
      <c r="F54" s="36">
        <f t="shared" si="1"/>
        <v>1.5</v>
      </c>
      <c r="G54" s="50">
        <f t="shared" si="2"/>
        <v>9719903.5063926894</v>
      </c>
      <c r="H54" s="15">
        <v>0.5</v>
      </c>
      <c r="I54" s="10">
        <v>0</v>
      </c>
      <c r="J54" s="49">
        <f t="shared" si="3"/>
        <v>0</v>
      </c>
      <c r="K54" s="2">
        <f t="shared" si="4"/>
        <v>0.5</v>
      </c>
      <c r="L54" s="51">
        <f t="shared" si="5"/>
        <v>3239967.8354642298</v>
      </c>
    </row>
    <row r="55" spans="1:12" x14ac:dyDescent="0.2">
      <c r="A55" s="7" t="s">
        <v>48</v>
      </c>
      <c r="B55" s="48">
        <v>595935448.83855546</v>
      </c>
      <c r="C55" s="10">
        <v>3</v>
      </c>
      <c r="D55" s="2">
        <v>0</v>
      </c>
      <c r="E55" s="49">
        <f t="shared" si="0"/>
        <v>0</v>
      </c>
      <c r="F55" s="36">
        <f t="shared" si="1"/>
        <v>3</v>
      </c>
      <c r="G55" s="50">
        <f t="shared" si="2"/>
        <v>1787806346.5156665</v>
      </c>
      <c r="H55" s="15">
        <v>0.5</v>
      </c>
      <c r="I55" s="10">
        <v>0.5</v>
      </c>
      <c r="J55" s="49">
        <f t="shared" si="3"/>
        <v>297967724.41927773</v>
      </c>
      <c r="K55" s="2">
        <f t="shared" si="4"/>
        <v>0</v>
      </c>
      <c r="L55" s="51">
        <f t="shared" si="5"/>
        <v>0</v>
      </c>
    </row>
    <row r="56" spans="1:12" x14ac:dyDescent="0.2">
      <c r="A56" s="7" t="s">
        <v>49</v>
      </c>
      <c r="B56" s="48">
        <v>68447492.446081072</v>
      </c>
      <c r="C56" s="10">
        <v>3</v>
      </c>
      <c r="D56" s="2">
        <v>1</v>
      </c>
      <c r="E56" s="49">
        <f t="shared" si="0"/>
        <v>68447492.446081072</v>
      </c>
      <c r="F56" s="36">
        <f t="shared" si="1"/>
        <v>2</v>
      </c>
      <c r="G56" s="50">
        <f t="shared" si="2"/>
        <v>136894984.89216214</v>
      </c>
      <c r="H56" s="15">
        <v>0.5</v>
      </c>
      <c r="I56" s="10">
        <v>0.5</v>
      </c>
      <c r="J56" s="49">
        <f t="shared" si="3"/>
        <v>34223746.223040536</v>
      </c>
      <c r="K56" s="2">
        <f t="shared" si="4"/>
        <v>0</v>
      </c>
      <c r="L56" s="51">
        <f t="shared" si="5"/>
        <v>0</v>
      </c>
    </row>
    <row r="57" spans="1:12" x14ac:dyDescent="0.2">
      <c r="A57" s="7" t="s">
        <v>50</v>
      </c>
      <c r="B57" s="48">
        <v>293844642.90743244</v>
      </c>
      <c r="C57" s="10">
        <v>3</v>
      </c>
      <c r="D57" s="2">
        <v>1</v>
      </c>
      <c r="E57" s="49">
        <f t="shared" si="0"/>
        <v>293844642.90743244</v>
      </c>
      <c r="F57" s="36">
        <f t="shared" si="1"/>
        <v>2</v>
      </c>
      <c r="G57" s="50">
        <f t="shared" si="2"/>
        <v>587689285.81486487</v>
      </c>
      <c r="H57" s="15">
        <v>0.5</v>
      </c>
      <c r="I57" s="10">
        <v>0</v>
      </c>
      <c r="J57" s="49">
        <f t="shared" si="3"/>
        <v>0</v>
      </c>
      <c r="K57" s="2">
        <f t="shared" si="4"/>
        <v>0.5</v>
      </c>
      <c r="L57" s="51">
        <f t="shared" si="5"/>
        <v>146922321.45371622</v>
      </c>
    </row>
    <row r="58" spans="1:12" x14ac:dyDescent="0.2">
      <c r="A58" s="7" t="s">
        <v>51</v>
      </c>
      <c r="B58" s="48">
        <v>73381213.807928681</v>
      </c>
      <c r="C58" s="10">
        <v>3</v>
      </c>
      <c r="D58" s="2">
        <v>1</v>
      </c>
      <c r="E58" s="49">
        <f t="shared" si="0"/>
        <v>73381213.807928681</v>
      </c>
      <c r="F58" s="36">
        <f t="shared" si="1"/>
        <v>2</v>
      </c>
      <c r="G58" s="50">
        <f t="shared" si="2"/>
        <v>146762427.61585736</v>
      </c>
      <c r="H58" s="15">
        <v>0.5</v>
      </c>
      <c r="I58" s="10">
        <v>0</v>
      </c>
      <c r="J58" s="49">
        <f t="shared" si="3"/>
        <v>0</v>
      </c>
      <c r="K58" s="2">
        <f t="shared" si="4"/>
        <v>0.5</v>
      </c>
      <c r="L58" s="51">
        <f t="shared" si="5"/>
        <v>36690606.903964341</v>
      </c>
    </row>
    <row r="59" spans="1:12" x14ac:dyDescent="0.2">
      <c r="A59" s="7" t="s">
        <v>52</v>
      </c>
      <c r="B59" s="48">
        <v>183013001.11344272</v>
      </c>
      <c r="C59" s="10">
        <v>3</v>
      </c>
      <c r="D59" s="2">
        <v>1</v>
      </c>
      <c r="E59" s="49">
        <f t="shared" si="0"/>
        <v>183013001.11344272</v>
      </c>
      <c r="F59" s="36">
        <f t="shared" si="1"/>
        <v>2</v>
      </c>
      <c r="G59" s="50">
        <f t="shared" si="2"/>
        <v>366026002.22688544</v>
      </c>
      <c r="H59" s="15">
        <v>0.5</v>
      </c>
      <c r="I59" s="10">
        <v>0</v>
      </c>
      <c r="J59" s="49">
        <f t="shared" si="3"/>
        <v>0</v>
      </c>
      <c r="K59" s="2">
        <f t="shared" si="4"/>
        <v>0.5</v>
      </c>
      <c r="L59" s="51">
        <f t="shared" si="5"/>
        <v>91506500.556721359</v>
      </c>
    </row>
    <row r="60" spans="1:12" x14ac:dyDescent="0.2">
      <c r="A60" s="7" t="s">
        <v>53</v>
      </c>
      <c r="B60" s="48">
        <v>108295782.75785467</v>
      </c>
      <c r="C60" s="10">
        <v>3</v>
      </c>
      <c r="D60" s="2">
        <v>0.5</v>
      </c>
      <c r="E60" s="49">
        <f t="shared" si="0"/>
        <v>54147891.378927335</v>
      </c>
      <c r="F60" s="36">
        <f t="shared" si="1"/>
        <v>2.5</v>
      </c>
      <c r="G60" s="50">
        <f t="shared" si="2"/>
        <v>270739456.89463669</v>
      </c>
      <c r="H60" s="15">
        <v>0.5</v>
      </c>
      <c r="I60" s="10">
        <v>0.5</v>
      </c>
      <c r="J60" s="49">
        <f t="shared" si="3"/>
        <v>54147891.378927335</v>
      </c>
      <c r="K60" s="2">
        <f t="shared" si="4"/>
        <v>0</v>
      </c>
      <c r="L60" s="51">
        <f t="shared" si="5"/>
        <v>0</v>
      </c>
    </row>
    <row r="61" spans="1:12" x14ac:dyDescent="0.2">
      <c r="A61" s="7" t="s">
        <v>54</v>
      </c>
      <c r="B61" s="48">
        <v>7852240.3145171618</v>
      </c>
      <c r="C61" s="10">
        <v>2</v>
      </c>
      <c r="D61" s="2">
        <v>1</v>
      </c>
      <c r="E61" s="49">
        <f t="shared" si="0"/>
        <v>7852240.3145171618</v>
      </c>
      <c r="F61" s="36">
        <f t="shared" si="1"/>
        <v>1</v>
      </c>
      <c r="G61" s="50">
        <f t="shared" si="2"/>
        <v>7852240.3145171618</v>
      </c>
      <c r="H61" s="15">
        <v>0.5</v>
      </c>
      <c r="I61" s="10">
        <v>0</v>
      </c>
      <c r="J61" s="49">
        <f t="shared" si="3"/>
        <v>0</v>
      </c>
      <c r="K61" s="2">
        <f t="shared" si="4"/>
        <v>0.5</v>
      </c>
      <c r="L61" s="51">
        <f t="shared" si="5"/>
        <v>3926120.1572585809</v>
      </c>
    </row>
    <row r="62" spans="1:12" x14ac:dyDescent="0.2">
      <c r="A62" s="7" t="s">
        <v>84</v>
      </c>
      <c r="B62" s="48">
        <v>46955229.504681811</v>
      </c>
      <c r="C62" s="10">
        <v>2</v>
      </c>
      <c r="D62" s="2">
        <v>0</v>
      </c>
      <c r="E62" s="49">
        <f t="shared" si="0"/>
        <v>0</v>
      </c>
      <c r="F62" s="36">
        <f t="shared" si="1"/>
        <v>2</v>
      </c>
      <c r="G62" s="50">
        <f t="shared" si="2"/>
        <v>93910459.009363621</v>
      </c>
      <c r="H62" s="15">
        <v>0.5</v>
      </c>
      <c r="I62" s="10">
        <v>0.5</v>
      </c>
      <c r="J62" s="49">
        <f t="shared" si="3"/>
        <v>23477614.752340905</v>
      </c>
      <c r="K62" s="2">
        <f t="shared" si="4"/>
        <v>0</v>
      </c>
      <c r="L62" s="51">
        <f t="shared" si="5"/>
        <v>0</v>
      </c>
    </row>
    <row r="63" spans="1:12" x14ac:dyDescent="0.2">
      <c r="A63" s="7" t="s">
        <v>85</v>
      </c>
      <c r="B63" s="48">
        <v>41760596.4127324</v>
      </c>
      <c r="C63" s="10">
        <v>2</v>
      </c>
      <c r="D63" s="2">
        <v>0.5</v>
      </c>
      <c r="E63" s="49">
        <f t="shared" si="0"/>
        <v>20880298.2063662</v>
      </c>
      <c r="F63" s="36">
        <f t="shared" si="1"/>
        <v>1.5</v>
      </c>
      <c r="G63" s="50">
        <f t="shared" si="2"/>
        <v>62640894.619098604</v>
      </c>
      <c r="H63" s="15">
        <v>0.5</v>
      </c>
      <c r="I63" s="10">
        <v>0.5</v>
      </c>
      <c r="J63" s="49">
        <f t="shared" si="3"/>
        <v>20880298.2063662</v>
      </c>
      <c r="K63" s="2">
        <f t="shared" si="4"/>
        <v>0</v>
      </c>
      <c r="L63" s="51">
        <f t="shared" si="5"/>
        <v>0</v>
      </c>
    </row>
    <row r="64" spans="1:12" x14ac:dyDescent="0.2">
      <c r="A64" s="7" t="s">
        <v>55</v>
      </c>
      <c r="B64" s="48">
        <v>20827563.572817296</v>
      </c>
      <c r="C64" s="10">
        <v>3</v>
      </c>
      <c r="D64" s="2">
        <v>0.5</v>
      </c>
      <c r="E64" s="49">
        <f t="shared" si="0"/>
        <v>10413781.786408648</v>
      </c>
      <c r="F64" s="36">
        <f t="shared" si="1"/>
        <v>2.5</v>
      </c>
      <c r="G64" s="50">
        <f t="shared" si="2"/>
        <v>52068908.932043239</v>
      </c>
      <c r="H64" s="15">
        <v>0.5</v>
      </c>
      <c r="I64" s="10">
        <v>0.5</v>
      </c>
      <c r="J64" s="49">
        <f t="shared" si="3"/>
        <v>10413781.786408648</v>
      </c>
      <c r="K64" s="2">
        <f t="shared" si="4"/>
        <v>0</v>
      </c>
      <c r="L64" s="51">
        <f t="shared" si="5"/>
        <v>0</v>
      </c>
    </row>
    <row r="65" spans="1:12" x14ac:dyDescent="0.2">
      <c r="A65" s="7" t="s">
        <v>56</v>
      </c>
      <c r="B65" s="48">
        <v>92471614.713397831</v>
      </c>
      <c r="C65" s="10">
        <v>3</v>
      </c>
      <c r="D65" s="2">
        <v>1</v>
      </c>
      <c r="E65" s="49">
        <f t="shared" si="0"/>
        <v>92471614.713397831</v>
      </c>
      <c r="F65" s="36">
        <f t="shared" si="1"/>
        <v>2</v>
      </c>
      <c r="G65" s="50">
        <f t="shared" si="2"/>
        <v>184943229.42679566</v>
      </c>
      <c r="H65" s="15">
        <v>0.5</v>
      </c>
      <c r="I65" s="10">
        <v>0</v>
      </c>
      <c r="J65" s="49">
        <f t="shared" si="3"/>
        <v>0</v>
      </c>
      <c r="K65" s="2">
        <f t="shared" si="4"/>
        <v>0.5</v>
      </c>
      <c r="L65" s="51">
        <f t="shared" si="5"/>
        <v>46235807.356698915</v>
      </c>
    </row>
    <row r="66" spans="1:12" x14ac:dyDescent="0.2">
      <c r="A66" s="7" t="s">
        <v>57</v>
      </c>
      <c r="B66" s="48">
        <v>80775526.233983576</v>
      </c>
      <c r="C66" s="10">
        <v>3</v>
      </c>
      <c r="D66" s="2">
        <v>1</v>
      </c>
      <c r="E66" s="49">
        <f t="shared" si="0"/>
        <v>80775526.233983576</v>
      </c>
      <c r="F66" s="36">
        <f t="shared" si="1"/>
        <v>2</v>
      </c>
      <c r="G66" s="50">
        <f t="shared" si="2"/>
        <v>161551052.46796715</v>
      </c>
      <c r="H66" s="15">
        <v>0.5</v>
      </c>
      <c r="I66" s="10">
        <v>0</v>
      </c>
      <c r="J66" s="49">
        <f t="shared" si="3"/>
        <v>0</v>
      </c>
      <c r="K66" s="2">
        <f t="shared" si="4"/>
        <v>0.5</v>
      </c>
      <c r="L66" s="51">
        <f t="shared" si="5"/>
        <v>40387763.116991788</v>
      </c>
    </row>
    <row r="67" spans="1:12" x14ac:dyDescent="0.2">
      <c r="A67" s="7" t="s">
        <v>58</v>
      </c>
      <c r="B67" s="48">
        <v>17228723.896003913</v>
      </c>
      <c r="C67" s="10">
        <v>2</v>
      </c>
      <c r="D67" s="2">
        <v>1</v>
      </c>
      <c r="E67" s="49">
        <f t="shared" si="0"/>
        <v>17228723.896003913</v>
      </c>
      <c r="F67" s="36">
        <f t="shared" si="1"/>
        <v>1</v>
      </c>
      <c r="G67" s="50">
        <f t="shared" si="2"/>
        <v>17228723.896003913</v>
      </c>
      <c r="H67" s="15">
        <v>0.5</v>
      </c>
      <c r="I67" s="10">
        <v>0</v>
      </c>
      <c r="J67" s="49">
        <f t="shared" si="3"/>
        <v>0</v>
      </c>
      <c r="K67" s="2">
        <f t="shared" si="4"/>
        <v>0.5</v>
      </c>
      <c r="L67" s="51">
        <f t="shared" si="5"/>
        <v>8614361.9480019566</v>
      </c>
    </row>
    <row r="68" spans="1:12" x14ac:dyDescent="0.2">
      <c r="A68" s="7" t="s">
        <v>59</v>
      </c>
      <c r="B68" s="48">
        <v>5109138.6592417294</v>
      </c>
      <c r="C68" s="10">
        <v>2.5</v>
      </c>
      <c r="D68" s="2">
        <v>1</v>
      </c>
      <c r="E68" s="49">
        <f t="shared" si="0"/>
        <v>5109138.6592417294</v>
      </c>
      <c r="F68" s="36">
        <f t="shared" si="1"/>
        <v>1.5</v>
      </c>
      <c r="G68" s="50">
        <f t="shared" si="2"/>
        <v>7663707.9888625946</v>
      </c>
      <c r="H68" s="15">
        <v>0.5</v>
      </c>
      <c r="I68" s="10">
        <v>0</v>
      </c>
      <c r="J68" s="49">
        <f t="shared" si="3"/>
        <v>0</v>
      </c>
      <c r="K68" s="2">
        <f t="shared" si="4"/>
        <v>0.5</v>
      </c>
      <c r="L68" s="51">
        <f t="shared" si="5"/>
        <v>2554569.3296208647</v>
      </c>
    </row>
    <row r="69" spans="1:12" x14ac:dyDescent="0.2">
      <c r="A69" s="7" t="s">
        <v>60</v>
      </c>
      <c r="B69" s="48">
        <v>2662067.4611961376</v>
      </c>
      <c r="C69" s="10">
        <v>2.5</v>
      </c>
      <c r="D69" s="2">
        <v>1</v>
      </c>
      <c r="E69" s="49">
        <f t="shared" si="0"/>
        <v>2662067.4611961376</v>
      </c>
      <c r="F69" s="36">
        <f t="shared" si="1"/>
        <v>1.5</v>
      </c>
      <c r="G69" s="50">
        <f t="shared" si="2"/>
        <v>3993101.1917942064</v>
      </c>
      <c r="H69" s="15">
        <v>0.5</v>
      </c>
      <c r="I69" s="10">
        <v>0</v>
      </c>
      <c r="J69" s="49">
        <f t="shared" si="3"/>
        <v>0</v>
      </c>
      <c r="K69" s="2">
        <f t="shared" si="4"/>
        <v>0.5</v>
      </c>
      <c r="L69" s="51">
        <f t="shared" si="5"/>
        <v>1331033.7305980688</v>
      </c>
    </row>
    <row r="70" spans="1:12" x14ac:dyDescent="0.2">
      <c r="A70" s="7" t="s">
        <v>61</v>
      </c>
      <c r="B70" s="48">
        <v>843498.92512625502</v>
      </c>
      <c r="C70" s="10">
        <v>2.5</v>
      </c>
      <c r="D70" s="2">
        <v>1</v>
      </c>
      <c r="E70" s="49">
        <f t="shared" si="0"/>
        <v>843498.92512625502</v>
      </c>
      <c r="F70" s="36">
        <f t="shared" si="1"/>
        <v>1.5</v>
      </c>
      <c r="G70" s="50">
        <f t="shared" si="2"/>
        <v>1265248.3876893825</v>
      </c>
      <c r="H70" s="15">
        <v>0.5</v>
      </c>
      <c r="I70" s="10">
        <v>0</v>
      </c>
      <c r="J70" s="49">
        <f t="shared" si="3"/>
        <v>0</v>
      </c>
      <c r="K70" s="2">
        <f t="shared" si="4"/>
        <v>0.5</v>
      </c>
      <c r="L70" s="51">
        <f t="shared" si="5"/>
        <v>421749.46256312751</v>
      </c>
    </row>
    <row r="71" spans="1:12" x14ac:dyDescent="0.2">
      <c r="A71" s="7" t="s">
        <v>62</v>
      </c>
      <c r="B71" s="48">
        <v>95205008.62078692</v>
      </c>
      <c r="C71" s="10">
        <v>3</v>
      </c>
      <c r="D71" s="2">
        <v>0</v>
      </c>
      <c r="E71" s="49">
        <f t="shared" si="0"/>
        <v>0</v>
      </c>
      <c r="F71" s="36">
        <f t="shared" si="1"/>
        <v>3</v>
      </c>
      <c r="G71" s="50">
        <f t="shared" si="2"/>
        <v>285615025.86236078</v>
      </c>
      <c r="H71" s="15">
        <v>0.5</v>
      </c>
      <c r="I71" s="10">
        <v>0.5</v>
      </c>
      <c r="J71" s="49">
        <f t="shared" si="3"/>
        <v>47602504.31039346</v>
      </c>
      <c r="K71" s="2">
        <f t="shared" si="4"/>
        <v>0</v>
      </c>
      <c r="L71" s="51">
        <f t="shared" si="5"/>
        <v>0</v>
      </c>
    </row>
    <row r="72" spans="1:12" x14ac:dyDescent="0.2">
      <c r="A72" s="7" t="s">
        <v>63</v>
      </c>
      <c r="B72" s="48">
        <v>2929443.1655622832</v>
      </c>
      <c r="C72" s="10">
        <v>3.5</v>
      </c>
      <c r="D72" s="2">
        <v>1</v>
      </c>
      <c r="E72" s="49">
        <f t="shared" si="0"/>
        <v>2929443.1655622832</v>
      </c>
      <c r="F72" s="36">
        <f t="shared" si="1"/>
        <v>2.5</v>
      </c>
      <c r="G72" s="50">
        <f t="shared" si="2"/>
        <v>7323607.9139057081</v>
      </c>
      <c r="H72" s="15">
        <v>0.5</v>
      </c>
      <c r="I72" s="10">
        <v>0</v>
      </c>
      <c r="J72" s="49">
        <f t="shared" si="3"/>
        <v>0</v>
      </c>
      <c r="K72" s="2">
        <f t="shared" si="4"/>
        <v>0.5</v>
      </c>
      <c r="L72" s="51">
        <f t="shared" si="5"/>
        <v>1464721.5827811416</v>
      </c>
    </row>
    <row r="73" spans="1:12" x14ac:dyDescent="0.2">
      <c r="A73" s="7" t="s">
        <v>64</v>
      </c>
      <c r="B73" s="48">
        <v>27190634.272976067</v>
      </c>
      <c r="C73" s="10">
        <v>3</v>
      </c>
      <c r="D73" s="2">
        <v>1</v>
      </c>
      <c r="E73" s="49">
        <f t="shared" si="0"/>
        <v>27190634.272976067</v>
      </c>
      <c r="F73" s="36">
        <f t="shared" si="1"/>
        <v>2</v>
      </c>
      <c r="G73" s="50">
        <f t="shared" si="2"/>
        <v>54381268.545952134</v>
      </c>
      <c r="H73" s="15">
        <v>0.5</v>
      </c>
      <c r="I73" s="10">
        <v>0</v>
      </c>
      <c r="J73" s="49">
        <f t="shared" si="3"/>
        <v>0</v>
      </c>
      <c r="K73" s="2">
        <f t="shared" si="4"/>
        <v>0.5</v>
      </c>
      <c r="L73" s="51">
        <f t="shared" si="5"/>
        <v>13595317.136488033</v>
      </c>
    </row>
    <row r="74" spans="1:12" x14ac:dyDescent="0.2">
      <c r="A74" s="7" t="s">
        <v>65</v>
      </c>
      <c r="B74" s="48">
        <v>2268782.0615250003</v>
      </c>
      <c r="C74" s="10">
        <v>2.5</v>
      </c>
      <c r="D74" s="2">
        <v>1</v>
      </c>
      <c r="E74" s="49">
        <f>(B74*D74)</f>
        <v>2268782.0615250003</v>
      </c>
      <c r="F74" s="36">
        <f>(C74-D74)</f>
        <v>1.5</v>
      </c>
      <c r="G74" s="50">
        <f>(B74*F74)</f>
        <v>3403173.0922875004</v>
      </c>
      <c r="H74" s="15">
        <v>0.5</v>
      </c>
      <c r="I74" s="10">
        <v>0.5</v>
      </c>
      <c r="J74" s="49">
        <f>(B74*I74)</f>
        <v>1134391.0307625001</v>
      </c>
      <c r="K74" s="2">
        <f>(H74-I74)</f>
        <v>0</v>
      </c>
      <c r="L74" s="51">
        <f>(B74*K74)</f>
        <v>0</v>
      </c>
    </row>
    <row r="75" spans="1:12" x14ac:dyDescent="0.2">
      <c r="A75" s="7" t="s">
        <v>82</v>
      </c>
      <c r="B75" s="11">
        <f>SUM(B8:B74)</f>
        <v>4336578267.797967</v>
      </c>
      <c r="C75" s="12"/>
      <c r="D75" s="1"/>
      <c r="E75" s="40">
        <f>SUM(E8:E74)</f>
        <v>3395717222.3039694</v>
      </c>
      <c r="F75" s="1"/>
      <c r="G75" s="40">
        <f>SUM(G8:G74)</f>
        <v>8554080128.0705576</v>
      </c>
      <c r="H75" s="13"/>
      <c r="I75" s="1"/>
      <c r="J75" s="40">
        <f>SUM(J8:J74)</f>
        <v>966786717.30654395</v>
      </c>
      <c r="K75" s="1"/>
      <c r="L75" s="43">
        <f>SUM(L8:L74)</f>
        <v>1201502416.5924392</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207</v>
      </c>
      <c r="B78" s="127"/>
      <c r="C78" s="127"/>
      <c r="D78" s="127"/>
      <c r="E78" s="127"/>
      <c r="F78" s="127"/>
      <c r="G78" s="127"/>
      <c r="H78" s="127"/>
      <c r="I78" s="127"/>
      <c r="J78" s="127"/>
      <c r="K78" s="127"/>
      <c r="L78" s="128"/>
    </row>
    <row r="79" spans="1:12" ht="12.75" customHeight="1" x14ac:dyDescent="0.2">
      <c r="A79" s="126" t="s">
        <v>208</v>
      </c>
      <c r="B79" s="127"/>
      <c r="C79" s="127"/>
      <c r="D79" s="127"/>
      <c r="E79" s="127"/>
      <c r="F79" s="127"/>
      <c r="G79" s="127"/>
      <c r="H79" s="127"/>
      <c r="I79" s="127"/>
      <c r="J79" s="127"/>
      <c r="K79" s="127"/>
      <c r="L79" s="128"/>
    </row>
    <row r="80" spans="1:12" ht="12.75" customHeight="1" x14ac:dyDescent="0.2">
      <c r="A80" s="45"/>
      <c r="B80" s="46"/>
      <c r="C80" s="46"/>
      <c r="D80" s="46"/>
      <c r="E80" s="46"/>
      <c r="F80" s="46"/>
      <c r="G80" s="46"/>
      <c r="H80" s="46"/>
      <c r="I80" s="46"/>
      <c r="J80" s="46"/>
      <c r="K80" s="46"/>
      <c r="L80" s="47"/>
    </row>
    <row r="81" spans="1:12" ht="12.75" customHeight="1" x14ac:dyDescent="0.2">
      <c r="A81" s="4" t="s">
        <v>74</v>
      </c>
      <c r="B81" s="5"/>
      <c r="C81" s="5"/>
      <c r="D81" s="5"/>
      <c r="E81" s="5"/>
      <c r="F81" s="5"/>
      <c r="G81" s="5"/>
      <c r="H81" s="5"/>
      <c r="I81" s="5"/>
      <c r="J81" s="5"/>
      <c r="K81" s="5"/>
      <c r="L81" s="6"/>
    </row>
    <row r="82" spans="1:12" ht="12.75" customHeight="1" x14ac:dyDescent="0.2">
      <c r="A82" s="126" t="s">
        <v>209</v>
      </c>
      <c r="B82" s="129"/>
      <c r="C82" s="129"/>
      <c r="D82" s="129"/>
      <c r="E82" s="129"/>
      <c r="F82" s="129"/>
      <c r="G82" s="129"/>
      <c r="H82" s="129"/>
      <c r="I82" s="129"/>
      <c r="J82" s="129"/>
      <c r="K82" s="129"/>
      <c r="L82" s="128"/>
    </row>
    <row r="83" spans="1:12" ht="13.5" customHeight="1" thickBot="1" x14ac:dyDescent="0.25">
      <c r="A83" s="130" t="s">
        <v>211</v>
      </c>
      <c r="B83" s="131"/>
      <c r="C83" s="131"/>
      <c r="D83" s="131"/>
      <c r="E83" s="131"/>
      <c r="F83" s="131"/>
      <c r="G83" s="131"/>
      <c r="H83" s="131"/>
      <c r="I83" s="131"/>
      <c r="J83" s="131"/>
      <c r="K83" s="131"/>
      <c r="L83" s="132"/>
    </row>
  </sheetData>
  <mergeCells count="9">
    <mergeCell ref="A79:L79"/>
    <mergeCell ref="A82:L82"/>
    <mergeCell ref="A83:L83"/>
    <mergeCell ref="A1:L1"/>
    <mergeCell ref="A2:L2"/>
    <mergeCell ref="A3:L3"/>
    <mergeCell ref="C4:G4"/>
    <mergeCell ref="H4:L4"/>
    <mergeCell ref="A78:L78"/>
  </mergeCells>
  <printOptions horizontalCentered="1"/>
  <pageMargins left="0.5" right="0.5" top="0.5" bottom="0.5" header="0.3" footer="0.3"/>
  <pageSetup scale="78" fitToHeight="0" orientation="landscape" r:id="rId1"/>
  <headerFooter>
    <oddHeader>&amp;COffice of Economic and Demographic Research</oddHeader>
    <oddFooter>&amp;LOctober 2019&amp;RPage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83"/>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205</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2019</v>
      </c>
      <c r="E6" s="19" t="s">
        <v>70</v>
      </c>
      <c r="F6" s="34" t="s">
        <v>72</v>
      </c>
      <c r="G6" s="25" t="s">
        <v>66</v>
      </c>
      <c r="H6" s="26" t="s">
        <v>76</v>
      </c>
      <c r="I6" s="19">
        <v>2019</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46821663.144622229</v>
      </c>
      <c r="C8" s="9">
        <v>3.5</v>
      </c>
      <c r="D8" s="3">
        <v>0.5</v>
      </c>
      <c r="E8" s="49">
        <f>(B8*D8)</f>
        <v>23410831.572311115</v>
      </c>
      <c r="F8" s="52">
        <f>(C8-D8)</f>
        <v>3</v>
      </c>
      <c r="G8" s="50">
        <f>(B8*F8)</f>
        <v>140464989.43386668</v>
      </c>
      <c r="H8" s="14">
        <v>0.5</v>
      </c>
      <c r="I8" s="33">
        <v>0.5</v>
      </c>
      <c r="J8" s="39">
        <f>(B8*I8)*0.75</f>
        <v>17558123.679233335</v>
      </c>
      <c r="K8" s="3">
        <f>(H8-I8)</f>
        <v>0</v>
      </c>
      <c r="L8" s="42">
        <f>(B8*K8)</f>
        <v>0</v>
      </c>
    </row>
    <row r="9" spans="1:12" x14ac:dyDescent="0.2">
      <c r="A9" s="7" t="s">
        <v>3</v>
      </c>
      <c r="B9" s="48">
        <v>2526127.7675484251</v>
      </c>
      <c r="C9" s="10">
        <v>2.5</v>
      </c>
      <c r="D9" s="2">
        <v>1</v>
      </c>
      <c r="E9" s="49">
        <f>(B9*D9)</f>
        <v>2526127.7675484251</v>
      </c>
      <c r="F9" s="36">
        <f>(C9-D9)</f>
        <v>1.5</v>
      </c>
      <c r="G9" s="50">
        <f>(B9*F9)</f>
        <v>3789191.6513226377</v>
      </c>
      <c r="H9" s="15">
        <v>0.5</v>
      </c>
      <c r="I9" s="10">
        <v>0</v>
      </c>
      <c r="J9" s="49">
        <f>(B9*I9)</f>
        <v>0</v>
      </c>
      <c r="K9" s="2">
        <f>(H9-I9)</f>
        <v>0.5</v>
      </c>
      <c r="L9" s="51">
        <f>(B9*K9)</f>
        <v>1263063.8837742126</v>
      </c>
    </row>
    <row r="10" spans="1:12" x14ac:dyDescent="0.2">
      <c r="A10" s="7" t="s">
        <v>4</v>
      </c>
      <c r="B10" s="48">
        <v>43273915.062324561</v>
      </c>
      <c r="C10" s="10">
        <v>3</v>
      </c>
      <c r="D10" s="2">
        <v>0.5</v>
      </c>
      <c r="E10" s="49">
        <f t="shared" ref="E10:E73" si="0">(B10*D10)</f>
        <v>21636957.531162281</v>
      </c>
      <c r="F10" s="36">
        <f t="shared" ref="F10:F73" si="1">(C10-D10)</f>
        <v>2.5</v>
      </c>
      <c r="G10" s="50">
        <f t="shared" ref="G10:G73" si="2">(B10*F10)</f>
        <v>108184787.6558114</v>
      </c>
      <c r="H10" s="15">
        <v>0.5</v>
      </c>
      <c r="I10" s="10">
        <v>0.5</v>
      </c>
      <c r="J10" s="49">
        <f t="shared" ref="J10:J73" si="3">(B10*I10)</f>
        <v>21636957.531162281</v>
      </c>
      <c r="K10" s="2">
        <f t="shared" ref="K10:K73" si="4">(H10-I10)</f>
        <v>0</v>
      </c>
      <c r="L10" s="51">
        <f t="shared" ref="L10:L73" si="5">(B10*K10)</f>
        <v>0</v>
      </c>
    </row>
    <row r="11" spans="1:12" x14ac:dyDescent="0.2">
      <c r="A11" s="7" t="s">
        <v>5</v>
      </c>
      <c r="B11" s="48">
        <v>3532385.7043803418</v>
      </c>
      <c r="C11" s="10">
        <v>2.5</v>
      </c>
      <c r="D11" s="2">
        <v>1</v>
      </c>
      <c r="E11" s="49">
        <f t="shared" si="0"/>
        <v>3532385.7043803418</v>
      </c>
      <c r="F11" s="36">
        <f t="shared" si="1"/>
        <v>1.5</v>
      </c>
      <c r="G11" s="50">
        <f t="shared" si="2"/>
        <v>5298578.5565705132</v>
      </c>
      <c r="H11" s="15">
        <v>0.5</v>
      </c>
      <c r="I11" s="10">
        <v>0</v>
      </c>
      <c r="J11" s="49">
        <f t="shared" si="3"/>
        <v>0</v>
      </c>
      <c r="K11" s="2">
        <f t="shared" si="4"/>
        <v>0.5</v>
      </c>
      <c r="L11" s="51">
        <f t="shared" si="5"/>
        <v>1766192.8521901709</v>
      </c>
    </row>
    <row r="12" spans="1:12" x14ac:dyDescent="0.2">
      <c r="A12" s="7" t="s">
        <v>6</v>
      </c>
      <c r="B12" s="48">
        <v>99705199.813984886</v>
      </c>
      <c r="C12" s="10">
        <v>3</v>
      </c>
      <c r="D12" s="2">
        <v>0.5</v>
      </c>
      <c r="E12" s="49">
        <f t="shared" si="0"/>
        <v>49852599.906992443</v>
      </c>
      <c r="F12" s="36">
        <f t="shared" si="1"/>
        <v>2.5</v>
      </c>
      <c r="G12" s="50">
        <f t="shared" si="2"/>
        <v>249262999.53496221</v>
      </c>
      <c r="H12" s="15">
        <v>0.5</v>
      </c>
      <c r="I12" s="10">
        <v>0.5</v>
      </c>
      <c r="J12" s="49">
        <f t="shared" si="3"/>
        <v>49852599.906992443</v>
      </c>
      <c r="K12" s="2">
        <f t="shared" si="4"/>
        <v>0</v>
      </c>
      <c r="L12" s="51">
        <f t="shared" si="5"/>
        <v>0</v>
      </c>
    </row>
    <row r="13" spans="1:12" x14ac:dyDescent="0.2">
      <c r="A13" s="7" t="s">
        <v>7</v>
      </c>
      <c r="B13" s="48">
        <v>371868443.55393797</v>
      </c>
      <c r="C13" s="10">
        <v>3</v>
      </c>
      <c r="D13" s="2">
        <v>1</v>
      </c>
      <c r="E13" s="49">
        <f>(B13*D13)*0.75</f>
        <v>278901332.66545349</v>
      </c>
      <c r="F13" s="36">
        <f t="shared" si="1"/>
        <v>2</v>
      </c>
      <c r="G13" s="50">
        <f t="shared" si="2"/>
        <v>743736887.10787594</v>
      </c>
      <c r="H13" s="15">
        <v>0.5</v>
      </c>
      <c r="I13" s="10">
        <v>0</v>
      </c>
      <c r="J13" s="49">
        <f t="shared" si="3"/>
        <v>0</v>
      </c>
      <c r="K13" s="2">
        <f t="shared" si="4"/>
        <v>0.5</v>
      </c>
      <c r="L13" s="51">
        <f t="shared" si="5"/>
        <v>185934221.77696899</v>
      </c>
    </row>
    <row r="14" spans="1:12" x14ac:dyDescent="0.2">
      <c r="A14" s="7" t="s">
        <v>8</v>
      </c>
      <c r="B14" s="48">
        <v>994095.29677448526</v>
      </c>
      <c r="C14" s="10">
        <v>2.5</v>
      </c>
      <c r="D14" s="2">
        <v>1</v>
      </c>
      <c r="E14" s="49">
        <f t="shared" si="0"/>
        <v>994095.29677448526</v>
      </c>
      <c r="F14" s="36">
        <f t="shared" si="1"/>
        <v>1.5</v>
      </c>
      <c r="G14" s="50">
        <f t="shared" si="2"/>
        <v>1491142.945161728</v>
      </c>
      <c r="H14" s="15">
        <v>0.5</v>
      </c>
      <c r="I14" s="10">
        <v>0.5</v>
      </c>
      <c r="J14" s="49">
        <f t="shared" si="3"/>
        <v>497047.64838724263</v>
      </c>
      <c r="K14" s="2">
        <f t="shared" si="4"/>
        <v>0</v>
      </c>
      <c r="L14" s="51">
        <f t="shared" si="5"/>
        <v>0</v>
      </c>
    </row>
    <row r="15" spans="1:12" x14ac:dyDescent="0.2">
      <c r="A15" s="7" t="s">
        <v>9</v>
      </c>
      <c r="B15" s="48">
        <v>33262919.19237126</v>
      </c>
      <c r="C15" s="10">
        <v>3</v>
      </c>
      <c r="D15" s="2">
        <v>1</v>
      </c>
      <c r="E15" s="49">
        <f t="shared" si="0"/>
        <v>33262919.19237126</v>
      </c>
      <c r="F15" s="36">
        <f t="shared" si="1"/>
        <v>2</v>
      </c>
      <c r="G15" s="50">
        <f t="shared" si="2"/>
        <v>66525838.384742521</v>
      </c>
      <c r="H15" s="15">
        <v>0.5</v>
      </c>
      <c r="I15" s="10">
        <v>0</v>
      </c>
      <c r="J15" s="49">
        <f t="shared" si="3"/>
        <v>0</v>
      </c>
      <c r="K15" s="2">
        <f t="shared" si="4"/>
        <v>0.5</v>
      </c>
      <c r="L15" s="51">
        <f t="shared" si="5"/>
        <v>16631459.59618563</v>
      </c>
    </row>
    <row r="16" spans="1:12" x14ac:dyDescent="0.2">
      <c r="A16" s="7" t="s">
        <v>10</v>
      </c>
      <c r="B16" s="48">
        <v>14963058.144256007</v>
      </c>
      <c r="C16" s="10">
        <v>3</v>
      </c>
      <c r="D16" s="2">
        <v>0</v>
      </c>
      <c r="E16" s="49">
        <f t="shared" si="0"/>
        <v>0</v>
      </c>
      <c r="F16" s="36">
        <f t="shared" si="1"/>
        <v>3</v>
      </c>
      <c r="G16" s="50">
        <f t="shared" si="2"/>
        <v>44889174.432768017</v>
      </c>
      <c r="H16" s="15">
        <v>0.5</v>
      </c>
      <c r="I16" s="10">
        <v>0</v>
      </c>
      <c r="J16" s="49">
        <f t="shared" si="3"/>
        <v>0</v>
      </c>
      <c r="K16" s="2">
        <f t="shared" si="4"/>
        <v>0.5</v>
      </c>
      <c r="L16" s="51">
        <f t="shared" si="5"/>
        <v>7481529.0721280035</v>
      </c>
    </row>
    <row r="17" spans="1:12" x14ac:dyDescent="0.2">
      <c r="A17" s="7" t="s">
        <v>11</v>
      </c>
      <c r="B17" s="48">
        <v>26928666.067476798</v>
      </c>
      <c r="C17" s="10">
        <v>3</v>
      </c>
      <c r="D17" s="2">
        <v>1</v>
      </c>
      <c r="E17" s="49">
        <f t="shared" si="0"/>
        <v>26928666.067476798</v>
      </c>
      <c r="F17" s="36">
        <f t="shared" si="1"/>
        <v>2</v>
      </c>
      <c r="G17" s="50">
        <f t="shared" si="2"/>
        <v>53857332.134953596</v>
      </c>
      <c r="H17" s="15">
        <v>0.5</v>
      </c>
      <c r="I17" s="10">
        <v>0</v>
      </c>
      <c r="J17" s="49">
        <f t="shared" si="3"/>
        <v>0</v>
      </c>
      <c r="K17" s="2">
        <f t="shared" si="4"/>
        <v>0.5</v>
      </c>
      <c r="L17" s="51">
        <f t="shared" si="5"/>
        <v>13464333.033738399</v>
      </c>
    </row>
    <row r="18" spans="1:12" x14ac:dyDescent="0.2">
      <c r="A18" s="7" t="s">
        <v>12</v>
      </c>
      <c r="B18" s="53">
        <v>81566234.848969057</v>
      </c>
      <c r="C18" s="54">
        <v>2</v>
      </c>
      <c r="D18" s="2">
        <v>1</v>
      </c>
      <c r="E18" s="49">
        <f>(B18*D18)*0.75</f>
        <v>61174676.136726797</v>
      </c>
      <c r="F18" s="36">
        <f t="shared" si="1"/>
        <v>1</v>
      </c>
      <c r="G18" s="50">
        <f t="shared" si="2"/>
        <v>81566234.848969057</v>
      </c>
      <c r="H18" s="15">
        <v>0.5</v>
      </c>
      <c r="I18" s="10">
        <v>0</v>
      </c>
      <c r="J18" s="49">
        <f t="shared" si="3"/>
        <v>0</v>
      </c>
      <c r="K18" s="2">
        <f t="shared" si="4"/>
        <v>0.5</v>
      </c>
      <c r="L18" s="51">
        <f t="shared" si="5"/>
        <v>40783117.424484529</v>
      </c>
    </row>
    <row r="19" spans="1:12" x14ac:dyDescent="0.2">
      <c r="A19" s="7" t="s">
        <v>13</v>
      </c>
      <c r="B19" s="48">
        <v>11084251.151669478</v>
      </c>
      <c r="C19" s="10">
        <v>3</v>
      </c>
      <c r="D19" s="2">
        <v>1</v>
      </c>
      <c r="E19" s="49">
        <f t="shared" si="0"/>
        <v>11084251.151669478</v>
      </c>
      <c r="F19" s="36">
        <f t="shared" si="1"/>
        <v>2</v>
      </c>
      <c r="G19" s="50">
        <f t="shared" si="2"/>
        <v>22168502.303338956</v>
      </c>
      <c r="H19" s="15">
        <v>0.5</v>
      </c>
      <c r="I19" s="10">
        <v>0</v>
      </c>
      <c r="J19" s="49">
        <f t="shared" si="3"/>
        <v>0</v>
      </c>
      <c r="K19" s="2">
        <f t="shared" si="4"/>
        <v>0.5</v>
      </c>
      <c r="L19" s="51">
        <f t="shared" si="5"/>
        <v>5542125.575834739</v>
      </c>
    </row>
    <row r="20" spans="1:12" x14ac:dyDescent="0.2">
      <c r="A20" s="7" t="s">
        <v>86</v>
      </c>
      <c r="B20" s="48">
        <v>2877483.5127385049</v>
      </c>
      <c r="C20" s="10">
        <v>2.5</v>
      </c>
      <c r="D20" s="2">
        <v>1.5</v>
      </c>
      <c r="E20" s="49">
        <f t="shared" si="0"/>
        <v>4316225.2691077571</v>
      </c>
      <c r="F20" s="36">
        <f t="shared" si="1"/>
        <v>1</v>
      </c>
      <c r="G20" s="50">
        <f t="shared" si="2"/>
        <v>2877483.5127385049</v>
      </c>
      <c r="H20" s="15">
        <v>0.5</v>
      </c>
      <c r="I20" s="10">
        <v>0</v>
      </c>
      <c r="J20" s="49">
        <f t="shared" si="3"/>
        <v>0</v>
      </c>
      <c r="K20" s="2">
        <f t="shared" si="4"/>
        <v>0.5</v>
      </c>
      <c r="L20" s="51">
        <f t="shared" si="5"/>
        <v>1438741.7563692525</v>
      </c>
    </row>
    <row r="21" spans="1:12" x14ac:dyDescent="0.2">
      <c r="A21" s="7" t="s">
        <v>14</v>
      </c>
      <c r="B21" s="48">
        <v>1103137.4630082303</v>
      </c>
      <c r="C21" s="10">
        <v>2.5</v>
      </c>
      <c r="D21" s="2">
        <v>1</v>
      </c>
      <c r="E21" s="49">
        <f t="shared" si="0"/>
        <v>1103137.4630082303</v>
      </c>
      <c r="F21" s="36">
        <f t="shared" si="1"/>
        <v>1.5</v>
      </c>
      <c r="G21" s="50">
        <f t="shared" si="2"/>
        <v>1654706.1945123454</v>
      </c>
      <c r="H21" s="15">
        <v>0.5</v>
      </c>
      <c r="I21" s="10">
        <v>0</v>
      </c>
      <c r="J21" s="49">
        <f t="shared" si="3"/>
        <v>0</v>
      </c>
      <c r="K21" s="2">
        <f t="shared" si="4"/>
        <v>0.5</v>
      </c>
      <c r="L21" s="51">
        <f t="shared" si="5"/>
        <v>551568.73150411516</v>
      </c>
    </row>
    <row r="22" spans="1:12" x14ac:dyDescent="0.2">
      <c r="A22" s="7" t="s">
        <v>15</v>
      </c>
      <c r="B22" s="48">
        <v>212798258.56351</v>
      </c>
      <c r="C22" s="10">
        <v>3</v>
      </c>
      <c r="D22" s="2">
        <v>1</v>
      </c>
      <c r="E22" s="49">
        <f t="shared" si="0"/>
        <v>212798258.56351</v>
      </c>
      <c r="F22" s="36">
        <f t="shared" si="1"/>
        <v>2</v>
      </c>
      <c r="G22" s="50">
        <f t="shared" si="2"/>
        <v>425596517.12702</v>
      </c>
      <c r="H22" s="15">
        <v>0.5</v>
      </c>
      <c r="I22" s="10">
        <v>0</v>
      </c>
      <c r="J22" s="49">
        <f t="shared" si="3"/>
        <v>0</v>
      </c>
      <c r="K22" s="2">
        <f t="shared" si="4"/>
        <v>0.5</v>
      </c>
      <c r="L22" s="51">
        <f t="shared" si="5"/>
        <v>106399129.281755</v>
      </c>
    </row>
    <row r="23" spans="1:12" x14ac:dyDescent="0.2">
      <c r="A23" s="7" t="s">
        <v>16</v>
      </c>
      <c r="B23" s="48">
        <v>62979921.307184048</v>
      </c>
      <c r="C23" s="10">
        <v>3</v>
      </c>
      <c r="D23" s="2">
        <v>1</v>
      </c>
      <c r="E23" s="49">
        <f t="shared" si="0"/>
        <v>62979921.307184048</v>
      </c>
      <c r="F23" s="36">
        <f t="shared" si="1"/>
        <v>2</v>
      </c>
      <c r="G23" s="50">
        <f t="shared" si="2"/>
        <v>125959842.6143681</v>
      </c>
      <c r="H23" s="15">
        <v>0.5</v>
      </c>
      <c r="I23" s="10">
        <v>0.5</v>
      </c>
      <c r="J23" s="49">
        <f t="shared" si="3"/>
        <v>31489960.653592024</v>
      </c>
      <c r="K23" s="2">
        <f t="shared" si="4"/>
        <v>0</v>
      </c>
      <c r="L23" s="51">
        <f t="shared" si="5"/>
        <v>0</v>
      </c>
    </row>
    <row r="24" spans="1:12" x14ac:dyDescent="0.2">
      <c r="A24" s="7" t="s">
        <v>17</v>
      </c>
      <c r="B24" s="48">
        <v>13685388.932807986</v>
      </c>
      <c r="C24" s="10">
        <v>2</v>
      </c>
      <c r="D24" s="2">
        <v>0.5</v>
      </c>
      <c r="E24" s="49">
        <f t="shared" si="0"/>
        <v>6842694.4664039928</v>
      </c>
      <c r="F24" s="36">
        <f t="shared" si="1"/>
        <v>1.5</v>
      </c>
      <c r="G24" s="50">
        <f t="shared" si="2"/>
        <v>20528083.39921198</v>
      </c>
      <c r="H24" s="15">
        <v>0.5</v>
      </c>
      <c r="I24" s="10">
        <v>0.5</v>
      </c>
      <c r="J24" s="49">
        <f t="shared" si="3"/>
        <v>6842694.4664039928</v>
      </c>
      <c r="K24" s="2">
        <f t="shared" si="4"/>
        <v>0</v>
      </c>
      <c r="L24" s="51">
        <f t="shared" si="5"/>
        <v>0</v>
      </c>
    </row>
    <row r="25" spans="1:12" x14ac:dyDescent="0.2">
      <c r="A25" s="7" t="s">
        <v>18</v>
      </c>
      <c r="B25" s="48">
        <v>2659424.6587914107</v>
      </c>
      <c r="C25" s="10">
        <v>3.5</v>
      </c>
      <c r="D25" s="2">
        <v>1</v>
      </c>
      <c r="E25" s="49">
        <f t="shared" si="0"/>
        <v>2659424.6587914107</v>
      </c>
      <c r="F25" s="36">
        <f t="shared" si="1"/>
        <v>2.5</v>
      </c>
      <c r="G25" s="50">
        <f t="shared" si="2"/>
        <v>6648561.6469785273</v>
      </c>
      <c r="H25" s="15">
        <v>0.5</v>
      </c>
      <c r="I25" s="10">
        <v>0</v>
      </c>
      <c r="J25" s="49">
        <f t="shared" si="3"/>
        <v>0</v>
      </c>
      <c r="K25" s="2">
        <f t="shared" si="4"/>
        <v>0.5</v>
      </c>
      <c r="L25" s="51">
        <f t="shared" si="5"/>
        <v>1329712.3293957054</v>
      </c>
    </row>
    <row r="26" spans="1:12" x14ac:dyDescent="0.2">
      <c r="A26" s="7" t="s">
        <v>19</v>
      </c>
      <c r="B26" s="48">
        <v>3727160.4099139986</v>
      </c>
      <c r="C26" s="10">
        <v>2.5</v>
      </c>
      <c r="D26" s="2">
        <v>1.5</v>
      </c>
      <c r="E26" s="49">
        <f t="shared" si="0"/>
        <v>5590740.6148709981</v>
      </c>
      <c r="F26" s="36">
        <f t="shared" si="1"/>
        <v>1</v>
      </c>
      <c r="G26" s="50">
        <f t="shared" si="2"/>
        <v>3727160.4099139986</v>
      </c>
      <c r="H26" s="15">
        <v>0.5</v>
      </c>
      <c r="I26" s="10">
        <v>0</v>
      </c>
      <c r="J26" s="49">
        <f t="shared" si="3"/>
        <v>0</v>
      </c>
      <c r="K26" s="2">
        <f t="shared" si="4"/>
        <v>0.5</v>
      </c>
      <c r="L26" s="51">
        <f t="shared" si="5"/>
        <v>1863580.2049569993</v>
      </c>
    </row>
    <row r="27" spans="1:12" x14ac:dyDescent="0.2">
      <c r="A27" s="7" t="s">
        <v>20</v>
      </c>
      <c r="B27" s="48">
        <v>1088392.4655190213</v>
      </c>
      <c r="C27" s="10">
        <v>2.5</v>
      </c>
      <c r="D27" s="2">
        <v>1</v>
      </c>
      <c r="E27" s="49">
        <f t="shared" si="0"/>
        <v>1088392.4655190213</v>
      </c>
      <c r="F27" s="36">
        <f t="shared" si="1"/>
        <v>1.5</v>
      </c>
      <c r="G27" s="50">
        <f t="shared" si="2"/>
        <v>1632588.6982785319</v>
      </c>
      <c r="H27" s="15">
        <v>0.5</v>
      </c>
      <c r="I27" s="10">
        <v>0</v>
      </c>
      <c r="J27" s="49">
        <f t="shared" si="3"/>
        <v>0</v>
      </c>
      <c r="K27" s="2">
        <f t="shared" si="4"/>
        <v>0.5</v>
      </c>
      <c r="L27" s="51">
        <f t="shared" si="5"/>
        <v>544196.23275951063</v>
      </c>
    </row>
    <row r="28" spans="1:12" x14ac:dyDescent="0.2">
      <c r="A28" s="7" t="s">
        <v>21</v>
      </c>
      <c r="B28" s="48">
        <v>746212.40575432393</v>
      </c>
      <c r="C28" s="10">
        <v>2.5</v>
      </c>
      <c r="D28" s="2">
        <v>1</v>
      </c>
      <c r="E28" s="49">
        <f t="shared" si="0"/>
        <v>746212.40575432393</v>
      </c>
      <c r="F28" s="36">
        <f t="shared" si="1"/>
        <v>1.5</v>
      </c>
      <c r="G28" s="50">
        <f t="shared" si="2"/>
        <v>1119318.6086314858</v>
      </c>
      <c r="H28" s="15">
        <v>0.5</v>
      </c>
      <c r="I28" s="10">
        <v>0</v>
      </c>
      <c r="J28" s="49">
        <f t="shared" si="3"/>
        <v>0</v>
      </c>
      <c r="K28" s="2">
        <f t="shared" si="4"/>
        <v>0.5</v>
      </c>
      <c r="L28" s="51">
        <f t="shared" si="5"/>
        <v>373106.20287716197</v>
      </c>
    </row>
    <row r="29" spans="1:12" x14ac:dyDescent="0.2">
      <c r="A29" s="7" t="s">
        <v>22</v>
      </c>
      <c r="B29" s="48">
        <v>2393703.5234178519</v>
      </c>
      <c r="C29" s="10">
        <v>3.5</v>
      </c>
      <c r="D29" s="2">
        <v>1</v>
      </c>
      <c r="E29" s="49">
        <f t="shared" si="0"/>
        <v>2393703.5234178519</v>
      </c>
      <c r="F29" s="36">
        <f t="shared" si="1"/>
        <v>2.5</v>
      </c>
      <c r="G29" s="50">
        <f t="shared" si="2"/>
        <v>5984258.8085446302</v>
      </c>
      <c r="H29" s="15">
        <v>0.5</v>
      </c>
      <c r="I29" s="10">
        <v>0</v>
      </c>
      <c r="J29" s="49">
        <f t="shared" si="3"/>
        <v>0</v>
      </c>
      <c r="K29" s="2">
        <f t="shared" si="4"/>
        <v>0.5</v>
      </c>
      <c r="L29" s="51">
        <f t="shared" si="5"/>
        <v>1196851.7617089259</v>
      </c>
    </row>
    <row r="30" spans="1:12" x14ac:dyDescent="0.2">
      <c r="A30" s="7" t="s">
        <v>23</v>
      </c>
      <c r="B30" s="48">
        <v>1346407.5858511096</v>
      </c>
      <c r="C30" s="10">
        <v>2.5</v>
      </c>
      <c r="D30" s="2">
        <v>1</v>
      </c>
      <c r="E30" s="49">
        <f t="shared" si="0"/>
        <v>1346407.5858511096</v>
      </c>
      <c r="F30" s="36">
        <f t="shared" si="1"/>
        <v>1.5</v>
      </c>
      <c r="G30" s="50">
        <f t="shared" si="2"/>
        <v>2019611.3787766644</v>
      </c>
      <c r="H30" s="15">
        <v>0.5</v>
      </c>
      <c r="I30" s="10">
        <v>0</v>
      </c>
      <c r="J30" s="49">
        <f t="shared" si="3"/>
        <v>0</v>
      </c>
      <c r="K30" s="2">
        <f t="shared" si="4"/>
        <v>0.5</v>
      </c>
      <c r="L30" s="51">
        <f t="shared" si="5"/>
        <v>673203.79292555479</v>
      </c>
    </row>
    <row r="31" spans="1:12" x14ac:dyDescent="0.2">
      <c r="A31" s="7" t="s">
        <v>24</v>
      </c>
      <c r="B31" s="48">
        <v>2268217.7622259869</v>
      </c>
      <c r="C31" s="10">
        <v>2.5</v>
      </c>
      <c r="D31" s="2">
        <v>1</v>
      </c>
      <c r="E31" s="49">
        <f t="shared" si="0"/>
        <v>2268217.7622259869</v>
      </c>
      <c r="F31" s="36">
        <f t="shared" si="1"/>
        <v>1.5</v>
      </c>
      <c r="G31" s="50">
        <f t="shared" si="2"/>
        <v>3402326.6433389802</v>
      </c>
      <c r="H31" s="15">
        <v>0.5</v>
      </c>
      <c r="I31" s="10">
        <v>0</v>
      </c>
      <c r="J31" s="49">
        <f t="shared" si="3"/>
        <v>0</v>
      </c>
      <c r="K31" s="2">
        <f t="shared" si="4"/>
        <v>0.5</v>
      </c>
      <c r="L31" s="51">
        <f t="shared" si="5"/>
        <v>1134108.8811129935</v>
      </c>
    </row>
    <row r="32" spans="1:12" x14ac:dyDescent="0.2">
      <c r="A32" s="7" t="s">
        <v>25</v>
      </c>
      <c r="B32" s="48">
        <v>4267136.04054558</v>
      </c>
      <c r="C32" s="10">
        <v>2.5</v>
      </c>
      <c r="D32" s="2">
        <v>1</v>
      </c>
      <c r="E32" s="49">
        <f t="shared" si="0"/>
        <v>4267136.04054558</v>
      </c>
      <c r="F32" s="36">
        <f t="shared" si="1"/>
        <v>1.5</v>
      </c>
      <c r="G32" s="50">
        <f t="shared" si="2"/>
        <v>6400704.0608183704</v>
      </c>
      <c r="H32" s="15">
        <v>0.5</v>
      </c>
      <c r="I32" s="10">
        <v>0</v>
      </c>
      <c r="J32" s="49">
        <f t="shared" si="3"/>
        <v>0</v>
      </c>
      <c r="K32" s="2">
        <f t="shared" si="4"/>
        <v>0.5</v>
      </c>
      <c r="L32" s="51">
        <f t="shared" si="5"/>
        <v>2133568.02027279</v>
      </c>
    </row>
    <row r="33" spans="1:12" x14ac:dyDescent="0.2">
      <c r="A33" s="7" t="s">
        <v>26</v>
      </c>
      <c r="B33" s="48">
        <v>24439796.299448986</v>
      </c>
      <c r="C33" s="10">
        <v>3</v>
      </c>
      <c r="D33" s="2">
        <v>0</v>
      </c>
      <c r="E33" s="49">
        <f t="shared" si="0"/>
        <v>0</v>
      </c>
      <c r="F33" s="36">
        <f t="shared" si="1"/>
        <v>3</v>
      </c>
      <c r="G33" s="50">
        <f t="shared" si="2"/>
        <v>73319388.898346961</v>
      </c>
      <c r="H33" s="15">
        <v>0.5</v>
      </c>
      <c r="I33" s="10">
        <v>0.5</v>
      </c>
      <c r="J33" s="49">
        <f t="shared" si="3"/>
        <v>12219898.149724493</v>
      </c>
      <c r="K33" s="2">
        <f t="shared" si="4"/>
        <v>0</v>
      </c>
      <c r="L33" s="51">
        <f t="shared" si="5"/>
        <v>0</v>
      </c>
    </row>
    <row r="34" spans="1:12" x14ac:dyDescent="0.2">
      <c r="A34" s="7" t="s">
        <v>27</v>
      </c>
      <c r="B34" s="48">
        <v>13305895.973546498</v>
      </c>
      <c r="C34" s="10">
        <v>2</v>
      </c>
      <c r="D34" s="2">
        <v>1</v>
      </c>
      <c r="E34" s="49">
        <f t="shared" si="0"/>
        <v>13305895.973546498</v>
      </c>
      <c r="F34" s="36">
        <f t="shared" si="1"/>
        <v>1</v>
      </c>
      <c r="G34" s="50">
        <f t="shared" si="2"/>
        <v>13305895.973546498</v>
      </c>
      <c r="H34" s="15">
        <v>0.5</v>
      </c>
      <c r="I34" s="10">
        <v>0.5</v>
      </c>
      <c r="J34" s="49">
        <f t="shared" si="3"/>
        <v>6652947.9867732488</v>
      </c>
      <c r="K34" s="2">
        <f t="shared" si="4"/>
        <v>0</v>
      </c>
      <c r="L34" s="51">
        <f t="shared" si="5"/>
        <v>0</v>
      </c>
    </row>
    <row r="35" spans="1:12" x14ac:dyDescent="0.2">
      <c r="A35" s="7" t="s">
        <v>28</v>
      </c>
      <c r="B35" s="48">
        <v>302070744.07383859</v>
      </c>
      <c r="C35" s="10">
        <v>3</v>
      </c>
      <c r="D35" s="2">
        <v>2</v>
      </c>
      <c r="E35" s="49">
        <f>(B35*1)+(B35*1*0.75)</f>
        <v>528623802.12921751</v>
      </c>
      <c r="F35" s="36">
        <f t="shared" si="1"/>
        <v>1</v>
      </c>
      <c r="G35" s="50">
        <f t="shared" si="2"/>
        <v>302070744.07383859</v>
      </c>
      <c r="H35" s="15">
        <v>0.5</v>
      </c>
      <c r="I35" s="10">
        <v>0.5</v>
      </c>
      <c r="J35" s="49">
        <f>(B35*I35)*0.75</f>
        <v>113276529.02768947</v>
      </c>
      <c r="K35" s="2">
        <f t="shared" si="4"/>
        <v>0</v>
      </c>
      <c r="L35" s="51">
        <f t="shared" si="5"/>
        <v>0</v>
      </c>
    </row>
    <row r="36" spans="1:12" x14ac:dyDescent="0.2">
      <c r="A36" s="7" t="s">
        <v>29</v>
      </c>
      <c r="B36" s="48">
        <v>1142142.2010085294</v>
      </c>
      <c r="C36" s="10">
        <v>2.5</v>
      </c>
      <c r="D36" s="2">
        <v>1</v>
      </c>
      <c r="E36" s="49">
        <f t="shared" si="0"/>
        <v>1142142.2010085294</v>
      </c>
      <c r="F36" s="36">
        <f t="shared" si="1"/>
        <v>1.5</v>
      </c>
      <c r="G36" s="50">
        <f t="shared" si="2"/>
        <v>1713213.3015127941</v>
      </c>
      <c r="H36" s="15">
        <v>0.5</v>
      </c>
      <c r="I36" s="10">
        <v>0</v>
      </c>
      <c r="J36" s="49">
        <f t="shared" si="3"/>
        <v>0</v>
      </c>
      <c r="K36" s="2">
        <f t="shared" si="4"/>
        <v>0.5</v>
      </c>
      <c r="L36" s="51">
        <f t="shared" si="5"/>
        <v>571071.1005042647</v>
      </c>
    </row>
    <row r="37" spans="1:12" x14ac:dyDescent="0.2">
      <c r="A37" s="7" t="s">
        <v>30</v>
      </c>
      <c r="B37" s="48">
        <v>29274511.480151031</v>
      </c>
      <c r="C37" s="10">
        <v>2</v>
      </c>
      <c r="D37" s="2">
        <v>1</v>
      </c>
      <c r="E37" s="49">
        <f t="shared" si="0"/>
        <v>29274511.480151031</v>
      </c>
      <c r="F37" s="36">
        <f t="shared" si="1"/>
        <v>1</v>
      </c>
      <c r="G37" s="50">
        <f t="shared" si="2"/>
        <v>29274511.480151031</v>
      </c>
      <c r="H37" s="15">
        <v>0.5</v>
      </c>
      <c r="I37" s="10">
        <v>0</v>
      </c>
      <c r="J37" s="49">
        <f t="shared" si="3"/>
        <v>0</v>
      </c>
      <c r="K37" s="2">
        <f t="shared" si="4"/>
        <v>0.5</v>
      </c>
      <c r="L37" s="51">
        <f t="shared" si="5"/>
        <v>14637255.740075516</v>
      </c>
    </row>
    <row r="38" spans="1:12" x14ac:dyDescent="0.2">
      <c r="A38" s="7" t="s">
        <v>31</v>
      </c>
      <c r="B38" s="48">
        <v>5420107.7461539879</v>
      </c>
      <c r="C38" s="10">
        <v>2</v>
      </c>
      <c r="D38" s="2">
        <v>1</v>
      </c>
      <c r="E38" s="49">
        <f t="shared" si="0"/>
        <v>5420107.7461539879</v>
      </c>
      <c r="F38" s="36">
        <f t="shared" si="1"/>
        <v>1</v>
      </c>
      <c r="G38" s="50">
        <f t="shared" si="2"/>
        <v>5420107.7461539879</v>
      </c>
      <c r="H38" s="15">
        <v>0.5</v>
      </c>
      <c r="I38" s="10">
        <v>0.5</v>
      </c>
      <c r="J38" s="49">
        <f t="shared" si="3"/>
        <v>2710053.873076994</v>
      </c>
      <c r="K38" s="2">
        <f t="shared" si="4"/>
        <v>0</v>
      </c>
      <c r="L38" s="51">
        <f t="shared" si="5"/>
        <v>0</v>
      </c>
    </row>
    <row r="39" spans="1:12" x14ac:dyDescent="0.2">
      <c r="A39" s="7" t="s">
        <v>32</v>
      </c>
      <c r="B39" s="48">
        <v>1421643.3248091354</v>
      </c>
      <c r="C39" s="10">
        <v>2.5</v>
      </c>
      <c r="D39" s="2">
        <v>1</v>
      </c>
      <c r="E39" s="49">
        <f t="shared" si="0"/>
        <v>1421643.3248091354</v>
      </c>
      <c r="F39" s="36">
        <f t="shared" si="1"/>
        <v>1.5</v>
      </c>
      <c r="G39" s="50">
        <f t="shared" si="2"/>
        <v>2132464.9872137029</v>
      </c>
      <c r="H39" s="15">
        <v>0.5</v>
      </c>
      <c r="I39" s="10">
        <v>0</v>
      </c>
      <c r="J39" s="49">
        <f t="shared" si="3"/>
        <v>0</v>
      </c>
      <c r="K39" s="2">
        <f t="shared" si="4"/>
        <v>0.5</v>
      </c>
      <c r="L39" s="51">
        <f t="shared" si="5"/>
        <v>710821.6624045677</v>
      </c>
    </row>
    <row r="40" spans="1:12" x14ac:dyDescent="0.2">
      <c r="A40" s="7" t="s">
        <v>33</v>
      </c>
      <c r="B40" s="48">
        <v>447419.91833034792</v>
      </c>
      <c r="C40" s="10">
        <v>2.5</v>
      </c>
      <c r="D40" s="2">
        <v>1</v>
      </c>
      <c r="E40" s="49">
        <f t="shared" si="0"/>
        <v>447419.91833034792</v>
      </c>
      <c r="F40" s="36">
        <f t="shared" si="1"/>
        <v>1.5</v>
      </c>
      <c r="G40" s="50">
        <f t="shared" si="2"/>
        <v>671129.87749552191</v>
      </c>
      <c r="H40" s="15">
        <v>0.5</v>
      </c>
      <c r="I40" s="10">
        <v>0</v>
      </c>
      <c r="J40" s="49">
        <f t="shared" si="3"/>
        <v>0</v>
      </c>
      <c r="K40" s="2">
        <f t="shared" si="4"/>
        <v>0.5</v>
      </c>
      <c r="L40" s="51">
        <f t="shared" si="5"/>
        <v>223709.95916517396</v>
      </c>
    </row>
    <row r="41" spans="1:12" x14ac:dyDescent="0.2">
      <c r="A41" s="7" t="s">
        <v>34</v>
      </c>
      <c r="B41" s="48">
        <v>54509751.304175846</v>
      </c>
      <c r="C41" s="10">
        <v>2</v>
      </c>
      <c r="D41" s="2">
        <v>1</v>
      </c>
      <c r="E41" s="49">
        <f t="shared" si="0"/>
        <v>54509751.304175846</v>
      </c>
      <c r="F41" s="36">
        <f t="shared" si="1"/>
        <v>1</v>
      </c>
      <c r="G41" s="50">
        <f t="shared" si="2"/>
        <v>54509751.304175846</v>
      </c>
      <c r="H41" s="15">
        <v>0.5</v>
      </c>
      <c r="I41" s="10">
        <v>0</v>
      </c>
      <c r="J41" s="49">
        <f t="shared" si="3"/>
        <v>0</v>
      </c>
      <c r="K41" s="2">
        <f t="shared" si="4"/>
        <v>0.5</v>
      </c>
      <c r="L41" s="51">
        <f t="shared" si="5"/>
        <v>27254875.652087923</v>
      </c>
    </row>
    <row r="42" spans="1:12" x14ac:dyDescent="0.2">
      <c r="A42" s="7" t="s">
        <v>35</v>
      </c>
      <c r="B42" s="48">
        <v>147946414.19334427</v>
      </c>
      <c r="C42" s="10">
        <v>3</v>
      </c>
      <c r="D42" s="2">
        <v>0</v>
      </c>
      <c r="E42" s="49">
        <f t="shared" si="0"/>
        <v>0</v>
      </c>
      <c r="F42" s="36">
        <f t="shared" si="1"/>
        <v>3</v>
      </c>
      <c r="G42" s="50">
        <f t="shared" si="2"/>
        <v>443839242.58003283</v>
      </c>
      <c r="H42" s="15">
        <v>0.5</v>
      </c>
      <c r="I42" s="10">
        <v>0.5</v>
      </c>
      <c r="J42" s="49">
        <f>(B42*I42)*0.75</f>
        <v>55479905.322504103</v>
      </c>
      <c r="K42" s="2">
        <f t="shared" si="4"/>
        <v>0</v>
      </c>
      <c r="L42" s="51">
        <f t="shared" si="5"/>
        <v>0</v>
      </c>
    </row>
    <row r="43" spans="1:12" x14ac:dyDescent="0.2">
      <c r="A43" s="7" t="s">
        <v>36</v>
      </c>
      <c r="B43" s="48">
        <v>49485706.62985158</v>
      </c>
      <c r="C43" s="10">
        <v>3.5</v>
      </c>
      <c r="D43" s="2">
        <v>1</v>
      </c>
      <c r="E43" s="49">
        <f t="shared" si="0"/>
        <v>49485706.62985158</v>
      </c>
      <c r="F43" s="36">
        <f t="shared" si="1"/>
        <v>2.5</v>
      </c>
      <c r="G43" s="50">
        <f t="shared" si="2"/>
        <v>123714266.57462895</v>
      </c>
      <c r="H43" s="15">
        <v>0.5</v>
      </c>
      <c r="I43" s="10">
        <v>0.5</v>
      </c>
      <c r="J43" s="49">
        <f t="shared" si="3"/>
        <v>24742853.31492579</v>
      </c>
      <c r="K43" s="2">
        <f t="shared" si="4"/>
        <v>0</v>
      </c>
      <c r="L43" s="51">
        <f t="shared" si="5"/>
        <v>0</v>
      </c>
    </row>
    <row r="44" spans="1:12" x14ac:dyDescent="0.2">
      <c r="A44" s="7" t="s">
        <v>37</v>
      </c>
      <c r="B44" s="48">
        <v>4449595.6627546092</v>
      </c>
      <c r="C44" s="10">
        <v>2.5</v>
      </c>
      <c r="D44" s="2">
        <v>1</v>
      </c>
      <c r="E44" s="49">
        <f t="shared" si="0"/>
        <v>4449595.6627546092</v>
      </c>
      <c r="F44" s="36">
        <f t="shared" si="1"/>
        <v>1.5</v>
      </c>
      <c r="G44" s="50">
        <f t="shared" si="2"/>
        <v>6674393.4941319134</v>
      </c>
      <c r="H44" s="15">
        <v>0.5</v>
      </c>
      <c r="I44" s="10">
        <v>0</v>
      </c>
      <c r="J44" s="49">
        <f t="shared" si="3"/>
        <v>0</v>
      </c>
      <c r="K44" s="2">
        <f t="shared" si="4"/>
        <v>0.5</v>
      </c>
      <c r="L44" s="51">
        <f t="shared" si="5"/>
        <v>2224797.8313773046</v>
      </c>
    </row>
    <row r="45" spans="1:12" x14ac:dyDescent="0.2">
      <c r="A45" s="7" t="s">
        <v>38</v>
      </c>
      <c r="B45" s="48">
        <v>356053.53789338755</v>
      </c>
      <c r="C45" s="10">
        <v>2.5</v>
      </c>
      <c r="D45" s="2">
        <v>1.5</v>
      </c>
      <c r="E45" s="49">
        <f t="shared" si="0"/>
        <v>534080.30684008135</v>
      </c>
      <c r="F45" s="36">
        <f t="shared" si="1"/>
        <v>1</v>
      </c>
      <c r="G45" s="50">
        <f t="shared" si="2"/>
        <v>356053.53789338755</v>
      </c>
      <c r="H45" s="15">
        <v>0.5</v>
      </c>
      <c r="I45" s="10">
        <v>0.5</v>
      </c>
      <c r="J45" s="49">
        <f t="shared" si="3"/>
        <v>178026.76894669377</v>
      </c>
      <c r="K45" s="2">
        <f t="shared" si="4"/>
        <v>0</v>
      </c>
      <c r="L45" s="51">
        <f t="shared" si="5"/>
        <v>0</v>
      </c>
    </row>
    <row r="46" spans="1:12" x14ac:dyDescent="0.2">
      <c r="A46" s="7" t="s">
        <v>39</v>
      </c>
      <c r="B46" s="48">
        <v>1305984.8516595743</v>
      </c>
      <c r="C46" s="10">
        <v>1.5</v>
      </c>
      <c r="D46" s="2">
        <v>1.5</v>
      </c>
      <c r="E46" s="49">
        <f t="shared" si="0"/>
        <v>1958977.2774893614</v>
      </c>
      <c r="F46" s="36">
        <f t="shared" si="1"/>
        <v>0</v>
      </c>
      <c r="G46" s="50">
        <f t="shared" si="2"/>
        <v>0</v>
      </c>
      <c r="H46" s="15">
        <v>0.5</v>
      </c>
      <c r="I46" s="10">
        <v>0</v>
      </c>
      <c r="J46" s="49">
        <f t="shared" si="3"/>
        <v>0</v>
      </c>
      <c r="K46" s="2">
        <f t="shared" si="4"/>
        <v>0.5</v>
      </c>
      <c r="L46" s="51">
        <f t="shared" si="5"/>
        <v>652992.42582978716</v>
      </c>
    </row>
    <row r="47" spans="1:12" x14ac:dyDescent="0.2">
      <c r="A47" s="7" t="s">
        <v>40</v>
      </c>
      <c r="B47" s="48">
        <v>67912293.65736407</v>
      </c>
      <c r="C47" s="10">
        <v>3</v>
      </c>
      <c r="D47" s="2">
        <v>0.5</v>
      </c>
      <c r="E47" s="49">
        <f t="shared" si="0"/>
        <v>33956146.828682035</v>
      </c>
      <c r="F47" s="36">
        <f t="shared" si="1"/>
        <v>2.5</v>
      </c>
      <c r="G47" s="50">
        <f t="shared" si="2"/>
        <v>169780734.14341018</v>
      </c>
      <c r="H47" s="15">
        <v>0.5</v>
      </c>
      <c r="I47" s="10">
        <v>0.5</v>
      </c>
      <c r="J47" s="49">
        <f t="shared" si="3"/>
        <v>33956146.828682035</v>
      </c>
      <c r="K47" s="2">
        <f t="shared" si="4"/>
        <v>0</v>
      </c>
      <c r="L47" s="51">
        <f t="shared" si="5"/>
        <v>0</v>
      </c>
    </row>
    <row r="48" spans="1:12" x14ac:dyDescent="0.2">
      <c r="A48" s="7" t="s">
        <v>41</v>
      </c>
      <c r="B48" s="48">
        <v>52513527.661919184</v>
      </c>
      <c r="C48" s="10">
        <v>2</v>
      </c>
      <c r="D48" s="2">
        <v>1</v>
      </c>
      <c r="E48" s="49">
        <f t="shared" si="0"/>
        <v>52513527.661919184</v>
      </c>
      <c r="F48" s="36">
        <f t="shared" si="1"/>
        <v>1</v>
      </c>
      <c r="G48" s="50">
        <f t="shared" si="2"/>
        <v>52513527.661919184</v>
      </c>
      <c r="H48" s="15">
        <v>0.5</v>
      </c>
      <c r="I48" s="10">
        <v>0</v>
      </c>
      <c r="J48" s="49">
        <f t="shared" si="3"/>
        <v>0</v>
      </c>
      <c r="K48" s="2">
        <f t="shared" si="4"/>
        <v>0.5</v>
      </c>
      <c r="L48" s="51">
        <f t="shared" si="5"/>
        <v>26256763.830959592</v>
      </c>
    </row>
    <row r="49" spans="1:12" x14ac:dyDescent="0.2">
      <c r="A49" s="7" t="s">
        <v>42</v>
      </c>
      <c r="B49" s="48">
        <v>33964216.862306952</v>
      </c>
      <c r="C49" s="10">
        <v>2</v>
      </c>
      <c r="D49" s="2">
        <v>0</v>
      </c>
      <c r="E49" s="49">
        <f t="shared" si="0"/>
        <v>0</v>
      </c>
      <c r="F49" s="36">
        <f t="shared" si="1"/>
        <v>2</v>
      </c>
      <c r="G49" s="50">
        <f t="shared" si="2"/>
        <v>67928433.724613905</v>
      </c>
      <c r="H49" s="15">
        <v>0.5</v>
      </c>
      <c r="I49" s="10">
        <v>0.5</v>
      </c>
      <c r="J49" s="49">
        <f>(B49*I49)*0.75</f>
        <v>12736581.323365107</v>
      </c>
      <c r="K49" s="2">
        <f t="shared" si="4"/>
        <v>0</v>
      </c>
      <c r="L49" s="51">
        <f t="shared" si="5"/>
        <v>0</v>
      </c>
    </row>
    <row r="50" spans="1:12" x14ac:dyDescent="0.2">
      <c r="A50" s="7" t="s">
        <v>43</v>
      </c>
      <c r="B50" s="48">
        <v>625652191.73140347</v>
      </c>
      <c r="C50" s="10">
        <v>2</v>
      </c>
      <c r="D50" s="2">
        <v>1</v>
      </c>
      <c r="E50" s="49">
        <f t="shared" si="0"/>
        <v>625652191.73140347</v>
      </c>
      <c r="F50" s="36">
        <f t="shared" si="1"/>
        <v>1</v>
      </c>
      <c r="G50" s="50">
        <f t="shared" si="2"/>
        <v>625652191.73140347</v>
      </c>
      <c r="H50" s="15">
        <v>0.5</v>
      </c>
      <c r="I50" s="10">
        <v>0</v>
      </c>
      <c r="J50" s="49">
        <f t="shared" si="3"/>
        <v>0</v>
      </c>
      <c r="K50" s="2">
        <f t="shared" si="4"/>
        <v>0.5</v>
      </c>
      <c r="L50" s="51">
        <f t="shared" si="5"/>
        <v>312826095.86570174</v>
      </c>
    </row>
    <row r="51" spans="1:12" x14ac:dyDescent="0.2">
      <c r="A51" s="7" t="s">
        <v>44</v>
      </c>
      <c r="B51" s="48">
        <v>39502373.49446667</v>
      </c>
      <c r="C51" s="10">
        <v>2</v>
      </c>
      <c r="D51" s="2">
        <v>1</v>
      </c>
      <c r="E51" s="49">
        <f t="shared" si="0"/>
        <v>39502373.49446667</v>
      </c>
      <c r="F51" s="36">
        <f t="shared" si="1"/>
        <v>1</v>
      </c>
      <c r="G51" s="50">
        <f t="shared" si="2"/>
        <v>39502373.49446667</v>
      </c>
      <c r="H51" s="15">
        <v>0.5</v>
      </c>
      <c r="I51" s="10">
        <v>0.5</v>
      </c>
      <c r="J51" s="49">
        <f t="shared" si="3"/>
        <v>19751186.747233335</v>
      </c>
      <c r="K51" s="2">
        <f t="shared" si="4"/>
        <v>0</v>
      </c>
      <c r="L51" s="51">
        <f t="shared" si="5"/>
        <v>0</v>
      </c>
    </row>
    <row r="52" spans="1:12" x14ac:dyDescent="0.2">
      <c r="A52" s="7" t="s">
        <v>45</v>
      </c>
      <c r="B52" s="48">
        <v>14461002.282542897</v>
      </c>
      <c r="C52" s="10">
        <v>2</v>
      </c>
      <c r="D52" s="2">
        <v>1</v>
      </c>
      <c r="E52" s="49">
        <f t="shared" si="0"/>
        <v>14461002.282542897</v>
      </c>
      <c r="F52" s="36">
        <f t="shared" si="1"/>
        <v>1</v>
      </c>
      <c r="G52" s="50">
        <f t="shared" si="2"/>
        <v>14461002.282542897</v>
      </c>
      <c r="H52" s="15">
        <v>0.5</v>
      </c>
      <c r="I52" s="10">
        <v>0</v>
      </c>
      <c r="J52" s="49">
        <f t="shared" si="3"/>
        <v>0</v>
      </c>
      <c r="K52" s="2">
        <f t="shared" si="4"/>
        <v>0.5</v>
      </c>
      <c r="L52" s="51">
        <f t="shared" si="5"/>
        <v>7230501.1412714487</v>
      </c>
    </row>
    <row r="53" spans="1:12" x14ac:dyDescent="0.2">
      <c r="A53" s="7" t="s">
        <v>46</v>
      </c>
      <c r="B53" s="48">
        <v>42245732.356791817</v>
      </c>
      <c r="C53" s="10">
        <v>3</v>
      </c>
      <c r="D53" s="2">
        <v>0.5</v>
      </c>
      <c r="E53" s="49">
        <f>(B53*D53)*0.75</f>
        <v>15842149.63379693</v>
      </c>
      <c r="F53" s="36">
        <f t="shared" si="1"/>
        <v>2.5</v>
      </c>
      <c r="G53" s="50">
        <f t="shared" si="2"/>
        <v>105614330.89197955</v>
      </c>
      <c r="H53" s="15">
        <v>0.5</v>
      </c>
      <c r="I53" s="10">
        <v>0</v>
      </c>
      <c r="J53" s="49">
        <f t="shared" si="3"/>
        <v>0</v>
      </c>
      <c r="K53" s="2">
        <f t="shared" si="4"/>
        <v>0.5</v>
      </c>
      <c r="L53" s="51">
        <f t="shared" si="5"/>
        <v>21122866.178395908</v>
      </c>
    </row>
    <row r="54" spans="1:12" x14ac:dyDescent="0.2">
      <c r="A54" s="7" t="s">
        <v>47</v>
      </c>
      <c r="B54" s="48">
        <v>6770331.1356096743</v>
      </c>
      <c r="C54" s="10">
        <v>2.5</v>
      </c>
      <c r="D54" s="2">
        <v>1</v>
      </c>
      <c r="E54" s="49">
        <f t="shared" si="0"/>
        <v>6770331.1356096743</v>
      </c>
      <c r="F54" s="36">
        <f t="shared" si="1"/>
        <v>1.5</v>
      </c>
      <c r="G54" s="50">
        <f t="shared" si="2"/>
        <v>10155496.703414511</v>
      </c>
      <c r="H54" s="15">
        <v>0.5</v>
      </c>
      <c r="I54" s="10">
        <v>0</v>
      </c>
      <c r="J54" s="49">
        <f t="shared" si="3"/>
        <v>0</v>
      </c>
      <c r="K54" s="2">
        <f t="shared" si="4"/>
        <v>0.5</v>
      </c>
      <c r="L54" s="51">
        <f t="shared" si="5"/>
        <v>3385165.5678048371</v>
      </c>
    </row>
    <row r="55" spans="1:12" x14ac:dyDescent="0.2">
      <c r="A55" s="7" t="s">
        <v>48</v>
      </c>
      <c r="B55" s="48">
        <v>634533524.00562596</v>
      </c>
      <c r="C55" s="10">
        <v>3</v>
      </c>
      <c r="D55" s="2">
        <v>0</v>
      </c>
      <c r="E55" s="49">
        <f t="shared" si="0"/>
        <v>0</v>
      </c>
      <c r="F55" s="36">
        <f t="shared" si="1"/>
        <v>3</v>
      </c>
      <c r="G55" s="50">
        <f t="shared" si="2"/>
        <v>1903600572.0168779</v>
      </c>
      <c r="H55" s="15">
        <v>0.5</v>
      </c>
      <c r="I55" s="10">
        <v>0.5</v>
      </c>
      <c r="J55" s="49">
        <f t="shared" si="3"/>
        <v>317266762.00281298</v>
      </c>
      <c r="K55" s="2">
        <f t="shared" si="4"/>
        <v>0</v>
      </c>
      <c r="L55" s="51">
        <f t="shared" si="5"/>
        <v>0</v>
      </c>
    </row>
    <row r="56" spans="1:12" x14ac:dyDescent="0.2">
      <c r="A56" s="7" t="s">
        <v>49</v>
      </c>
      <c r="B56" s="48">
        <v>67902663.610099718</v>
      </c>
      <c r="C56" s="10">
        <v>3</v>
      </c>
      <c r="D56" s="2">
        <v>1</v>
      </c>
      <c r="E56" s="49">
        <f t="shared" si="0"/>
        <v>67902663.610099718</v>
      </c>
      <c r="F56" s="36">
        <f t="shared" si="1"/>
        <v>2</v>
      </c>
      <c r="G56" s="50">
        <f t="shared" si="2"/>
        <v>135805327.22019944</v>
      </c>
      <c r="H56" s="15">
        <v>0.5</v>
      </c>
      <c r="I56" s="10">
        <v>0.5</v>
      </c>
      <c r="J56" s="49">
        <f t="shared" si="3"/>
        <v>33951331.805049859</v>
      </c>
      <c r="K56" s="2">
        <f t="shared" si="4"/>
        <v>0</v>
      </c>
      <c r="L56" s="51">
        <f t="shared" si="5"/>
        <v>0</v>
      </c>
    </row>
    <row r="57" spans="1:12" x14ac:dyDescent="0.2">
      <c r="A57" s="7" t="s">
        <v>50</v>
      </c>
      <c r="B57" s="48">
        <v>304418194.34382176</v>
      </c>
      <c r="C57" s="10">
        <v>3</v>
      </c>
      <c r="D57" s="2">
        <v>1</v>
      </c>
      <c r="E57" s="49">
        <f t="shared" si="0"/>
        <v>304418194.34382176</v>
      </c>
      <c r="F57" s="36">
        <f t="shared" si="1"/>
        <v>2</v>
      </c>
      <c r="G57" s="50">
        <f t="shared" si="2"/>
        <v>608836388.68764353</v>
      </c>
      <c r="H57" s="15">
        <v>0.5</v>
      </c>
      <c r="I57" s="10">
        <v>0</v>
      </c>
      <c r="J57" s="49">
        <f t="shared" si="3"/>
        <v>0</v>
      </c>
      <c r="K57" s="2">
        <f t="shared" si="4"/>
        <v>0.5</v>
      </c>
      <c r="L57" s="51">
        <f t="shared" si="5"/>
        <v>152209097.17191088</v>
      </c>
    </row>
    <row r="58" spans="1:12" x14ac:dyDescent="0.2">
      <c r="A58" s="7" t="s">
        <v>51</v>
      </c>
      <c r="B58" s="48">
        <v>71135555.378529876</v>
      </c>
      <c r="C58" s="10">
        <v>3</v>
      </c>
      <c r="D58" s="2">
        <v>1</v>
      </c>
      <c r="E58" s="49">
        <f t="shared" si="0"/>
        <v>71135555.378529876</v>
      </c>
      <c r="F58" s="36">
        <f t="shared" si="1"/>
        <v>2</v>
      </c>
      <c r="G58" s="50">
        <f t="shared" si="2"/>
        <v>142271110.75705975</v>
      </c>
      <c r="H58" s="15">
        <v>0.5</v>
      </c>
      <c r="I58" s="10">
        <v>0</v>
      </c>
      <c r="J58" s="49">
        <f t="shared" si="3"/>
        <v>0</v>
      </c>
      <c r="K58" s="2">
        <f t="shared" si="4"/>
        <v>0.5</v>
      </c>
      <c r="L58" s="51">
        <f t="shared" si="5"/>
        <v>35567777.689264938</v>
      </c>
    </row>
    <row r="59" spans="1:12" x14ac:dyDescent="0.2">
      <c r="A59" s="7" t="s">
        <v>52</v>
      </c>
      <c r="B59" s="48">
        <v>190179495.05581161</v>
      </c>
      <c r="C59" s="10">
        <v>3</v>
      </c>
      <c r="D59" s="2">
        <v>1</v>
      </c>
      <c r="E59" s="49">
        <f t="shared" si="0"/>
        <v>190179495.05581161</v>
      </c>
      <c r="F59" s="36">
        <f t="shared" si="1"/>
        <v>2</v>
      </c>
      <c r="G59" s="50">
        <f t="shared" si="2"/>
        <v>380358990.11162323</v>
      </c>
      <c r="H59" s="15">
        <v>0.5</v>
      </c>
      <c r="I59" s="10">
        <v>0</v>
      </c>
      <c r="J59" s="49">
        <f t="shared" si="3"/>
        <v>0</v>
      </c>
      <c r="K59" s="2">
        <f t="shared" si="4"/>
        <v>0.5</v>
      </c>
      <c r="L59" s="51">
        <f t="shared" si="5"/>
        <v>95089747.527905807</v>
      </c>
    </row>
    <row r="60" spans="1:12" x14ac:dyDescent="0.2">
      <c r="A60" s="7" t="s">
        <v>53</v>
      </c>
      <c r="B60" s="48">
        <v>102218178.06098497</v>
      </c>
      <c r="C60" s="10">
        <v>3</v>
      </c>
      <c r="D60" s="2">
        <v>0.5</v>
      </c>
      <c r="E60" s="49">
        <f t="shared" si="0"/>
        <v>51109089.030492485</v>
      </c>
      <c r="F60" s="36">
        <f t="shared" si="1"/>
        <v>2.5</v>
      </c>
      <c r="G60" s="50">
        <f t="shared" si="2"/>
        <v>255545445.15246242</v>
      </c>
      <c r="H60" s="15">
        <v>0.5</v>
      </c>
      <c r="I60" s="10">
        <v>0.5</v>
      </c>
      <c r="J60" s="49">
        <f t="shared" si="3"/>
        <v>51109089.030492485</v>
      </c>
      <c r="K60" s="2">
        <f t="shared" si="4"/>
        <v>0</v>
      </c>
      <c r="L60" s="51">
        <f t="shared" si="5"/>
        <v>0</v>
      </c>
    </row>
    <row r="61" spans="1:12" x14ac:dyDescent="0.2">
      <c r="A61" s="7" t="s">
        <v>54</v>
      </c>
      <c r="B61" s="48">
        <v>7876000.7350571221</v>
      </c>
      <c r="C61" s="10">
        <v>2</v>
      </c>
      <c r="D61" s="2">
        <v>1</v>
      </c>
      <c r="E61" s="49">
        <f t="shared" si="0"/>
        <v>7876000.7350571221</v>
      </c>
      <c r="F61" s="36">
        <f t="shared" si="1"/>
        <v>1</v>
      </c>
      <c r="G61" s="50">
        <f t="shared" si="2"/>
        <v>7876000.7350571221</v>
      </c>
      <c r="H61" s="15">
        <v>0.5</v>
      </c>
      <c r="I61" s="10">
        <v>0</v>
      </c>
      <c r="J61" s="49">
        <f t="shared" si="3"/>
        <v>0</v>
      </c>
      <c r="K61" s="2">
        <f t="shared" si="4"/>
        <v>0.5</v>
      </c>
      <c r="L61" s="51">
        <f t="shared" si="5"/>
        <v>3938000.367528561</v>
      </c>
    </row>
    <row r="62" spans="1:12" x14ac:dyDescent="0.2">
      <c r="A62" s="7" t="s">
        <v>84</v>
      </c>
      <c r="B62" s="48">
        <v>44770055.277853757</v>
      </c>
      <c r="C62" s="10">
        <v>2</v>
      </c>
      <c r="D62" s="2">
        <v>0</v>
      </c>
      <c r="E62" s="49">
        <f t="shared" si="0"/>
        <v>0</v>
      </c>
      <c r="F62" s="36">
        <f t="shared" si="1"/>
        <v>2</v>
      </c>
      <c r="G62" s="50">
        <f t="shared" si="2"/>
        <v>89540110.555707514</v>
      </c>
      <c r="H62" s="15">
        <v>0.5</v>
      </c>
      <c r="I62" s="10">
        <v>0.5</v>
      </c>
      <c r="J62" s="49">
        <f t="shared" si="3"/>
        <v>22385027.638926879</v>
      </c>
      <c r="K62" s="2">
        <f t="shared" si="4"/>
        <v>0</v>
      </c>
      <c r="L62" s="51">
        <f t="shared" si="5"/>
        <v>0</v>
      </c>
    </row>
    <row r="63" spans="1:12" x14ac:dyDescent="0.2">
      <c r="A63" s="7" t="s">
        <v>85</v>
      </c>
      <c r="B63" s="48">
        <v>43376819.216231383</v>
      </c>
      <c r="C63" s="10">
        <v>2</v>
      </c>
      <c r="D63" s="2">
        <v>0.5</v>
      </c>
      <c r="E63" s="49">
        <f>(B63*D63)*0.75</f>
        <v>16266307.20608677</v>
      </c>
      <c r="F63" s="36">
        <f t="shared" si="1"/>
        <v>1.5</v>
      </c>
      <c r="G63" s="50">
        <f t="shared" si="2"/>
        <v>65065228.824347079</v>
      </c>
      <c r="H63" s="15">
        <v>0.5</v>
      </c>
      <c r="I63" s="10">
        <v>0.5</v>
      </c>
      <c r="J63" s="49">
        <f t="shared" si="3"/>
        <v>21688409.608115692</v>
      </c>
      <c r="K63" s="2">
        <f t="shared" si="4"/>
        <v>0</v>
      </c>
      <c r="L63" s="51">
        <f t="shared" si="5"/>
        <v>0</v>
      </c>
    </row>
    <row r="64" spans="1:12" x14ac:dyDescent="0.2">
      <c r="A64" s="7" t="s">
        <v>55</v>
      </c>
      <c r="B64" s="48">
        <v>19450021.706086993</v>
      </c>
      <c r="C64" s="10">
        <v>3</v>
      </c>
      <c r="D64" s="2">
        <v>0.5</v>
      </c>
      <c r="E64" s="49">
        <f t="shared" si="0"/>
        <v>9725010.8530434966</v>
      </c>
      <c r="F64" s="36">
        <f t="shared" si="1"/>
        <v>2.5</v>
      </c>
      <c r="G64" s="50">
        <f t="shared" si="2"/>
        <v>48625054.265217483</v>
      </c>
      <c r="H64" s="15">
        <v>0.5</v>
      </c>
      <c r="I64" s="10">
        <v>0.5</v>
      </c>
      <c r="J64" s="49">
        <f t="shared" si="3"/>
        <v>9725010.8530434966</v>
      </c>
      <c r="K64" s="2">
        <f t="shared" si="4"/>
        <v>0</v>
      </c>
      <c r="L64" s="51">
        <f t="shared" si="5"/>
        <v>0</v>
      </c>
    </row>
    <row r="65" spans="1:12" x14ac:dyDescent="0.2">
      <c r="A65" s="7" t="s">
        <v>56</v>
      </c>
      <c r="B65" s="48">
        <v>92597018.779441983</v>
      </c>
      <c r="C65" s="10">
        <v>3</v>
      </c>
      <c r="D65" s="2">
        <v>1</v>
      </c>
      <c r="E65" s="49">
        <f t="shared" si="0"/>
        <v>92597018.779441983</v>
      </c>
      <c r="F65" s="36">
        <f t="shared" si="1"/>
        <v>2</v>
      </c>
      <c r="G65" s="50">
        <f t="shared" si="2"/>
        <v>185194037.55888397</v>
      </c>
      <c r="H65" s="15">
        <v>0.5</v>
      </c>
      <c r="I65" s="10">
        <v>0</v>
      </c>
      <c r="J65" s="49">
        <f t="shared" si="3"/>
        <v>0</v>
      </c>
      <c r="K65" s="2">
        <f t="shared" si="4"/>
        <v>0.5</v>
      </c>
      <c r="L65" s="51">
        <f t="shared" si="5"/>
        <v>46298509.389720991</v>
      </c>
    </row>
    <row r="66" spans="1:12" x14ac:dyDescent="0.2">
      <c r="A66" s="7" t="s">
        <v>57</v>
      </c>
      <c r="B66" s="48">
        <v>86087709.039554387</v>
      </c>
      <c r="C66" s="10">
        <v>3</v>
      </c>
      <c r="D66" s="2">
        <v>1</v>
      </c>
      <c r="E66" s="49">
        <f t="shared" si="0"/>
        <v>86087709.039554387</v>
      </c>
      <c r="F66" s="36">
        <f t="shared" si="1"/>
        <v>2</v>
      </c>
      <c r="G66" s="50">
        <f t="shared" si="2"/>
        <v>172175418.07910877</v>
      </c>
      <c r="H66" s="15">
        <v>0.5</v>
      </c>
      <c r="I66" s="10">
        <v>0</v>
      </c>
      <c r="J66" s="49">
        <f t="shared" si="3"/>
        <v>0</v>
      </c>
      <c r="K66" s="2">
        <f t="shared" si="4"/>
        <v>0.5</v>
      </c>
      <c r="L66" s="51">
        <f t="shared" si="5"/>
        <v>43043854.519777194</v>
      </c>
    </row>
    <row r="67" spans="1:12" x14ac:dyDescent="0.2">
      <c r="A67" s="7" t="s">
        <v>58</v>
      </c>
      <c r="B67" s="48">
        <v>16918656.246773813</v>
      </c>
      <c r="C67" s="10">
        <v>2</v>
      </c>
      <c r="D67" s="2">
        <v>1</v>
      </c>
      <c r="E67" s="49">
        <f t="shared" si="0"/>
        <v>16918656.246773813</v>
      </c>
      <c r="F67" s="36">
        <f t="shared" si="1"/>
        <v>1</v>
      </c>
      <c r="G67" s="50">
        <f t="shared" si="2"/>
        <v>16918656.246773813</v>
      </c>
      <c r="H67" s="15">
        <v>0.5</v>
      </c>
      <c r="I67" s="10">
        <v>0</v>
      </c>
      <c r="J67" s="49">
        <f t="shared" si="3"/>
        <v>0</v>
      </c>
      <c r="K67" s="2">
        <f t="shared" si="4"/>
        <v>0.5</v>
      </c>
      <c r="L67" s="51">
        <f t="shared" si="5"/>
        <v>8459328.1233869065</v>
      </c>
    </row>
    <row r="68" spans="1:12" x14ac:dyDescent="0.2">
      <c r="A68" s="7" t="s">
        <v>59</v>
      </c>
      <c r="B68" s="48">
        <v>5028125.577205156</v>
      </c>
      <c r="C68" s="10">
        <v>2.5</v>
      </c>
      <c r="D68" s="2">
        <v>1</v>
      </c>
      <c r="E68" s="49">
        <f t="shared" si="0"/>
        <v>5028125.577205156</v>
      </c>
      <c r="F68" s="36">
        <f t="shared" si="1"/>
        <v>1.5</v>
      </c>
      <c r="G68" s="50">
        <f t="shared" si="2"/>
        <v>7542188.3658077344</v>
      </c>
      <c r="H68" s="15">
        <v>0.5</v>
      </c>
      <c r="I68" s="10">
        <v>0</v>
      </c>
      <c r="J68" s="49">
        <f t="shared" si="3"/>
        <v>0</v>
      </c>
      <c r="K68" s="2">
        <f t="shared" si="4"/>
        <v>0.5</v>
      </c>
      <c r="L68" s="51">
        <f t="shared" si="5"/>
        <v>2514062.788602578</v>
      </c>
    </row>
    <row r="69" spans="1:12" x14ac:dyDescent="0.2">
      <c r="A69" s="7" t="s">
        <v>60</v>
      </c>
      <c r="B69" s="48">
        <v>2722430.7669710331</v>
      </c>
      <c r="C69" s="10">
        <v>2.5</v>
      </c>
      <c r="D69" s="2">
        <v>1</v>
      </c>
      <c r="E69" s="49">
        <f t="shared" si="0"/>
        <v>2722430.7669710331</v>
      </c>
      <c r="F69" s="36">
        <f t="shared" si="1"/>
        <v>1.5</v>
      </c>
      <c r="G69" s="50">
        <f t="shared" si="2"/>
        <v>4083646.1504565496</v>
      </c>
      <c r="H69" s="15">
        <v>0.5</v>
      </c>
      <c r="I69" s="10">
        <v>0</v>
      </c>
      <c r="J69" s="49">
        <f t="shared" si="3"/>
        <v>0</v>
      </c>
      <c r="K69" s="2">
        <f t="shared" si="4"/>
        <v>0.5</v>
      </c>
      <c r="L69" s="51">
        <f t="shared" si="5"/>
        <v>1361215.3834855165</v>
      </c>
    </row>
    <row r="70" spans="1:12" x14ac:dyDescent="0.2">
      <c r="A70" s="7" t="s">
        <v>61</v>
      </c>
      <c r="B70" s="48">
        <v>830433.25133922312</v>
      </c>
      <c r="C70" s="10">
        <v>2.5</v>
      </c>
      <c r="D70" s="2">
        <v>1</v>
      </c>
      <c r="E70" s="49">
        <f t="shared" si="0"/>
        <v>830433.25133922312</v>
      </c>
      <c r="F70" s="36">
        <f t="shared" si="1"/>
        <v>1.5</v>
      </c>
      <c r="G70" s="50">
        <f t="shared" si="2"/>
        <v>1245649.8770088346</v>
      </c>
      <c r="H70" s="15">
        <v>0.5</v>
      </c>
      <c r="I70" s="10">
        <v>0</v>
      </c>
      <c r="J70" s="49">
        <f t="shared" si="3"/>
        <v>0</v>
      </c>
      <c r="K70" s="2">
        <f t="shared" si="4"/>
        <v>0.5</v>
      </c>
      <c r="L70" s="51">
        <f t="shared" si="5"/>
        <v>415216.62566961156</v>
      </c>
    </row>
    <row r="71" spans="1:12" x14ac:dyDescent="0.2">
      <c r="A71" s="7" t="s">
        <v>62</v>
      </c>
      <c r="B71" s="48">
        <v>98424424.476861313</v>
      </c>
      <c r="C71" s="10">
        <v>3</v>
      </c>
      <c r="D71" s="2">
        <v>0</v>
      </c>
      <c r="E71" s="49">
        <f t="shared" si="0"/>
        <v>0</v>
      </c>
      <c r="F71" s="36">
        <f t="shared" si="1"/>
        <v>3</v>
      </c>
      <c r="G71" s="50">
        <f t="shared" si="2"/>
        <v>295273273.43058395</v>
      </c>
      <c r="H71" s="15">
        <v>0.5</v>
      </c>
      <c r="I71" s="10">
        <v>0.5</v>
      </c>
      <c r="J71" s="49">
        <f t="shared" si="3"/>
        <v>49212212.238430656</v>
      </c>
      <c r="K71" s="2">
        <f t="shared" si="4"/>
        <v>0</v>
      </c>
      <c r="L71" s="51">
        <f t="shared" si="5"/>
        <v>0</v>
      </c>
    </row>
    <row r="72" spans="1:12" x14ac:dyDescent="0.2">
      <c r="A72" s="7" t="s">
        <v>63</v>
      </c>
      <c r="B72" s="48">
        <v>2755691.4004225163</v>
      </c>
      <c r="C72" s="10">
        <v>3.5</v>
      </c>
      <c r="D72" s="2">
        <v>1</v>
      </c>
      <c r="E72" s="49">
        <f t="shared" si="0"/>
        <v>2755691.4004225163</v>
      </c>
      <c r="F72" s="36">
        <f t="shared" si="1"/>
        <v>2.5</v>
      </c>
      <c r="G72" s="50">
        <f t="shared" si="2"/>
        <v>6889228.5010562912</v>
      </c>
      <c r="H72" s="15">
        <v>0.5</v>
      </c>
      <c r="I72" s="10">
        <v>0</v>
      </c>
      <c r="J72" s="49">
        <f t="shared" si="3"/>
        <v>0</v>
      </c>
      <c r="K72" s="2">
        <f t="shared" si="4"/>
        <v>0.5</v>
      </c>
      <c r="L72" s="51">
        <f t="shared" si="5"/>
        <v>1377845.7002112581</v>
      </c>
    </row>
    <row r="73" spans="1:12" x14ac:dyDescent="0.2">
      <c r="A73" s="7" t="s">
        <v>64</v>
      </c>
      <c r="B73" s="48">
        <v>29899464.761494927</v>
      </c>
      <c r="C73" s="10">
        <v>3</v>
      </c>
      <c r="D73" s="2">
        <v>1</v>
      </c>
      <c r="E73" s="49">
        <f t="shared" si="0"/>
        <v>29899464.761494927</v>
      </c>
      <c r="F73" s="36">
        <f t="shared" si="1"/>
        <v>2</v>
      </c>
      <c r="G73" s="50">
        <f t="shared" si="2"/>
        <v>59798929.522989854</v>
      </c>
      <c r="H73" s="15">
        <v>0.5</v>
      </c>
      <c r="I73" s="10">
        <v>0</v>
      </c>
      <c r="J73" s="49">
        <f t="shared" si="3"/>
        <v>0</v>
      </c>
      <c r="K73" s="2">
        <f t="shared" si="4"/>
        <v>0.5</v>
      </c>
      <c r="L73" s="51">
        <f t="shared" si="5"/>
        <v>14949732.380747464</v>
      </c>
    </row>
    <row r="74" spans="1:12" x14ac:dyDescent="0.2">
      <c r="A74" s="7" t="s">
        <v>65</v>
      </c>
      <c r="B74" s="48">
        <v>2141339.5011927979</v>
      </c>
      <c r="C74" s="10">
        <v>2.5</v>
      </c>
      <c r="D74" s="2">
        <v>1</v>
      </c>
      <c r="E74" s="49">
        <f>(B74*D74)</f>
        <v>2141339.5011927979</v>
      </c>
      <c r="F74" s="36">
        <f>(C74-D74)</f>
        <v>1.5</v>
      </c>
      <c r="G74" s="50">
        <f>(B74*F74)</f>
        <v>3212009.2517891969</v>
      </c>
      <c r="H74" s="15">
        <v>0.5</v>
      </c>
      <c r="I74" s="10">
        <v>0.5</v>
      </c>
      <c r="J74" s="49">
        <f>(B74*I74)*0.75</f>
        <v>803002.31294729922</v>
      </c>
      <c r="K74" s="2">
        <f>(H74-I74)</f>
        <v>0</v>
      </c>
      <c r="L74" s="51">
        <f>(B74*K74)</f>
        <v>0</v>
      </c>
    </row>
    <row r="75" spans="1:12" x14ac:dyDescent="0.2">
      <c r="A75" s="7" t="s">
        <v>82</v>
      </c>
      <c r="B75" s="11">
        <f>SUM(B8:B74)</f>
        <v>4390331041.9503155</v>
      </c>
      <c r="C75" s="12"/>
      <c r="D75" s="1"/>
      <c r="E75" s="40">
        <f>SUM(E8:E74)</f>
        <v>3258569857.3791451</v>
      </c>
      <c r="F75" s="1"/>
      <c r="G75" s="40">
        <f>SUM(G8:G74)</f>
        <v>8661253341.8670006</v>
      </c>
      <c r="H75" s="13"/>
      <c r="I75" s="1"/>
      <c r="J75" s="40">
        <f>SUM(J8:J74)</f>
        <v>915722358.71851194</v>
      </c>
      <c r="K75" s="1"/>
      <c r="L75" s="43">
        <f>SUM(L8:L74)</f>
        <v>1212825115.0347328</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207</v>
      </c>
      <c r="B78" s="127"/>
      <c r="C78" s="127"/>
      <c r="D78" s="127"/>
      <c r="E78" s="127"/>
      <c r="F78" s="127"/>
      <c r="G78" s="127"/>
      <c r="H78" s="127"/>
      <c r="I78" s="127"/>
      <c r="J78" s="127"/>
      <c r="K78" s="127"/>
      <c r="L78" s="128"/>
    </row>
    <row r="79" spans="1:12" ht="12.75" customHeight="1" x14ac:dyDescent="0.2">
      <c r="A79" s="126" t="s">
        <v>208</v>
      </c>
      <c r="B79" s="127"/>
      <c r="C79" s="127"/>
      <c r="D79" s="127"/>
      <c r="E79" s="127"/>
      <c r="F79" s="127"/>
      <c r="G79" s="127"/>
      <c r="H79" s="127"/>
      <c r="I79" s="127"/>
      <c r="J79" s="127"/>
      <c r="K79" s="127"/>
      <c r="L79" s="128"/>
    </row>
    <row r="80" spans="1:12" ht="12.75" customHeight="1" x14ac:dyDescent="0.2">
      <c r="A80" s="45"/>
      <c r="B80" s="46"/>
      <c r="C80" s="46"/>
      <c r="D80" s="46"/>
      <c r="E80" s="46"/>
      <c r="F80" s="46"/>
      <c r="G80" s="46"/>
      <c r="H80" s="46"/>
      <c r="I80" s="46"/>
      <c r="J80" s="46"/>
      <c r="K80" s="46"/>
      <c r="L80" s="47"/>
    </row>
    <row r="81" spans="1:12" ht="12.75" customHeight="1" x14ac:dyDescent="0.2">
      <c r="A81" s="4" t="s">
        <v>74</v>
      </c>
      <c r="B81" s="5"/>
      <c r="C81" s="5"/>
      <c r="D81" s="5"/>
      <c r="E81" s="5"/>
      <c r="F81" s="5"/>
      <c r="G81" s="5"/>
      <c r="H81" s="5"/>
      <c r="I81" s="5"/>
      <c r="J81" s="5"/>
      <c r="K81" s="5"/>
      <c r="L81" s="6"/>
    </row>
    <row r="82" spans="1:12" ht="12.75" customHeight="1" x14ac:dyDescent="0.2">
      <c r="A82" s="126" t="s">
        <v>209</v>
      </c>
      <c r="B82" s="129"/>
      <c r="C82" s="129"/>
      <c r="D82" s="129"/>
      <c r="E82" s="129"/>
      <c r="F82" s="129"/>
      <c r="G82" s="129"/>
      <c r="H82" s="129"/>
      <c r="I82" s="129"/>
      <c r="J82" s="129"/>
      <c r="K82" s="129"/>
      <c r="L82" s="128"/>
    </row>
    <row r="83" spans="1:12" ht="13.5" customHeight="1" thickBot="1" x14ac:dyDescent="0.25">
      <c r="A83" s="130" t="s">
        <v>206</v>
      </c>
      <c r="B83" s="131"/>
      <c r="C83" s="131"/>
      <c r="D83" s="131"/>
      <c r="E83" s="131"/>
      <c r="F83" s="131"/>
      <c r="G83" s="131"/>
      <c r="H83" s="131"/>
      <c r="I83" s="131"/>
      <c r="J83" s="131"/>
      <c r="K83" s="131"/>
      <c r="L83" s="132"/>
    </row>
  </sheetData>
  <mergeCells count="9">
    <mergeCell ref="A79:L79"/>
    <mergeCell ref="A82:L82"/>
    <mergeCell ref="A83:L83"/>
    <mergeCell ref="A1:L1"/>
    <mergeCell ref="A2:L2"/>
    <mergeCell ref="A3:L3"/>
    <mergeCell ref="C4:G4"/>
    <mergeCell ref="H4:L4"/>
    <mergeCell ref="A78:L78"/>
  </mergeCells>
  <printOptions horizontalCentered="1"/>
  <pageMargins left="0.5" right="0.5" top="0.5" bottom="0.5" header="0.3" footer="0.3"/>
  <pageSetup scale="78" fitToHeight="0" orientation="landscape" r:id="rId1"/>
  <headerFooter>
    <oddHeader>&amp;COffice of Economic and Demographic Research</oddHeader>
    <oddFooter>&amp;LJanuary 2019&amp;RPage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3"/>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200</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2018</v>
      </c>
      <c r="E6" s="19" t="s">
        <v>70</v>
      </c>
      <c r="F6" s="34" t="s">
        <v>72</v>
      </c>
      <c r="G6" s="25" t="s">
        <v>66</v>
      </c>
      <c r="H6" s="26" t="s">
        <v>76</v>
      </c>
      <c r="I6" s="19">
        <v>2018</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39914012.724239044</v>
      </c>
      <c r="C8" s="9">
        <v>3.5</v>
      </c>
      <c r="D8" s="3">
        <v>0.5</v>
      </c>
      <c r="E8" s="49">
        <f>(B8*D8)</f>
        <v>19957006.362119522</v>
      </c>
      <c r="F8" s="52">
        <f>(C8-D8)</f>
        <v>3</v>
      </c>
      <c r="G8" s="50">
        <f>(B8*F8)</f>
        <v>119742038.17271712</v>
      </c>
      <c r="H8" s="14">
        <v>0.5</v>
      </c>
      <c r="I8" s="33">
        <v>0</v>
      </c>
      <c r="J8" s="39">
        <f>(B8*I8)</f>
        <v>0</v>
      </c>
      <c r="K8" s="3">
        <f>(H8-I8)</f>
        <v>0.5</v>
      </c>
      <c r="L8" s="42">
        <f>(B8*K8)</f>
        <v>19957006.362119522</v>
      </c>
    </row>
    <row r="9" spans="1:12" x14ac:dyDescent="0.2">
      <c r="A9" s="7" t="s">
        <v>3</v>
      </c>
      <c r="B9" s="48">
        <v>2409958.2738173907</v>
      </c>
      <c r="C9" s="10">
        <v>2.5</v>
      </c>
      <c r="D9" s="2">
        <v>1</v>
      </c>
      <c r="E9" s="49">
        <f>(B9*D9)</f>
        <v>2409958.2738173907</v>
      </c>
      <c r="F9" s="36">
        <f>(C9-D9)</f>
        <v>1.5</v>
      </c>
      <c r="G9" s="50">
        <f>(B9*F9)</f>
        <v>3614937.4107260862</v>
      </c>
      <c r="H9" s="15">
        <v>0.5</v>
      </c>
      <c r="I9" s="10">
        <v>0</v>
      </c>
      <c r="J9" s="49">
        <f>(B9*I9)</f>
        <v>0</v>
      </c>
      <c r="K9" s="2">
        <f>(H9-I9)</f>
        <v>0.5</v>
      </c>
      <c r="L9" s="51">
        <f>(B9*K9)</f>
        <v>1204979.1369086953</v>
      </c>
    </row>
    <row r="10" spans="1:12" x14ac:dyDescent="0.2">
      <c r="A10" s="7" t="s">
        <v>4</v>
      </c>
      <c r="B10" s="48">
        <v>44512290.290559128</v>
      </c>
      <c r="C10" s="10">
        <v>3</v>
      </c>
      <c r="D10" s="2">
        <v>0.5</v>
      </c>
      <c r="E10" s="49">
        <f t="shared" ref="E10:E73" si="0">(B10*D10)</f>
        <v>22256145.145279564</v>
      </c>
      <c r="F10" s="36">
        <f t="shared" ref="F10:F73" si="1">(C10-D10)</f>
        <v>2.5</v>
      </c>
      <c r="G10" s="50">
        <f t="shared" ref="G10:G73" si="2">(B10*F10)</f>
        <v>111280725.72639781</v>
      </c>
      <c r="H10" s="15">
        <v>0.5</v>
      </c>
      <c r="I10" s="10">
        <v>0.5</v>
      </c>
      <c r="J10" s="49">
        <f t="shared" ref="J10:J73" si="3">(B10*I10)</f>
        <v>22256145.145279564</v>
      </c>
      <c r="K10" s="2">
        <f t="shared" ref="K10:K73" si="4">(H10-I10)</f>
        <v>0</v>
      </c>
      <c r="L10" s="51">
        <f t="shared" ref="L10:L73" si="5">(B10*K10)</f>
        <v>0</v>
      </c>
    </row>
    <row r="11" spans="1:12" x14ac:dyDescent="0.2">
      <c r="A11" s="7" t="s">
        <v>5</v>
      </c>
      <c r="B11" s="48">
        <v>3186443.033599474</v>
      </c>
      <c r="C11" s="10">
        <v>2.5</v>
      </c>
      <c r="D11" s="2">
        <v>1</v>
      </c>
      <c r="E11" s="49">
        <f t="shared" si="0"/>
        <v>3186443.033599474</v>
      </c>
      <c r="F11" s="36">
        <f t="shared" si="1"/>
        <v>1.5</v>
      </c>
      <c r="G11" s="50">
        <f t="shared" si="2"/>
        <v>4779664.5503992112</v>
      </c>
      <c r="H11" s="15">
        <v>0.5</v>
      </c>
      <c r="I11" s="10">
        <v>0</v>
      </c>
      <c r="J11" s="49">
        <f t="shared" si="3"/>
        <v>0</v>
      </c>
      <c r="K11" s="2">
        <f t="shared" si="4"/>
        <v>0.5</v>
      </c>
      <c r="L11" s="51">
        <f t="shared" si="5"/>
        <v>1593221.516799737</v>
      </c>
    </row>
    <row r="12" spans="1:12" x14ac:dyDescent="0.2">
      <c r="A12" s="7" t="s">
        <v>6</v>
      </c>
      <c r="B12" s="48">
        <v>90856460.214166045</v>
      </c>
      <c r="C12" s="10">
        <v>3</v>
      </c>
      <c r="D12" s="2">
        <v>0.5</v>
      </c>
      <c r="E12" s="49">
        <f t="shared" si="0"/>
        <v>45428230.107083023</v>
      </c>
      <c r="F12" s="36">
        <f t="shared" si="1"/>
        <v>2.5</v>
      </c>
      <c r="G12" s="50">
        <f t="shared" si="2"/>
        <v>227141150.53541511</v>
      </c>
      <c r="H12" s="15">
        <v>0.5</v>
      </c>
      <c r="I12" s="10">
        <v>0.5</v>
      </c>
      <c r="J12" s="49">
        <f t="shared" si="3"/>
        <v>45428230.107083023</v>
      </c>
      <c r="K12" s="2">
        <f t="shared" si="4"/>
        <v>0</v>
      </c>
      <c r="L12" s="51">
        <f t="shared" si="5"/>
        <v>0</v>
      </c>
    </row>
    <row r="13" spans="1:12" x14ac:dyDescent="0.2">
      <c r="A13" s="7" t="s">
        <v>7</v>
      </c>
      <c r="B13" s="48">
        <v>349327956.38040024</v>
      </c>
      <c r="C13" s="10">
        <v>3</v>
      </c>
      <c r="D13" s="2">
        <v>0</v>
      </c>
      <c r="E13" s="49">
        <f t="shared" si="0"/>
        <v>0</v>
      </c>
      <c r="F13" s="36">
        <f t="shared" si="1"/>
        <v>3</v>
      </c>
      <c r="G13" s="50">
        <f t="shared" si="2"/>
        <v>1047983869.1412008</v>
      </c>
      <c r="H13" s="15">
        <v>0.5</v>
      </c>
      <c r="I13" s="10">
        <v>0</v>
      </c>
      <c r="J13" s="49">
        <f t="shared" si="3"/>
        <v>0</v>
      </c>
      <c r="K13" s="2">
        <f t="shared" si="4"/>
        <v>0.5</v>
      </c>
      <c r="L13" s="51">
        <f t="shared" si="5"/>
        <v>174663978.19020012</v>
      </c>
    </row>
    <row r="14" spans="1:12" x14ac:dyDescent="0.2">
      <c r="A14" s="7" t="s">
        <v>8</v>
      </c>
      <c r="B14" s="48">
        <v>986915.19362136535</v>
      </c>
      <c r="C14" s="10">
        <v>2.5</v>
      </c>
      <c r="D14" s="2">
        <v>1</v>
      </c>
      <c r="E14" s="49">
        <f t="shared" si="0"/>
        <v>986915.19362136535</v>
      </c>
      <c r="F14" s="36">
        <f t="shared" si="1"/>
        <v>1.5</v>
      </c>
      <c r="G14" s="50">
        <f t="shared" si="2"/>
        <v>1480372.790432048</v>
      </c>
      <c r="H14" s="15">
        <v>0.5</v>
      </c>
      <c r="I14" s="10">
        <v>0.5</v>
      </c>
      <c r="J14" s="49">
        <f t="shared" si="3"/>
        <v>493457.59681068268</v>
      </c>
      <c r="K14" s="2">
        <f t="shared" si="4"/>
        <v>0</v>
      </c>
      <c r="L14" s="51">
        <f t="shared" si="5"/>
        <v>0</v>
      </c>
    </row>
    <row r="15" spans="1:12" x14ac:dyDescent="0.2">
      <c r="A15" s="7" t="s">
        <v>9</v>
      </c>
      <c r="B15" s="48">
        <v>31062305.195527129</v>
      </c>
      <c r="C15" s="10">
        <v>3</v>
      </c>
      <c r="D15" s="2">
        <v>1</v>
      </c>
      <c r="E15" s="49">
        <f t="shared" si="0"/>
        <v>31062305.195527129</v>
      </c>
      <c r="F15" s="36">
        <f t="shared" si="1"/>
        <v>2</v>
      </c>
      <c r="G15" s="50">
        <f t="shared" si="2"/>
        <v>62124610.391054258</v>
      </c>
      <c r="H15" s="15">
        <v>0.5</v>
      </c>
      <c r="I15" s="10">
        <v>0</v>
      </c>
      <c r="J15" s="49">
        <f t="shared" si="3"/>
        <v>0</v>
      </c>
      <c r="K15" s="2">
        <f t="shared" si="4"/>
        <v>0.5</v>
      </c>
      <c r="L15" s="51">
        <f t="shared" si="5"/>
        <v>15531152.597763564</v>
      </c>
    </row>
    <row r="16" spans="1:12" x14ac:dyDescent="0.2">
      <c r="A16" s="7" t="s">
        <v>10</v>
      </c>
      <c r="B16" s="48">
        <v>13859200.826235333</v>
      </c>
      <c r="C16" s="10">
        <v>3</v>
      </c>
      <c r="D16" s="2">
        <v>0</v>
      </c>
      <c r="E16" s="49">
        <f t="shared" si="0"/>
        <v>0</v>
      </c>
      <c r="F16" s="36">
        <f t="shared" si="1"/>
        <v>3</v>
      </c>
      <c r="G16" s="50">
        <f t="shared" si="2"/>
        <v>41577602.478706002</v>
      </c>
      <c r="H16" s="15">
        <v>0.5</v>
      </c>
      <c r="I16" s="10">
        <v>0</v>
      </c>
      <c r="J16" s="49">
        <f t="shared" si="3"/>
        <v>0</v>
      </c>
      <c r="K16" s="2">
        <f t="shared" si="4"/>
        <v>0.5</v>
      </c>
      <c r="L16" s="51">
        <f t="shared" si="5"/>
        <v>6929600.4131176667</v>
      </c>
    </row>
    <row r="17" spans="1:12" x14ac:dyDescent="0.2">
      <c r="A17" s="7" t="s">
        <v>11</v>
      </c>
      <c r="B17" s="48">
        <v>25076342.391472742</v>
      </c>
      <c r="C17" s="10">
        <v>3</v>
      </c>
      <c r="D17" s="2">
        <v>1</v>
      </c>
      <c r="E17" s="49">
        <f t="shared" si="0"/>
        <v>25076342.391472742</v>
      </c>
      <c r="F17" s="36">
        <f t="shared" si="1"/>
        <v>2</v>
      </c>
      <c r="G17" s="50">
        <f t="shared" si="2"/>
        <v>50152684.782945484</v>
      </c>
      <c r="H17" s="15">
        <v>0.5</v>
      </c>
      <c r="I17" s="10">
        <v>0</v>
      </c>
      <c r="J17" s="49">
        <f t="shared" si="3"/>
        <v>0</v>
      </c>
      <c r="K17" s="2">
        <f t="shared" si="4"/>
        <v>0.5</v>
      </c>
      <c r="L17" s="51">
        <f t="shared" si="5"/>
        <v>12538171.195736371</v>
      </c>
    </row>
    <row r="18" spans="1:12" x14ac:dyDescent="0.2">
      <c r="A18" s="7" t="s">
        <v>12</v>
      </c>
      <c r="B18" s="53">
        <v>71089509.51940605</v>
      </c>
      <c r="C18" s="54">
        <v>2</v>
      </c>
      <c r="D18" s="2">
        <v>0</v>
      </c>
      <c r="E18" s="49">
        <f t="shared" si="0"/>
        <v>0</v>
      </c>
      <c r="F18" s="36">
        <f t="shared" si="1"/>
        <v>2</v>
      </c>
      <c r="G18" s="50">
        <f t="shared" si="2"/>
        <v>142179019.0388121</v>
      </c>
      <c r="H18" s="15">
        <v>0.5</v>
      </c>
      <c r="I18" s="10">
        <v>0</v>
      </c>
      <c r="J18" s="49">
        <f t="shared" si="3"/>
        <v>0</v>
      </c>
      <c r="K18" s="2">
        <f t="shared" si="4"/>
        <v>0.5</v>
      </c>
      <c r="L18" s="51">
        <f t="shared" si="5"/>
        <v>35544754.759703025</v>
      </c>
    </row>
    <row r="19" spans="1:12" x14ac:dyDescent="0.2">
      <c r="A19" s="7" t="s">
        <v>13</v>
      </c>
      <c r="B19" s="48">
        <v>9929123.8900787905</v>
      </c>
      <c r="C19" s="10">
        <v>3</v>
      </c>
      <c r="D19" s="2">
        <v>1</v>
      </c>
      <c r="E19" s="49">
        <f t="shared" si="0"/>
        <v>9929123.8900787905</v>
      </c>
      <c r="F19" s="36">
        <f t="shared" si="1"/>
        <v>2</v>
      </c>
      <c r="G19" s="50">
        <f t="shared" si="2"/>
        <v>19858247.780157581</v>
      </c>
      <c r="H19" s="15">
        <v>0.5</v>
      </c>
      <c r="I19" s="10">
        <v>0</v>
      </c>
      <c r="J19" s="49">
        <f t="shared" si="3"/>
        <v>0</v>
      </c>
      <c r="K19" s="2">
        <f t="shared" si="4"/>
        <v>0.5</v>
      </c>
      <c r="L19" s="51">
        <f t="shared" si="5"/>
        <v>4964561.9450393952</v>
      </c>
    </row>
    <row r="20" spans="1:12" x14ac:dyDescent="0.2">
      <c r="A20" s="7" t="s">
        <v>86</v>
      </c>
      <c r="B20" s="48">
        <v>2895138.2472213721</v>
      </c>
      <c r="C20" s="10">
        <v>2.5</v>
      </c>
      <c r="D20" s="2">
        <v>1.5</v>
      </c>
      <c r="E20" s="49">
        <f t="shared" si="0"/>
        <v>4342707.3708320577</v>
      </c>
      <c r="F20" s="36">
        <f t="shared" si="1"/>
        <v>1</v>
      </c>
      <c r="G20" s="50">
        <f t="shared" si="2"/>
        <v>2895138.2472213721</v>
      </c>
      <c r="H20" s="15">
        <v>0.5</v>
      </c>
      <c r="I20" s="10">
        <v>0</v>
      </c>
      <c r="J20" s="49">
        <f t="shared" si="3"/>
        <v>0</v>
      </c>
      <c r="K20" s="2">
        <f t="shared" si="4"/>
        <v>0.5</v>
      </c>
      <c r="L20" s="51">
        <f t="shared" si="5"/>
        <v>1447569.123610686</v>
      </c>
    </row>
    <row r="21" spans="1:12" x14ac:dyDescent="0.2">
      <c r="A21" s="7" t="s">
        <v>14</v>
      </c>
      <c r="B21" s="48">
        <v>1073203.2635496319</v>
      </c>
      <c r="C21" s="10">
        <v>2.5</v>
      </c>
      <c r="D21" s="2">
        <v>1</v>
      </c>
      <c r="E21" s="49">
        <f t="shared" si="0"/>
        <v>1073203.2635496319</v>
      </c>
      <c r="F21" s="36">
        <f t="shared" si="1"/>
        <v>1.5</v>
      </c>
      <c r="G21" s="50">
        <f t="shared" si="2"/>
        <v>1609804.8953244479</v>
      </c>
      <c r="H21" s="15">
        <v>0.5</v>
      </c>
      <c r="I21" s="10">
        <v>0</v>
      </c>
      <c r="J21" s="49">
        <f t="shared" si="3"/>
        <v>0</v>
      </c>
      <c r="K21" s="2">
        <f t="shared" si="4"/>
        <v>0.5</v>
      </c>
      <c r="L21" s="51">
        <f t="shared" si="5"/>
        <v>536601.63177481596</v>
      </c>
    </row>
    <row r="22" spans="1:12" x14ac:dyDescent="0.2">
      <c r="A22" s="7" t="s">
        <v>15</v>
      </c>
      <c r="B22" s="48">
        <v>191708004.7849108</v>
      </c>
      <c r="C22" s="10">
        <v>3</v>
      </c>
      <c r="D22" s="2">
        <v>1</v>
      </c>
      <c r="E22" s="49">
        <f t="shared" si="0"/>
        <v>191708004.7849108</v>
      </c>
      <c r="F22" s="36">
        <f t="shared" si="1"/>
        <v>2</v>
      </c>
      <c r="G22" s="50">
        <f t="shared" si="2"/>
        <v>383416009.5698216</v>
      </c>
      <c r="H22" s="15">
        <v>0.5</v>
      </c>
      <c r="I22" s="10">
        <v>0</v>
      </c>
      <c r="J22" s="49">
        <f t="shared" si="3"/>
        <v>0</v>
      </c>
      <c r="K22" s="2">
        <f t="shared" si="4"/>
        <v>0.5</v>
      </c>
      <c r="L22" s="51">
        <f t="shared" si="5"/>
        <v>95854002.392455399</v>
      </c>
    </row>
    <row r="23" spans="1:12" x14ac:dyDescent="0.2">
      <c r="A23" s="7" t="s">
        <v>16</v>
      </c>
      <c r="B23" s="48">
        <v>55137497.024780937</v>
      </c>
      <c r="C23" s="10">
        <v>3</v>
      </c>
      <c r="D23" s="2">
        <v>1</v>
      </c>
      <c r="E23" s="49">
        <f t="shared" si="0"/>
        <v>55137497.024780937</v>
      </c>
      <c r="F23" s="36">
        <f t="shared" si="1"/>
        <v>2</v>
      </c>
      <c r="G23" s="50">
        <f t="shared" si="2"/>
        <v>110274994.04956187</v>
      </c>
      <c r="H23" s="15">
        <v>0.5</v>
      </c>
      <c r="I23" s="10">
        <v>0.5</v>
      </c>
      <c r="J23" s="49">
        <f t="shared" si="3"/>
        <v>27568748.512390468</v>
      </c>
      <c r="K23" s="2">
        <f t="shared" si="4"/>
        <v>0</v>
      </c>
      <c r="L23" s="51">
        <f t="shared" si="5"/>
        <v>0</v>
      </c>
    </row>
    <row r="24" spans="1:12" x14ac:dyDescent="0.2">
      <c r="A24" s="7" t="s">
        <v>17</v>
      </c>
      <c r="B24" s="48">
        <v>12212033.705222012</v>
      </c>
      <c r="C24" s="10">
        <v>2</v>
      </c>
      <c r="D24" s="2">
        <v>0.5</v>
      </c>
      <c r="E24" s="49">
        <f t="shared" si="0"/>
        <v>6106016.8526110062</v>
      </c>
      <c r="F24" s="36">
        <f t="shared" si="1"/>
        <v>1.5</v>
      </c>
      <c r="G24" s="50">
        <f t="shared" si="2"/>
        <v>18318050.55783302</v>
      </c>
      <c r="H24" s="15">
        <v>0.5</v>
      </c>
      <c r="I24" s="10">
        <v>0.5</v>
      </c>
      <c r="J24" s="49">
        <f t="shared" si="3"/>
        <v>6106016.8526110062</v>
      </c>
      <c r="K24" s="2">
        <f t="shared" si="4"/>
        <v>0</v>
      </c>
      <c r="L24" s="51">
        <f t="shared" si="5"/>
        <v>0</v>
      </c>
    </row>
    <row r="25" spans="1:12" x14ac:dyDescent="0.2">
      <c r="A25" s="7" t="s">
        <v>18</v>
      </c>
      <c r="B25" s="48">
        <v>2338160.0239617429</v>
      </c>
      <c r="C25" s="10">
        <v>3.5</v>
      </c>
      <c r="D25" s="2">
        <v>1</v>
      </c>
      <c r="E25" s="49">
        <f t="shared" si="0"/>
        <v>2338160.0239617429</v>
      </c>
      <c r="F25" s="36">
        <f t="shared" si="1"/>
        <v>2.5</v>
      </c>
      <c r="G25" s="50">
        <f t="shared" si="2"/>
        <v>5845400.0599043574</v>
      </c>
      <c r="H25" s="15">
        <v>0.5</v>
      </c>
      <c r="I25" s="10">
        <v>0</v>
      </c>
      <c r="J25" s="49">
        <f t="shared" si="3"/>
        <v>0</v>
      </c>
      <c r="K25" s="2">
        <f t="shared" si="4"/>
        <v>0.5</v>
      </c>
      <c r="L25" s="51">
        <f t="shared" si="5"/>
        <v>1169080.0119808714</v>
      </c>
    </row>
    <row r="26" spans="1:12" x14ac:dyDescent="0.2">
      <c r="A26" s="7" t="s">
        <v>19</v>
      </c>
      <c r="B26" s="48">
        <v>3715913.8258583434</v>
      </c>
      <c r="C26" s="10">
        <v>2.5</v>
      </c>
      <c r="D26" s="2">
        <v>1.5</v>
      </c>
      <c r="E26" s="49">
        <f t="shared" si="0"/>
        <v>5573870.7387875151</v>
      </c>
      <c r="F26" s="36">
        <f t="shared" si="1"/>
        <v>1</v>
      </c>
      <c r="G26" s="50">
        <f t="shared" si="2"/>
        <v>3715913.8258583434</v>
      </c>
      <c r="H26" s="15">
        <v>0.5</v>
      </c>
      <c r="I26" s="10">
        <v>0</v>
      </c>
      <c r="J26" s="49">
        <f t="shared" si="3"/>
        <v>0</v>
      </c>
      <c r="K26" s="2">
        <f t="shared" si="4"/>
        <v>0.5</v>
      </c>
      <c r="L26" s="51">
        <f t="shared" si="5"/>
        <v>1857956.9129291717</v>
      </c>
    </row>
    <row r="27" spans="1:12" x14ac:dyDescent="0.2">
      <c r="A27" s="7" t="s">
        <v>20</v>
      </c>
      <c r="B27" s="48">
        <v>1061820.7946584451</v>
      </c>
      <c r="C27" s="10">
        <v>2.5</v>
      </c>
      <c r="D27" s="2">
        <v>1</v>
      </c>
      <c r="E27" s="49">
        <f t="shared" si="0"/>
        <v>1061820.7946584451</v>
      </c>
      <c r="F27" s="36">
        <f t="shared" si="1"/>
        <v>1.5</v>
      </c>
      <c r="G27" s="50">
        <f t="shared" si="2"/>
        <v>1592731.1919876677</v>
      </c>
      <c r="H27" s="15">
        <v>0.5</v>
      </c>
      <c r="I27" s="10">
        <v>0</v>
      </c>
      <c r="J27" s="49">
        <f t="shared" si="3"/>
        <v>0</v>
      </c>
      <c r="K27" s="2">
        <f t="shared" si="4"/>
        <v>0.5</v>
      </c>
      <c r="L27" s="51">
        <f t="shared" si="5"/>
        <v>530910.39732922253</v>
      </c>
    </row>
    <row r="28" spans="1:12" x14ac:dyDescent="0.2">
      <c r="A28" s="7" t="s">
        <v>21</v>
      </c>
      <c r="B28" s="48">
        <v>720148.54477365711</v>
      </c>
      <c r="C28" s="10">
        <v>2.5</v>
      </c>
      <c r="D28" s="2">
        <v>1</v>
      </c>
      <c r="E28" s="49">
        <f t="shared" si="0"/>
        <v>720148.54477365711</v>
      </c>
      <c r="F28" s="36">
        <f t="shared" si="1"/>
        <v>1.5</v>
      </c>
      <c r="G28" s="50">
        <f t="shared" si="2"/>
        <v>1080222.8171604858</v>
      </c>
      <c r="H28" s="15">
        <v>0.5</v>
      </c>
      <c r="I28" s="10">
        <v>0</v>
      </c>
      <c r="J28" s="49">
        <f t="shared" si="3"/>
        <v>0</v>
      </c>
      <c r="K28" s="2">
        <f t="shared" si="4"/>
        <v>0.5</v>
      </c>
      <c r="L28" s="51">
        <f t="shared" si="5"/>
        <v>360074.27238682855</v>
      </c>
    </row>
    <row r="29" spans="1:12" x14ac:dyDescent="0.2">
      <c r="A29" s="7" t="s">
        <v>22</v>
      </c>
      <c r="B29" s="48">
        <v>2068079.3611529858</v>
      </c>
      <c r="C29" s="10">
        <v>3.5</v>
      </c>
      <c r="D29" s="2">
        <v>1</v>
      </c>
      <c r="E29" s="49">
        <f t="shared" si="0"/>
        <v>2068079.3611529858</v>
      </c>
      <c r="F29" s="36">
        <f t="shared" si="1"/>
        <v>2.5</v>
      </c>
      <c r="G29" s="50">
        <f t="shared" si="2"/>
        <v>5170198.4028824642</v>
      </c>
      <c r="H29" s="15">
        <v>0.5</v>
      </c>
      <c r="I29" s="10">
        <v>0</v>
      </c>
      <c r="J29" s="49">
        <f t="shared" si="3"/>
        <v>0</v>
      </c>
      <c r="K29" s="2">
        <f t="shared" si="4"/>
        <v>0.5</v>
      </c>
      <c r="L29" s="51">
        <f t="shared" si="5"/>
        <v>1034039.6805764929</v>
      </c>
    </row>
    <row r="30" spans="1:12" x14ac:dyDescent="0.2">
      <c r="A30" s="7" t="s">
        <v>23</v>
      </c>
      <c r="B30" s="48">
        <v>1148225.0930056472</v>
      </c>
      <c r="C30" s="10">
        <v>2.5</v>
      </c>
      <c r="D30" s="2">
        <v>1</v>
      </c>
      <c r="E30" s="49">
        <f t="shared" si="0"/>
        <v>1148225.0930056472</v>
      </c>
      <c r="F30" s="36">
        <f t="shared" si="1"/>
        <v>1.5</v>
      </c>
      <c r="G30" s="50">
        <f t="shared" si="2"/>
        <v>1722337.6395084709</v>
      </c>
      <c r="H30" s="15">
        <v>0.5</v>
      </c>
      <c r="I30" s="10">
        <v>0</v>
      </c>
      <c r="J30" s="49">
        <f t="shared" si="3"/>
        <v>0</v>
      </c>
      <c r="K30" s="2">
        <f t="shared" si="4"/>
        <v>0.5</v>
      </c>
      <c r="L30" s="51">
        <f t="shared" si="5"/>
        <v>574112.54650282359</v>
      </c>
    </row>
    <row r="31" spans="1:12" x14ac:dyDescent="0.2">
      <c r="A31" s="7" t="s">
        <v>24</v>
      </c>
      <c r="B31" s="48">
        <v>2190258.7753213379</v>
      </c>
      <c r="C31" s="10">
        <v>2.5</v>
      </c>
      <c r="D31" s="2">
        <v>1</v>
      </c>
      <c r="E31" s="49">
        <f t="shared" si="0"/>
        <v>2190258.7753213379</v>
      </c>
      <c r="F31" s="36">
        <f t="shared" si="1"/>
        <v>1.5</v>
      </c>
      <c r="G31" s="50">
        <f t="shared" si="2"/>
        <v>3285388.1629820066</v>
      </c>
      <c r="H31" s="15">
        <v>0.5</v>
      </c>
      <c r="I31" s="10">
        <v>0</v>
      </c>
      <c r="J31" s="49">
        <f t="shared" si="3"/>
        <v>0</v>
      </c>
      <c r="K31" s="2">
        <f t="shared" si="4"/>
        <v>0.5</v>
      </c>
      <c r="L31" s="51">
        <f t="shared" si="5"/>
        <v>1095129.3876606689</v>
      </c>
    </row>
    <row r="32" spans="1:12" x14ac:dyDescent="0.2">
      <c r="A32" s="7" t="s">
        <v>25</v>
      </c>
      <c r="B32" s="48">
        <v>4018531.4541747835</v>
      </c>
      <c r="C32" s="10">
        <v>2.5</v>
      </c>
      <c r="D32" s="2">
        <v>1</v>
      </c>
      <c r="E32" s="49">
        <f t="shared" si="0"/>
        <v>4018531.4541747835</v>
      </c>
      <c r="F32" s="36">
        <f t="shared" si="1"/>
        <v>1.5</v>
      </c>
      <c r="G32" s="50">
        <f t="shared" si="2"/>
        <v>6027797.1812621756</v>
      </c>
      <c r="H32" s="15">
        <v>0.5</v>
      </c>
      <c r="I32" s="10">
        <v>0</v>
      </c>
      <c r="J32" s="49">
        <f t="shared" si="3"/>
        <v>0</v>
      </c>
      <c r="K32" s="2">
        <f t="shared" si="4"/>
        <v>0.5</v>
      </c>
      <c r="L32" s="51">
        <f t="shared" si="5"/>
        <v>2009265.7270873918</v>
      </c>
    </row>
    <row r="33" spans="1:12" x14ac:dyDescent="0.2">
      <c r="A33" s="7" t="s">
        <v>26</v>
      </c>
      <c r="B33" s="48">
        <v>20922878.053153645</v>
      </c>
      <c r="C33" s="10">
        <v>3</v>
      </c>
      <c r="D33" s="2">
        <v>0</v>
      </c>
      <c r="E33" s="49">
        <f t="shared" si="0"/>
        <v>0</v>
      </c>
      <c r="F33" s="36">
        <f t="shared" si="1"/>
        <v>3</v>
      </c>
      <c r="G33" s="50">
        <f t="shared" si="2"/>
        <v>62768634.159460932</v>
      </c>
      <c r="H33" s="15">
        <v>0.5</v>
      </c>
      <c r="I33" s="10">
        <v>0.5</v>
      </c>
      <c r="J33" s="49">
        <f t="shared" si="3"/>
        <v>10461439.026576823</v>
      </c>
      <c r="K33" s="2">
        <f t="shared" si="4"/>
        <v>0</v>
      </c>
      <c r="L33" s="51">
        <f t="shared" si="5"/>
        <v>0</v>
      </c>
    </row>
    <row r="34" spans="1:12" x14ac:dyDescent="0.2">
      <c r="A34" s="7" t="s">
        <v>27</v>
      </c>
      <c r="B34" s="48">
        <v>11609261.632948212</v>
      </c>
      <c r="C34" s="10">
        <v>2</v>
      </c>
      <c r="D34" s="2">
        <v>1</v>
      </c>
      <c r="E34" s="49">
        <f t="shared" si="0"/>
        <v>11609261.632948212</v>
      </c>
      <c r="F34" s="36">
        <f t="shared" si="1"/>
        <v>1</v>
      </c>
      <c r="G34" s="50">
        <f t="shared" si="2"/>
        <v>11609261.632948212</v>
      </c>
      <c r="H34" s="15">
        <v>0.5</v>
      </c>
      <c r="I34" s="10">
        <v>0.5</v>
      </c>
      <c r="J34" s="49">
        <f t="shared" si="3"/>
        <v>5804630.8164741062</v>
      </c>
      <c r="K34" s="2">
        <f t="shared" si="4"/>
        <v>0</v>
      </c>
      <c r="L34" s="51">
        <f t="shared" si="5"/>
        <v>0</v>
      </c>
    </row>
    <row r="35" spans="1:12" x14ac:dyDescent="0.2">
      <c r="A35" s="7" t="s">
        <v>28</v>
      </c>
      <c r="B35" s="48">
        <v>271685444.10553288</v>
      </c>
      <c r="C35" s="10">
        <v>3</v>
      </c>
      <c r="D35" s="2">
        <v>1</v>
      </c>
      <c r="E35" s="49">
        <f t="shared" si="0"/>
        <v>271685444.10553288</v>
      </c>
      <c r="F35" s="36">
        <f t="shared" si="1"/>
        <v>2</v>
      </c>
      <c r="G35" s="50">
        <f t="shared" si="2"/>
        <v>543370888.21106577</v>
      </c>
      <c r="H35" s="15">
        <v>0.5</v>
      </c>
      <c r="I35" s="10">
        <v>0</v>
      </c>
      <c r="J35" s="49">
        <f t="shared" si="3"/>
        <v>0</v>
      </c>
      <c r="K35" s="2">
        <f t="shared" si="4"/>
        <v>0.5</v>
      </c>
      <c r="L35" s="51">
        <f t="shared" si="5"/>
        <v>135842722.05276644</v>
      </c>
    </row>
    <row r="36" spans="1:12" x14ac:dyDescent="0.2">
      <c r="A36" s="7" t="s">
        <v>29</v>
      </c>
      <c r="B36" s="48">
        <v>1200083.4977528832</v>
      </c>
      <c r="C36" s="10">
        <v>2.5</v>
      </c>
      <c r="D36" s="2">
        <v>1</v>
      </c>
      <c r="E36" s="49">
        <f t="shared" si="0"/>
        <v>1200083.4977528832</v>
      </c>
      <c r="F36" s="36">
        <f t="shared" si="1"/>
        <v>1.5</v>
      </c>
      <c r="G36" s="50">
        <f t="shared" si="2"/>
        <v>1800125.2466293247</v>
      </c>
      <c r="H36" s="15">
        <v>0.5</v>
      </c>
      <c r="I36" s="10">
        <v>0</v>
      </c>
      <c r="J36" s="49">
        <f t="shared" si="3"/>
        <v>0</v>
      </c>
      <c r="K36" s="2">
        <f t="shared" si="4"/>
        <v>0.5</v>
      </c>
      <c r="L36" s="51">
        <f t="shared" si="5"/>
        <v>600041.74887644162</v>
      </c>
    </row>
    <row r="37" spans="1:12" x14ac:dyDescent="0.2">
      <c r="A37" s="7" t="s">
        <v>30</v>
      </c>
      <c r="B37" s="48">
        <v>26072210.821809959</v>
      </c>
      <c r="C37" s="10">
        <v>2</v>
      </c>
      <c r="D37" s="2">
        <v>1</v>
      </c>
      <c r="E37" s="49">
        <f t="shared" si="0"/>
        <v>26072210.821809959</v>
      </c>
      <c r="F37" s="36">
        <f t="shared" si="1"/>
        <v>1</v>
      </c>
      <c r="G37" s="50">
        <f t="shared" si="2"/>
        <v>26072210.821809959</v>
      </c>
      <c r="H37" s="15">
        <v>0.5</v>
      </c>
      <c r="I37" s="10">
        <v>0</v>
      </c>
      <c r="J37" s="49">
        <f t="shared" si="3"/>
        <v>0</v>
      </c>
      <c r="K37" s="2">
        <f t="shared" si="4"/>
        <v>0.5</v>
      </c>
      <c r="L37" s="51">
        <f t="shared" si="5"/>
        <v>13036105.410904979</v>
      </c>
    </row>
    <row r="38" spans="1:12" x14ac:dyDescent="0.2">
      <c r="A38" s="7" t="s">
        <v>31</v>
      </c>
      <c r="B38" s="48">
        <v>4906661.3027322246</v>
      </c>
      <c r="C38" s="10">
        <v>2</v>
      </c>
      <c r="D38" s="2">
        <v>1</v>
      </c>
      <c r="E38" s="49">
        <f t="shared" si="0"/>
        <v>4906661.3027322246</v>
      </c>
      <c r="F38" s="36">
        <f t="shared" si="1"/>
        <v>1</v>
      </c>
      <c r="G38" s="50">
        <f t="shared" si="2"/>
        <v>4906661.3027322246</v>
      </c>
      <c r="H38" s="15">
        <v>0.5</v>
      </c>
      <c r="I38" s="10">
        <v>0.5</v>
      </c>
      <c r="J38" s="49">
        <f t="shared" si="3"/>
        <v>2453330.6513661123</v>
      </c>
      <c r="K38" s="2">
        <f t="shared" si="4"/>
        <v>0</v>
      </c>
      <c r="L38" s="51">
        <f t="shared" si="5"/>
        <v>0</v>
      </c>
    </row>
    <row r="39" spans="1:12" x14ac:dyDescent="0.2">
      <c r="A39" s="7" t="s">
        <v>32</v>
      </c>
      <c r="B39" s="48">
        <v>1281841.4891761399</v>
      </c>
      <c r="C39" s="10">
        <v>2.5</v>
      </c>
      <c r="D39" s="2">
        <v>1</v>
      </c>
      <c r="E39" s="49">
        <f t="shared" si="0"/>
        <v>1281841.4891761399</v>
      </c>
      <c r="F39" s="36">
        <f t="shared" si="1"/>
        <v>1.5</v>
      </c>
      <c r="G39" s="50">
        <f t="shared" si="2"/>
        <v>1922762.2337642098</v>
      </c>
      <c r="H39" s="15">
        <v>0.5</v>
      </c>
      <c r="I39" s="10">
        <v>0</v>
      </c>
      <c r="J39" s="49">
        <f t="shared" si="3"/>
        <v>0</v>
      </c>
      <c r="K39" s="2">
        <f t="shared" si="4"/>
        <v>0.5</v>
      </c>
      <c r="L39" s="51">
        <f t="shared" si="5"/>
        <v>640920.74458806997</v>
      </c>
    </row>
    <row r="40" spans="1:12" x14ac:dyDescent="0.2">
      <c r="A40" s="7" t="s">
        <v>33</v>
      </c>
      <c r="B40" s="48">
        <v>447068.87470474606</v>
      </c>
      <c r="C40" s="10">
        <v>2.5</v>
      </c>
      <c r="D40" s="2">
        <v>1</v>
      </c>
      <c r="E40" s="49">
        <f t="shared" si="0"/>
        <v>447068.87470474606</v>
      </c>
      <c r="F40" s="36">
        <f t="shared" si="1"/>
        <v>1.5</v>
      </c>
      <c r="G40" s="50">
        <f t="shared" si="2"/>
        <v>670603.3120571191</v>
      </c>
      <c r="H40" s="15">
        <v>0.5</v>
      </c>
      <c r="I40" s="10">
        <v>0</v>
      </c>
      <c r="J40" s="49">
        <f t="shared" si="3"/>
        <v>0</v>
      </c>
      <c r="K40" s="2">
        <f t="shared" si="4"/>
        <v>0.5</v>
      </c>
      <c r="L40" s="51">
        <f t="shared" si="5"/>
        <v>223534.43735237303</v>
      </c>
    </row>
    <row r="41" spans="1:12" x14ac:dyDescent="0.2">
      <c r="A41" s="7" t="s">
        <v>34</v>
      </c>
      <c r="B41" s="48">
        <v>48456639.582351059</v>
      </c>
      <c r="C41" s="10">
        <v>2</v>
      </c>
      <c r="D41" s="2">
        <v>1</v>
      </c>
      <c r="E41" s="49">
        <f t="shared" si="0"/>
        <v>48456639.582351059</v>
      </c>
      <c r="F41" s="36">
        <f t="shared" si="1"/>
        <v>1</v>
      </c>
      <c r="G41" s="50">
        <f t="shared" si="2"/>
        <v>48456639.582351059</v>
      </c>
      <c r="H41" s="15">
        <v>0.5</v>
      </c>
      <c r="I41" s="10">
        <v>0</v>
      </c>
      <c r="J41" s="49">
        <f t="shared" si="3"/>
        <v>0</v>
      </c>
      <c r="K41" s="2">
        <f t="shared" si="4"/>
        <v>0.5</v>
      </c>
      <c r="L41" s="51">
        <f t="shared" si="5"/>
        <v>24228319.791175529</v>
      </c>
    </row>
    <row r="42" spans="1:12" x14ac:dyDescent="0.2">
      <c r="A42" s="7" t="s">
        <v>35</v>
      </c>
      <c r="B42" s="48">
        <v>141858939.76738679</v>
      </c>
      <c r="C42" s="10">
        <v>3</v>
      </c>
      <c r="D42" s="2">
        <v>0</v>
      </c>
      <c r="E42" s="49">
        <f t="shared" si="0"/>
        <v>0</v>
      </c>
      <c r="F42" s="36">
        <f t="shared" si="1"/>
        <v>3</v>
      </c>
      <c r="G42" s="50">
        <f t="shared" si="2"/>
        <v>425576819.30216038</v>
      </c>
      <c r="H42" s="15">
        <v>0.5</v>
      </c>
      <c r="I42" s="10">
        <v>0</v>
      </c>
      <c r="J42" s="49">
        <f t="shared" si="3"/>
        <v>0</v>
      </c>
      <c r="K42" s="2">
        <f t="shared" si="4"/>
        <v>0.5</v>
      </c>
      <c r="L42" s="51">
        <f t="shared" si="5"/>
        <v>70929469.883693397</v>
      </c>
    </row>
    <row r="43" spans="1:12" x14ac:dyDescent="0.2">
      <c r="A43" s="7" t="s">
        <v>36</v>
      </c>
      <c r="B43" s="48">
        <v>46089836.496709026</v>
      </c>
      <c r="C43" s="10">
        <v>3.5</v>
      </c>
      <c r="D43" s="2">
        <v>1</v>
      </c>
      <c r="E43" s="49">
        <f t="shared" si="0"/>
        <v>46089836.496709026</v>
      </c>
      <c r="F43" s="36">
        <f t="shared" si="1"/>
        <v>2.5</v>
      </c>
      <c r="G43" s="50">
        <f t="shared" si="2"/>
        <v>115224591.24177256</v>
      </c>
      <c r="H43" s="15">
        <v>0.5</v>
      </c>
      <c r="I43" s="10">
        <v>0.5</v>
      </c>
      <c r="J43" s="49">
        <f t="shared" si="3"/>
        <v>23044918.248354513</v>
      </c>
      <c r="K43" s="2">
        <f t="shared" si="4"/>
        <v>0</v>
      </c>
      <c r="L43" s="51">
        <f t="shared" si="5"/>
        <v>0</v>
      </c>
    </row>
    <row r="44" spans="1:12" x14ac:dyDescent="0.2">
      <c r="A44" s="7" t="s">
        <v>37</v>
      </c>
      <c r="B44" s="48">
        <v>4081237.9424696588</v>
      </c>
      <c r="C44" s="10">
        <v>2.5</v>
      </c>
      <c r="D44" s="2">
        <v>1</v>
      </c>
      <c r="E44" s="49">
        <f t="shared" si="0"/>
        <v>4081237.9424696588</v>
      </c>
      <c r="F44" s="36">
        <f t="shared" si="1"/>
        <v>1.5</v>
      </c>
      <c r="G44" s="50">
        <f t="shared" si="2"/>
        <v>6121856.9137044884</v>
      </c>
      <c r="H44" s="15">
        <v>0.5</v>
      </c>
      <c r="I44" s="10">
        <v>0</v>
      </c>
      <c r="J44" s="49">
        <f t="shared" si="3"/>
        <v>0</v>
      </c>
      <c r="K44" s="2">
        <f t="shared" si="4"/>
        <v>0.5</v>
      </c>
      <c r="L44" s="51">
        <f t="shared" si="5"/>
        <v>2040618.9712348294</v>
      </c>
    </row>
    <row r="45" spans="1:12" x14ac:dyDescent="0.2">
      <c r="A45" s="7" t="s">
        <v>38</v>
      </c>
      <c r="B45" s="48">
        <v>325620.66781408264</v>
      </c>
      <c r="C45" s="10">
        <v>2.5</v>
      </c>
      <c r="D45" s="2">
        <v>1.5</v>
      </c>
      <c r="E45" s="49">
        <f t="shared" si="0"/>
        <v>488431.00172112393</v>
      </c>
      <c r="F45" s="36">
        <f t="shared" si="1"/>
        <v>1</v>
      </c>
      <c r="G45" s="50">
        <f t="shared" si="2"/>
        <v>325620.66781408264</v>
      </c>
      <c r="H45" s="15">
        <v>0.5</v>
      </c>
      <c r="I45" s="10">
        <v>0.5</v>
      </c>
      <c r="J45" s="49">
        <f t="shared" si="3"/>
        <v>162810.33390704132</v>
      </c>
      <c r="K45" s="2">
        <f t="shared" si="4"/>
        <v>0</v>
      </c>
      <c r="L45" s="51">
        <f t="shared" si="5"/>
        <v>0</v>
      </c>
    </row>
    <row r="46" spans="1:12" x14ac:dyDescent="0.2">
      <c r="A46" s="7" t="s">
        <v>39</v>
      </c>
      <c r="B46" s="48">
        <v>1275761.9771576901</v>
      </c>
      <c r="C46" s="10">
        <v>1.5</v>
      </c>
      <c r="D46" s="2">
        <v>1.5</v>
      </c>
      <c r="E46" s="49">
        <f t="shared" si="0"/>
        <v>1913642.9657365351</v>
      </c>
      <c r="F46" s="36">
        <f t="shared" si="1"/>
        <v>0</v>
      </c>
      <c r="G46" s="50">
        <f t="shared" si="2"/>
        <v>0</v>
      </c>
      <c r="H46" s="15">
        <v>0.5</v>
      </c>
      <c r="I46" s="10">
        <v>0</v>
      </c>
      <c r="J46" s="49">
        <f t="shared" si="3"/>
        <v>0</v>
      </c>
      <c r="K46" s="2">
        <f t="shared" si="4"/>
        <v>0.5</v>
      </c>
      <c r="L46" s="51">
        <f t="shared" si="5"/>
        <v>637880.98857884505</v>
      </c>
    </row>
    <row r="47" spans="1:12" x14ac:dyDescent="0.2">
      <c r="A47" s="7" t="s">
        <v>40</v>
      </c>
      <c r="B47" s="48">
        <v>65002523.346191898</v>
      </c>
      <c r="C47" s="10">
        <v>3</v>
      </c>
      <c r="D47" s="2">
        <v>0.5</v>
      </c>
      <c r="E47" s="49">
        <f t="shared" si="0"/>
        <v>32501261.673095949</v>
      </c>
      <c r="F47" s="36">
        <f t="shared" si="1"/>
        <v>2.5</v>
      </c>
      <c r="G47" s="50">
        <f t="shared" si="2"/>
        <v>162506308.36547974</v>
      </c>
      <c r="H47" s="15">
        <v>0.5</v>
      </c>
      <c r="I47" s="10">
        <v>0.5</v>
      </c>
      <c r="J47" s="49">
        <f t="shared" si="3"/>
        <v>32501261.673095949</v>
      </c>
      <c r="K47" s="2">
        <f t="shared" si="4"/>
        <v>0</v>
      </c>
      <c r="L47" s="51">
        <f t="shared" si="5"/>
        <v>0</v>
      </c>
    </row>
    <row r="48" spans="1:12" x14ac:dyDescent="0.2">
      <c r="A48" s="7" t="s">
        <v>41</v>
      </c>
      <c r="B48" s="48">
        <v>42282953.975915387</v>
      </c>
      <c r="C48" s="10">
        <v>2</v>
      </c>
      <c r="D48" s="2">
        <v>1</v>
      </c>
      <c r="E48" s="49">
        <f t="shared" si="0"/>
        <v>42282953.975915387</v>
      </c>
      <c r="F48" s="36">
        <f t="shared" si="1"/>
        <v>1</v>
      </c>
      <c r="G48" s="50">
        <f t="shared" si="2"/>
        <v>42282953.975915387</v>
      </c>
      <c r="H48" s="15">
        <v>0.5</v>
      </c>
      <c r="I48" s="10">
        <v>0</v>
      </c>
      <c r="J48" s="49">
        <f t="shared" si="3"/>
        <v>0</v>
      </c>
      <c r="K48" s="2">
        <f t="shared" si="4"/>
        <v>0.5</v>
      </c>
      <c r="L48" s="51">
        <f t="shared" si="5"/>
        <v>21141476.987957694</v>
      </c>
    </row>
    <row r="49" spans="1:12" x14ac:dyDescent="0.2">
      <c r="A49" s="7" t="s">
        <v>42</v>
      </c>
      <c r="B49" s="48">
        <v>32696336.450218529</v>
      </c>
      <c r="C49" s="10">
        <v>2</v>
      </c>
      <c r="D49" s="2">
        <v>0</v>
      </c>
      <c r="E49" s="49">
        <f t="shared" si="0"/>
        <v>0</v>
      </c>
      <c r="F49" s="36">
        <f t="shared" si="1"/>
        <v>2</v>
      </c>
      <c r="G49" s="50">
        <f t="shared" si="2"/>
        <v>65392672.900437057</v>
      </c>
      <c r="H49" s="15">
        <v>0.5</v>
      </c>
      <c r="I49" s="10">
        <v>0</v>
      </c>
      <c r="J49" s="49">
        <f t="shared" si="3"/>
        <v>0</v>
      </c>
      <c r="K49" s="2">
        <f t="shared" si="4"/>
        <v>0.5</v>
      </c>
      <c r="L49" s="51">
        <f t="shared" si="5"/>
        <v>16348168.225109264</v>
      </c>
    </row>
    <row r="50" spans="1:12" x14ac:dyDescent="0.2">
      <c r="A50" s="7" t="s">
        <v>43</v>
      </c>
      <c r="B50" s="48">
        <v>559019030.04379296</v>
      </c>
      <c r="C50" s="10">
        <v>2</v>
      </c>
      <c r="D50" s="2">
        <v>1</v>
      </c>
      <c r="E50" s="49">
        <f t="shared" si="0"/>
        <v>559019030.04379296</v>
      </c>
      <c r="F50" s="36">
        <f t="shared" si="1"/>
        <v>1</v>
      </c>
      <c r="G50" s="50">
        <f t="shared" si="2"/>
        <v>559019030.04379296</v>
      </c>
      <c r="H50" s="15">
        <v>0.5</v>
      </c>
      <c r="I50" s="10">
        <v>0</v>
      </c>
      <c r="J50" s="49">
        <f t="shared" si="3"/>
        <v>0</v>
      </c>
      <c r="K50" s="2">
        <f t="shared" si="4"/>
        <v>0.5</v>
      </c>
      <c r="L50" s="51">
        <f t="shared" si="5"/>
        <v>279509515.02189648</v>
      </c>
    </row>
    <row r="51" spans="1:12" x14ac:dyDescent="0.2">
      <c r="A51" s="7" t="s">
        <v>44</v>
      </c>
      <c r="B51" s="48">
        <v>39582158.625856437</v>
      </c>
      <c r="C51" s="10">
        <v>2</v>
      </c>
      <c r="D51" s="2">
        <v>1</v>
      </c>
      <c r="E51" s="49">
        <f t="shared" si="0"/>
        <v>39582158.625856437</v>
      </c>
      <c r="F51" s="36">
        <f t="shared" si="1"/>
        <v>1</v>
      </c>
      <c r="G51" s="50">
        <f t="shared" si="2"/>
        <v>39582158.625856437</v>
      </c>
      <c r="H51" s="15">
        <v>0.5</v>
      </c>
      <c r="I51" s="10">
        <v>0.5</v>
      </c>
      <c r="J51" s="49">
        <f t="shared" si="3"/>
        <v>19791079.312928218</v>
      </c>
      <c r="K51" s="2">
        <f t="shared" si="4"/>
        <v>0</v>
      </c>
      <c r="L51" s="51">
        <f t="shared" si="5"/>
        <v>0</v>
      </c>
    </row>
    <row r="52" spans="1:12" x14ac:dyDescent="0.2">
      <c r="A52" s="7" t="s">
        <v>45</v>
      </c>
      <c r="B52" s="48">
        <v>12855508.676078599</v>
      </c>
      <c r="C52" s="10">
        <v>2</v>
      </c>
      <c r="D52" s="2">
        <v>1</v>
      </c>
      <c r="E52" s="49">
        <f t="shared" si="0"/>
        <v>12855508.676078599</v>
      </c>
      <c r="F52" s="36">
        <f t="shared" si="1"/>
        <v>1</v>
      </c>
      <c r="G52" s="50">
        <f t="shared" si="2"/>
        <v>12855508.676078599</v>
      </c>
      <c r="H52" s="15">
        <v>0.5</v>
      </c>
      <c r="I52" s="10">
        <v>0</v>
      </c>
      <c r="J52" s="49">
        <f t="shared" si="3"/>
        <v>0</v>
      </c>
      <c r="K52" s="2">
        <f t="shared" si="4"/>
        <v>0.5</v>
      </c>
      <c r="L52" s="51">
        <f t="shared" si="5"/>
        <v>6427754.3380392995</v>
      </c>
    </row>
    <row r="53" spans="1:12" x14ac:dyDescent="0.2">
      <c r="A53" s="7" t="s">
        <v>46</v>
      </c>
      <c r="B53" s="48">
        <v>38181756.190894157</v>
      </c>
      <c r="C53" s="10">
        <v>3</v>
      </c>
      <c r="D53" s="2">
        <v>0</v>
      </c>
      <c r="E53" s="49">
        <f t="shared" si="0"/>
        <v>0</v>
      </c>
      <c r="F53" s="36">
        <f t="shared" si="1"/>
        <v>3</v>
      </c>
      <c r="G53" s="50">
        <f t="shared" si="2"/>
        <v>114545268.57268247</v>
      </c>
      <c r="H53" s="15">
        <v>0.5</v>
      </c>
      <c r="I53" s="10">
        <v>0</v>
      </c>
      <c r="J53" s="49">
        <f t="shared" si="3"/>
        <v>0</v>
      </c>
      <c r="K53" s="2">
        <f t="shared" si="4"/>
        <v>0.5</v>
      </c>
      <c r="L53" s="51">
        <f t="shared" si="5"/>
        <v>19090878.095447078</v>
      </c>
    </row>
    <row r="54" spans="1:12" x14ac:dyDescent="0.2">
      <c r="A54" s="7" t="s">
        <v>47</v>
      </c>
      <c r="B54" s="48">
        <v>5997723.3261980675</v>
      </c>
      <c r="C54" s="10">
        <v>2.5</v>
      </c>
      <c r="D54" s="2">
        <v>1</v>
      </c>
      <c r="E54" s="49">
        <f t="shared" si="0"/>
        <v>5997723.3261980675</v>
      </c>
      <c r="F54" s="36">
        <f t="shared" si="1"/>
        <v>1.5</v>
      </c>
      <c r="G54" s="50">
        <f t="shared" si="2"/>
        <v>8996584.9892971013</v>
      </c>
      <c r="H54" s="15">
        <v>0.5</v>
      </c>
      <c r="I54" s="10">
        <v>0</v>
      </c>
      <c r="J54" s="49">
        <f t="shared" si="3"/>
        <v>0</v>
      </c>
      <c r="K54" s="2">
        <f t="shared" si="4"/>
        <v>0.5</v>
      </c>
      <c r="L54" s="51">
        <f t="shared" si="5"/>
        <v>2998861.6630990338</v>
      </c>
    </row>
    <row r="55" spans="1:12" x14ac:dyDescent="0.2">
      <c r="A55" s="7" t="s">
        <v>48</v>
      </c>
      <c r="B55" s="48">
        <v>529239900.33941573</v>
      </c>
      <c r="C55" s="10">
        <v>3</v>
      </c>
      <c r="D55" s="2">
        <v>0</v>
      </c>
      <c r="E55" s="49">
        <f t="shared" si="0"/>
        <v>0</v>
      </c>
      <c r="F55" s="36">
        <f t="shared" si="1"/>
        <v>3</v>
      </c>
      <c r="G55" s="50">
        <f t="shared" si="2"/>
        <v>1587719701.0182471</v>
      </c>
      <c r="H55" s="15">
        <v>0.5</v>
      </c>
      <c r="I55" s="10">
        <v>0.5</v>
      </c>
      <c r="J55" s="49">
        <f t="shared" si="3"/>
        <v>264619950.16970786</v>
      </c>
      <c r="K55" s="2">
        <f t="shared" si="4"/>
        <v>0</v>
      </c>
      <c r="L55" s="51">
        <f t="shared" si="5"/>
        <v>0</v>
      </c>
    </row>
    <row r="56" spans="1:12" x14ac:dyDescent="0.2">
      <c r="A56" s="7" t="s">
        <v>49</v>
      </c>
      <c r="B56" s="48">
        <v>56161758.626042657</v>
      </c>
      <c r="C56" s="10">
        <v>3</v>
      </c>
      <c r="D56" s="2">
        <v>1</v>
      </c>
      <c r="E56" s="49">
        <f t="shared" si="0"/>
        <v>56161758.626042657</v>
      </c>
      <c r="F56" s="36">
        <f t="shared" si="1"/>
        <v>2</v>
      </c>
      <c r="G56" s="50">
        <f t="shared" si="2"/>
        <v>112323517.25208531</v>
      </c>
      <c r="H56" s="15">
        <v>0.5</v>
      </c>
      <c r="I56" s="10">
        <v>0.5</v>
      </c>
      <c r="J56" s="49">
        <f t="shared" si="3"/>
        <v>28080879.313021328</v>
      </c>
      <c r="K56" s="2">
        <f t="shared" si="4"/>
        <v>0</v>
      </c>
      <c r="L56" s="51">
        <f t="shared" si="5"/>
        <v>0</v>
      </c>
    </row>
    <row r="57" spans="1:12" x14ac:dyDescent="0.2">
      <c r="A57" s="7" t="s">
        <v>50</v>
      </c>
      <c r="B57" s="48">
        <v>256776741.48783383</v>
      </c>
      <c r="C57" s="10">
        <v>3</v>
      </c>
      <c r="D57" s="2">
        <v>1</v>
      </c>
      <c r="E57" s="49">
        <f t="shared" si="0"/>
        <v>256776741.48783383</v>
      </c>
      <c r="F57" s="36">
        <f t="shared" si="1"/>
        <v>2</v>
      </c>
      <c r="G57" s="50">
        <f t="shared" si="2"/>
        <v>513553482.97566766</v>
      </c>
      <c r="H57" s="15">
        <v>0.5</v>
      </c>
      <c r="I57" s="10">
        <v>0</v>
      </c>
      <c r="J57" s="49">
        <f t="shared" si="3"/>
        <v>0</v>
      </c>
      <c r="K57" s="2">
        <f t="shared" si="4"/>
        <v>0.5</v>
      </c>
      <c r="L57" s="51">
        <f t="shared" si="5"/>
        <v>128388370.74391691</v>
      </c>
    </row>
    <row r="58" spans="1:12" x14ac:dyDescent="0.2">
      <c r="A58" s="7" t="s">
        <v>51</v>
      </c>
      <c r="B58" s="48">
        <v>64207084.962290622</v>
      </c>
      <c r="C58" s="10">
        <v>3</v>
      </c>
      <c r="D58" s="2">
        <v>1</v>
      </c>
      <c r="E58" s="49">
        <f t="shared" si="0"/>
        <v>64207084.962290622</v>
      </c>
      <c r="F58" s="36">
        <f t="shared" si="1"/>
        <v>2</v>
      </c>
      <c r="G58" s="50">
        <f t="shared" si="2"/>
        <v>128414169.92458124</v>
      </c>
      <c r="H58" s="15">
        <v>0.5</v>
      </c>
      <c r="I58" s="10">
        <v>0</v>
      </c>
      <c r="J58" s="49">
        <f t="shared" si="3"/>
        <v>0</v>
      </c>
      <c r="K58" s="2">
        <f t="shared" si="4"/>
        <v>0.5</v>
      </c>
      <c r="L58" s="51">
        <f t="shared" si="5"/>
        <v>32103542.481145311</v>
      </c>
    </row>
    <row r="59" spans="1:12" x14ac:dyDescent="0.2">
      <c r="A59" s="7" t="s">
        <v>52</v>
      </c>
      <c r="B59" s="48">
        <v>174280091.49191222</v>
      </c>
      <c r="C59" s="10">
        <v>3</v>
      </c>
      <c r="D59" s="2">
        <v>1</v>
      </c>
      <c r="E59" s="49">
        <f t="shared" si="0"/>
        <v>174280091.49191222</v>
      </c>
      <c r="F59" s="36">
        <f t="shared" si="1"/>
        <v>2</v>
      </c>
      <c r="G59" s="50">
        <f t="shared" si="2"/>
        <v>348560182.98382443</v>
      </c>
      <c r="H59" s="15">
        <v>0.5</v>
      </c>
      <c r="I59" s="10">
        <v>0</v>
      </c>
      <c r="J59" s="49">
        <f t="shared" si="3"/>
        <v>0</v>
      </c>
      <c r="K59" s="2">
        <f t="shared" si="4"/>
        <v>0.5</v>
      </c>
      <c r="L59" s="51">
        <f t="shared" si="5"/>
        <v>87140045.745956108</v>
      </c>
    </row>
    <row r="60" spans="1:12" x14ac:dyDescent="0.2">
      <c r="A60" s="7" t="s">
        <v>53</v>
      </c>
      <c r="B60" s="48">
        <v>93098695.570530236</v>
      </c>
      <c r="C60" s="10">
        <v>3</v>
      </c>
      <c r="D60" s="2">
        <v>0.5</v>
      </c>
      <c r="E60" s="49">
        <f t="shared" si="0"/>
        <v>46549347.785265118</v>
      </c>
      <c r="F60" s="36">
        <f t="shared" si="1"/>
        <v>2.5</v>
      </c>
      <c r="G60" s="50">
        <f t="shared" si="2"/>
        <v>232746738.92632559</v>
      </c>
      <c r="H60" s="15">
        <v>0.5</v>
      </c>
      <c r="I60" s="10">
        <v>0.5</v>
      </c>
      <c r="J60" s="49">
        <f t="shared" si="3"/>
        <v>46549347.785265118</v>
      </c>
      <c r="K60" s="2">
        <f t="shared" si="4"/>
        <v>0</v>
      </c>
      <c r="L60" s="51">
        <f t="shared" si="5"/>
        <v>0</v>
      </c>
    </row>
    <row r="61" spans="1:12" x14ac:dyDescent="0.2">
      <c r="A61" s="7" t="s">
        <v>54</v>
      </c>
      <c r="B61" s="48">
        <v>7216717.6416476062</v>
      </c>
      <c r="C61" s="10">
        <v>2</v>
      </c>
      <c r="D61" s="2">
        <v>1</v>
      </c>
      <c r="E61" s="49">
        <f t="shared" si="0"/>
        <v>7216717.6416476062</v>
      </c>
      <c r="F61" s="36">
        <f t="shared" si="1"/>
        <v>1</v>
      </c>
      <c r="G61" s="50">
        <f t="shared" si="2"/>
        <v>7216717.6416476062</v>
      </c>
      <c r="H61" s="15">
        <v>0.5</v>
      </c>
      <c r="I61" s="10">
        <v>0</v>
      </c>
      <c r="J61" s="49">
        <f t="shared" si="3"/>
        <v>0</v>
      </c>
      <c r="K61" s="2">
        <f t="shared" si="4"/>
        <v>0.5</v>
      </c>
      <c r="L61" s="51">
        <f t="shared" si="5"/>
        <v>3608358.8208238031</v>
      </c>
    </row>
    <row r="62" spans="1:12" x14ac:dyDescent="0.2">
      <c r="A62" s="7" t="s">
        <v>84</v>
      </c>
      <c r="B62" s="48">
        <v>35965693.730610929</v>
      </c>
      <c r="C62" s="10">
        <v>2</v>
      </c>
      <c r="D62" s="2">
        <v>0</v>
      </c>
      <c r="E62" s="49">
        <f t="shared" si="0"/>
        <v>0</v>
      </c>
      <c r="F62" s="36">
        <f t="shared" si="1"/>
        <v>2</v>
      </c>
      <c r="G62" s="50">
        <f t="shared" si="2"/>
        <v>71931387.461221859</v>
      </c>
      <c r="H62" s="15">
        <v>0.5</v>
      </c>
      <c r="I62" s="10">
        <v>0.5</v>
      </c>
      <c r="J62" s="49">
        <f t="shared" si="3"/>
        <v>17982846.865305465</v>
      </c>
      <c r="K62" s="2">
        <f t="shared" si="4"/>
        <v>0</v>
      </c>
      <c r="L62" s="51">
        <f t="shared" si="5"/>
        <v>0</v>
      </c>
    </row>
    <row r="63" spans="1:12" x14ac:dyDescent="0.2">
      <c r="A63" s="7" t="s">
        <v>85</v>
      </c>
      <c r="B63" s="48">
        <v>37171925.016613685</v>
      </c>
      <c r="C63" s="10">
        <v>2</v>
      </c>
      <c r="D63" s="2">
        <v>0</v>
      </c>
      <c r="E63" s="49">
        <f t="shared" si="0"/>
        <v>0</v>
      </c>
      <c r="F63" s="36">
        <f t="shared" si="1"/>
        <v>2</v>
      </c>
      <c r="G63" s="50">
        <f t="shared" si="2"/>
        <v>74343850.033227369</v>
      </c>
      <c r="H63" s="15">
        <v>0.5</v>
      </c>
      <c r="I63" s="10">
        <v>0.5</v>
      </c>
      <c r="J63" s="49">
        <f t="shared" si="3"/>
        <v>18585962.508306842</v>
      </c>
      <c r="K63" s="2">
        <f t="shared" si="4"/>
        <v>0</v>
      </c>
      <c r="L63" s="51">
        <f t="shared" si="5"/>
        <v>0</v>
      </c>
    </row>
    <row r="64" spans="1:12" x14ac:dyDescent="0.2">
      <c r="A64" s="7" t="s">
        <v>55</v>
      </c>
      <c r="B64" s="48">
        <v>18563001.483608529</v>
      </c>
      <c r="C64" s="10">
        <v>3</v>
      </c>
      <c r="D64" s="2">
        <v>0.5</v>
      </c>
      <c r="E64" s="49">
        <f t="shared" si="0"/>
        <v>9281500.7418042645</v>
      </c>
      <c r="F64" s="36">
        <f t="shared" si="1"/>
        <v>2.5</v>
      </c>
      <c r="G64" s="50">
        <f t="shared" si="2"/>
        <v>46407503.709021322</v>
      </c>
      <c r="H64" s="15">
        <v>0.5</v>
      </c>
      <c r="I64" s="10">
        <v>0.5</v>
      </c>
      <c r="J64" s="49">
        <f t="shared" si="3"/>
        <v>9281500.7418042645</v>
      </c>
      <c r="K64" s="2">
        <f t="shared" si="4"/>
        <v>0</v>
      </c>
      <c r="L64" s="51">
        <f t="shared" si="5"/>
        <v>0</v>
      </c>
    </row>
    <row r="65" spans="1:12" x14ac:dyDescent="0.2">
      <c r="A65" s="7" t="s">
        <v>56</v>
      </c>
      <c r="B65" s="48">
        <v>83106656.20651862</v>
      </c>
      <c r="C65" s="10">
        <v>3</v>
      </c>
      <c r="D65" s="2">
        <v>1</v>
      </c>
      <c r="E65" s="49">
        <f t="shared" si="0"/>
        <v>83106656.20651862</v>
      </c>
      <c r="F65" s="36">
        <f t="shared" si="1"/>
        <v>2</v>
      </c>
      <c r="G65" s="50">
        <f t="shared" si="2"/>
        <v>166213312.41303724</v>
      </c>
      <c r="H65" s="15">
        <v>0.5</v>
      </c>
      <c r="I65" s="10">
        <v>0</v>
      </c>
      <c r="J65" s="49">
        <f t="shared" si="3"/>
        <v>0</v>
      </c>
      <c r="K65" s="2">
        <f t="shared" si="4"/>
        <v>0.5</v>
      </c>
      <c r="L65" s="51">
        <f t="shared" si="5"/>
        <v>41553328.10325931</v>
      </c>
    </row>
    <row r="66" spans="1:12" x14ac:dyDescent="0.2">
      <c r="A66" s="7" t="s">
        <v>57</v>
      </c>
      <c r="B66" s="48">
        <v>78523764.940146849</v>
      </c>
      <c r="C66" s="10">
        <v>3</v>
      </c>
      <c r="D66" s="2">
        <v>1</v>
      </c>
      <c r="E66" s="49">
        <f t="shared" si="0"/>
        <v>78523764.940146849</v>
      </c>
      <c r="F66" s="36">
        <f t="shared" si="1"/>
        <v>2</v>
      </c>
      <c r="G66" s="50">
        <f t="shared" si="2"/>
        <v>157047529.8802937</v>
      </c>
      <c r="H66" s="15">
        <v>0.5</v>
      </c>
      <c r="I66" s="10">
        <v>0</v>
      </c>
      <c r="J66" s="49">
        <f t="shared" si="3"/>
        <v>0</v>
      </c>
      <c r="K66" s="2">
        <f t="shared" si="4"/>
        <v>0.5</v>
      </c>
      <c r="L66" s="51">
        <f t="shared" si="5"/>
        <v>39261882.470073424</v>
      </c>
    </row>
    <row r="67" spans="1:12" x14ac:dyDescent="0.2">
      <c r="A67" s="7" t="s">
        <v>58</v>
      </c>
      <c r="B67" s="48">
        <v>15602955.19397345</v>
      </c>
      <c r="C67" s="10">
        <v>2</v>
      </c>
      <c r="D67" s="2">
        <v>1</v>
      </c>
      <c r="E67" s="49">
        <f t="shared" si="0"/>
        <v>15602955.19397345</v>
      </c>
      <c r="F67" s="36">
        <f t="shared" si="1"/>
        <v>1</v>
      </c>
      <c r="G67" s="50">
        <f t="shared" si="2"/>
        <v>15602955.19397345</v>
      </c>
      <c r="H67" s="15">
        <v>0.5</v>
      </c>
      <c r="I67" s="10">
        <v>0</v>
      </c>
      <c r="J67" s="49">
        <f t="shared" si="3"/>
        <v>0</v>
      </c>
      <c r="K67" s="2">
        <f t="shared" si="4"/>
        <v>0.5</v>
      </c>
      <c r="L67" s="51">
        <f t="shared" si="5"/>
        <v>7801477.596986725</v>
      </c>
    </row>
    <row r="68" spans="1:12" x14ac:dyDescent="0.2">
      <c r="A68" s="7" t="s">
        <v>59</v>
      </c>
      <c r="B68" s="48">
        <v>4847840.5809090845</v>
      </c>
      <c r="C68" s="10">
        <v>2.5</v>
      </c>
      <c r="D68" s="2">
        <v>1</v>
      </c>
      <c r="E68" s="49">
        <f t="shared" si="0"/>
        <v>4847840.5809090845</v>
      </c>
      <c r="F68" s="36">
        <f t="shared" si="1"/>
        <v>1.5</v>
      </c>
      <c r="G68" s="50">
        <f t="shared" si="2"/>
        <v>7271760.8713636268</v>
      </c>
      <c r="H68" s="15">
        <v>0.5</v>
      </c>
      <c r="I68" s="10">
        <v>0</v>
      </c>
      <c r="J68" s="49">
        <f t="shared" si="3"/>
        <v>0</v>
      </c>
      <c r="K68" s="2">
        <f t="shared" si="4"/>
        <v>0.5</v>
      </c>
      <c r="L68" s="51">
        <f t="shared" si="5"/>
        <v>2423920.2904545423</v>
      </c>
    </row>
    <row r="69" spans="1:12" x14ac:dyDescent="0.2">
      <c r="A69" s="7" t="s">
        <v>60</v>
      </c>
      <c r="B69" s="48">
        <v>2436449.763505985</v>
      </c>
      <c r="C69" s="10">
        <v>2.5</v>
      </c>
      <c r="D69" s="2">
        <v>1</v>
      </c>
      <c r="E69" s="49">
        <f t="shared" si="0"/>
        <v>2436449.763505985</v>
      </c>
      <c r="F69" s="36">
        <f t="shared" si="1"/>
        <v>1.5</v>
      </c>
      <c r="G69" s="50">
        <f t="shared" si="2"/>
        <v>3654674.6452589775</v>
      </c>
      <c r="H69" s="15">
        <v>0.5</v>
      </c>
      <c r="I69" s="10">
        <v>0</v>
      </c>
      <c r="J69" s="49">
        <f t="shared" si="3"/>
        <v>0</v>
      </c>
      <c r="K69" s="2">
        <f t="shared" si="4"/>
        <v>0.5</v>
      </c>
      <c r="L69" s="51">
        <f t="shared" si="5"/>
        <v>1218224.8817529925</v>
      </c>
    </row>
    <row r="70" spans="1:12" x14ac:dyDescent="0.2">
      <c r="A70" s="7" t="s">
        <v>61</v>
      </c>
      <c r="B70" s="48">
        <v>754469.3991128261</v>
      </c>
      <c r="C70" s="10">
        <v>2.5</v>
      </c>
      <c r="D70" s="2">
        <v>1</v>
      </c>
      <c r="E70" s="49">
        <f t="shared" si="0"/>
        <v>754469.3991128261</v>
      </c>
      <c r="F70" s="36">
        <f t="shared" si="1"/>
        <v>1.5</v>
      </c>
      <c r="G70" s="50">
        <f t="shared" si="2"/>
        <v>1131704.0986692391</v>
      </c>
      <c r="H70" s="15">
        <v>0.5</v>
      </c>
      <c r="I70" s="10">
        <v>0</v>
      </c>
      <c r="J70" s="49">
        <f t="shared" si="3"/>
        <v>0</v>
      </c>
      <c r="K70" s="2">
        <f t="shared" si="4"/>
        <v>0.5</v>
      </c>
      <c r="L70" s="51">
        <f t="shared" si="5"/>
        <v>377234.69955641305</v>
      </c>
    </row>
    <row r="71" spans="1:12" x14ac:dyDescent="0.2">
      <c r="A71" s="7" t="s">
        <v>62</v>
      </c>
      <c r="B71" s="48">
        <v>90190101.082960933</v>
      </c>
      <c r="C71" s="10">
        <v>3</v>
      </c>
      <c r="D71" s="2">
        <v>0</v>
      </c>
      <c r="E71" s="49">
        <f t="shared" si="0"/>
        <v>0</v>
      </c>
      <c r="F71" s="36">
        <f t="shared" si="1"/>
        <v>3</v>
      </c>
      <c r="G71" s="50">
        <f t="shared" si="2"/>
        <v>270570303.24888277</v>
      </c>
      <c r="H71" s="15">
        <v>0.5</v>
      </c>
      <c r="I71" s="10">
        <v>0.5</v>
      </c>
      <c r="J71" s="49">
        <f t="shared" si="3"/>
        <v>45095050.541480467</v>
      </c>
      <c r="K71" s="2">
        <f t="shared" si="4"/>
        <v>0</v>
      </c>
      <c r="L71" s="51">
        <f t="shared" si="5"/>
        <v>0</v>
      </c>
    </row>
    <row r="72" spans="1:12" x14ac:dyDescent="0.2">
      <c r="A72" s="7" t="s">
        <v>63</v>
      </c>
      <c r="B72" s="48">
        <v>2479551.7087248745</v>
      </c>
      <c r="C72" s="10">
        <v>3.5</v>
      </c>
      <c r="D72" s="2">
        <v>1</v>
      </c>
      <c r="E72" s="49">
        <f t="shared" si="0"/>
        <v>2479551.7087248745</v>
      </c>
      <c r="F72" s="36">
        <f t="shared" si="1"/>
        <v>2.5</v>
      </c>
      <c r="G72" s="50">
        <f t="shared" si="2"/>
        <v>6198879.2718121866</v>
      </c>
      <c r="H72" s="15">
        <v>0.5</v>
      </c>
      <c r="I72" s="10">
        <v>0</v>
      </c>
      <c r="J72" s="49">
        <f t="shared" si="3"/>
        <v>0</v>
      </c>
      <c r="K72" s="2">
        <f t="shared" si="4"/>
        <v>0.5</v>
      </c>
      <c r="L72" s="51">
        <f t="shared" si="5"/>
        <v>1239775.8543624373</v>
      </c>
    </row>
    <row r="73" spans="1:12" x14ac:dyDescent="0.2">
      <c r="A73" s="7" t="s">
        <v>64</v>
      </c>
      <c r="B73" s="48">
        <v>24151516.740924027</v>
      </c>
      <c r="C73" s="10">
        <v>3</v>
      </c>
      <c r="D73" s="2">
        <v>1</v>
      </c>
      <c r="E73" s="49">
        <f t="shared" si="0"/>
        <v>24151516.740924027</v>
      </c>
      <c r="F73" s="36">
        <f t="shared" si="1"/>
        <v>2</v>
      </c>
      <c r="G73" s="50">
        <f t="shared" si="2"/>
        <v>48303033.481848054</v>
      </c>
      <c r="H73" s="15">
        <v>0.5</v>
      </c>
      <c r="I73" s="10">
        <v>0</v>
      </c>
      <c r="J73" s="49">
        <f t="shared" si="3"/>
        <v>0</v>
      </c>
      <c r="K73" s="2">
        <f t="shared" si="4"/>
        <v>0.5</v>
      </c>
      <c r="L73" s="51">
        <f t="shared" si="5"/>
        <v>12075758.370462013</v>
      </c>
    </row>
    <row r="74" spans="1:12" x14ac:dyDescent="0.2">
      <c r="A74" s="7" t="s">
        <v>65</v>
      </c>
      <c r="B74" s="48">
        <v>2063443.7830145655</v>
      </c>
      <c r="C74" s="10">
        <v>2.5</v>
      </c>
      <c r="D74" s="2">
        <v>1</v>
      </c>
      <c r="E74" s="49">
        <f>(B74*D74)</f>
        <v>2063443.7830145655</v>
      </c>
      <c r="F74" s="36">
        <f>(C74-D74)</f>
        <v>1.5</v>
      </c>
      <c r="G74" s="50">
        <f>(B74*F74)</f>
        <v>3095165.6745218481</v>
      </c>
      <c r="H74" s="15">
        <v>0.5</v>
      </c>
      <c r="I74" s="10">
        <v>0</v>
      </c>
      <c r="J74" s="49">
        <f>(B74*I74)</f>
        <v>0</v>
      </c>
      <c r="K74" s="2">
        <f>(H74-I74)</f>
        <v>0.5</v>
      </c>
      <c r="L74" s="51">
        <f>(B74*K74)</f>
        <v>1031721.8915072827</v>
      </c>
    </row>
    <row r="75" spans="1:12" x14ac:dyDescent="0.2">
      <c r="A75" s="7" t="s">
        <v>82</v>
      </c>
      <c r="B75" s="11">
        <f>SUM(B8:B74)</f>
        <v>3915167369.4288578</v>
      </c>
      <c r="C75" s="12"/>
      <c r="D75" s="1"/>
      <c r="E75" s="40">
        <f>SUM(E8:E74)</f>
        <v>2376689880.7633281</v>
      </c>
      <c r="F75" s="1"/>
      <c r="G75" s="40">
        <f>SUM(G8:G74)</f>
        <v>8433182640.8835936</v>
      </c>
      <c r="H75" s="13"/>
      <c r="I75" s="1"/>
      <c r="J75" s="40">
        <f>SUM(J8:J74)</f>
        <v>626267606.20176876</v>
      </c>
      <c r="K75" s="1"/>
      <c r="L75" s="43">
        <f>SUM(L8:L74)</f>
        <v>1331316078.5126598</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201</v>
      </c>
      <c r="B78" s="127"/>
      <c r="C78" s="127"/>
      <c r="D78" s="127"/>
      <c r="E78" s="127"/>
      <c r="F78" s="127"/>
      <c r="G78" s="127"/>
      <c r="H78" s="127"/>
      <c r="I78" s="127"/>
      <c r="J78" s="127"/>
      <c r="K78" s="127"/>
      <c r="L78" s="128"/>
    </row>
    <row r="79" spans="1:12" ht="12.75" customHeight="1" x14ac:dyDescent="0.2">
      <c r="A79" s="126" t="s">
        <v>203</v>
      </c>
      <c r="B79" s="127"/>
      <c r="C79" s="127"/>
      <c r="D79" s="127"/>
      <c r="E79" s="127"/>
      <c r="F79" s="127"/>
      <c r="G79" s="127"/>
      <c r="H79" s="127"/>
      <c r="I79" s="127"/>
      <c r="J79" s="127"/>
      <c r="K79" s="127"/>
      <c r="L79" s="128"/>
    </row>
    <row r="80" spans="1:12" ht="12.75" customHeight="1" x14ac:dyDescent="0.2">
      <c r="A80" s="45"/>
      <c r="B80" s="46"/>
      <c r="C80" s="46"/>
      <c r="D80" s="46"/>
      <c r="E80" s="46"/>
      <c r="F80" s="46"/>
      <c r="G80" s="46"/>
      <c r="H80" s="46"/>
      <c r="I80" s="46"/>
      <c r="J80" s="46"/>
      <c r="K80" s="46"/>
      <c r="L80" s="47"/>
    </row>
    <row r="81" spans="1:12" ht="12.75" customHeight="1" x14ac:dyDescent="0.2">
      <c r="A81" s="4" t="s">
        <v>74</v>
      </c>
      <c r="B81" s="5"/>
      <c r="C81" s="5"/>
      <c r="D81" s="5"/>
      <c r="E81" s="5"/>
      <c r="F81" s="5"/>
      <c r="G81" s="5"/>
      <c r="H81" s="5"/>
      <c r="I81" s="5"/>
      <c r="J81" s="5"/>
      <c r="K81" s="5"/>
      <c r="L81" s="6"/>
    </row>
    <row r="82" spans="1:12" ht="12.75" customHeight="1" x14ac:dyDescent="0.2">
      <c r="A82" s="126" t="s">
        <v>204</v>
      </c>
      <c r="B82" s="129"/>
      <c r="C82" s="129"/>
      <c r="D82" s="129"/>
      <c r="E82" s="129"/>
      <c r="F82" s="129"/>
      <c r="G82" s="129"/>
      <c r="H82" s="129"/>
      <c r="I82" s="129"/>
      <c r="J82" s="129"/>
      <c r="K82" s="129"/>
      <c r="L82" s="128"/>
    </row>
    <row r="83" spans="1:12" ht="13.5" customHeight="1" thickBot="1" x14ac:dyDescent="0.25">
      <c r="A83" s="130" t="s">
        <v>202</v>
      </c>
      <c r="B83" s="131"/>
      <c r="C83" s="131"/>
      <c r="D83" s="131"/>
      <c r="E83" s="131"/>
      <c r="F83" s="131"/>
      <c r="G83" s="131"/>
      <c r="H83" s="131"/>
      <c r="I83" s="131"/>
      <c r="J83" s="131"/>
      <c r="K83" s="131"/>
      <c r="L83" s="132"/>
    </row>
  </sheetData>
  <mergeCells count="9">
    <mergeCell ref="A83:L83"/>
    <mergeCell ref="A78:L78"/>
    <mergeCell ref="A79:L79"/>
    <mergeCell ref="A82:L82"/>
    <mergeCell ref="A1:L1"/>
    <mergeCell ref="A2:L2"/>
    <mergeCell ref="A3:L3"/>
    <mergeCell ref="C4:G4"/>
    <mergeCell ref="H4:L4"/>
  </mergeCells>
  <printOptions horizontalCentered="1"/>
  <pageMargins left="0.5" right="0.5" top="0.5" bottom="0.5" header="0.3" footer="0.3"/>
  <pageSetup scale="77" fitToHeight="0" orientation="landscape" horizontalDpi="1200" verticalDpi="1200" r:id="rId1"/>
  <headerFooter>
    <oddHeader>&amp;COffice of Economic and Demographic Research</oddHeader>
    <oddFooter>&amp;LDecember 2017&amp;RPage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83"/>
  <sheetViews>
    <sheetView workbookViewId="0">
      <selection sqref="A1:L1"/>
    </sheetView>
  </sheetViews>
  <sheetFormatPr defaultRowHeight="12.75" x14ac:dyDescent="0.2"/>
  <cols>
    <col min="1" max="1" width="12.7109375" customWidth="1"/>
    <col min="2" max="2" width="15.7109375" customWidth="1"/>
    <col min="3" max="4" width="12.7109375" customWidth="1"/>
    <col min="5" max="5" width="15.7109375" customWidth="1"/>
    <col min="6" max="6" width="12.7109375" customWidth="1"/>
    <col min="7" max="7" width="15.7109375" customWidth="1"/>
    <col min="8" max="9" width="12.7109375" customWidth="1"/>
    <col min="10" max="10" width="14.7109375" customWidth="1"/>
    <col min="11" max="11" width="12.7109375" customWidth="1"/>
    <col min="12" max="12" width="15.7109375" customWidth="1"/>
  </cols>
  <sheetData>
    <row r="1" spans="1:12" ht="23.25" x14ac:dyDescent="0.35">
      <c r="A1" s="133" t="s">
        <v>81</v>
      </c>
      <c r="B1" s="134"/>
      <c r="C1" s="134"/>
      <c r="D1" s="134"/>
      <c r="E1" s="134"/>
      <c r="F1" s="134"/>
      <c r="G1" s="134"/>
      <c r="H1" s="134"/>
      <c r="I1" s="134"/>
      <c r="J1" s="134"/>
      <c r="K1" s="134"/>
      <c r="L1" s="135"/>
    </row>
    <row r="2" spans="1:12" ht="18" x14ac:dyDescent="0.25">
      <c r="A2" s="136" t="s">
        <v>83</v>
      </c>
      <c r="B2" s="137"/>
      <c r="C2" s="137"/>
      <c r="D2" s="137"/>
      <c r="E2" s="137"/>
      <c r="F2" s="137"/>
      <c r="G2" s="137"/>
      <c r="H2" s="137"/>
      <c r="I2" s="137"/>
      <c r="J2" s="137"/>
      <c r="K2" s="137"/>
      <c r="L2" s="138"/>
    </row>
    <row r="3" spans="1:12" ht="16.5" thickBot="1" x14ac:dyDescent="0.3">
      <c r="A3" s="139" t="s">
        <v>195</v>
      </c>
      <c r="B3" s="140"/>
      <c r="C3" s="140"/>
      <c r="D3" s="140"/>
      <c r="E3" s="140"/>
      <c r="F3" s="140"/>
      <c r="G3" s="140"/>
      <c r="H3" s="140"/>
      <c r="I3" s="140"/>
      <c r="J3" s="140"/>
      <c r="K3" s="140"/>
      <c r="L3" s="141"/>
    </row>
    <row r="4" spans="1:12" x14ac:dyDescent="0.2">
      <c r="A4" s="16"/>
      <c r="B4" s="17" t="s">
        <v>69</v>
      </c>
      <c r="C4" s="146" t="s">
        <v>77</v>
      </c>
      <c r="D4" s="147"/>
      <c r="E4" s="147"/>
      <c r="F4" s="147"/>
      <c r="G4" s="147"/>
      <c r="H4" s="148" t="s">
        <v>78</v>
      </c>
      <c r="I4" s="147"/>
      <c r="J4" s="147"/>
      <c r="K4" s="147"/>
      <c r="L4" s="149"/>
    </row>
    <row r="5" spans="1:12" x14ac:dyDescent="0.2">
      <c r="A5" s="18"/>
      <c r="B5" s="19" t="s">
        <v>1</v>
      </c>
      <c r="C5" s="19" t="s">
        <v>75</v>
      </c>
      <c r="D5" s="20"/>
      <c r="E5" s="21" t="s">
        <v>1</v>
      </c>
      <c r="F5" s="37"/>
      <c r="G5" s="22" t="s">
        <v>1</v>
      </c>
      <c r="H5" s="23" t="s">
        <v>75</v>
      </c>
      <c r="I5" s="21"/>
      <c r="J5" s="21" t="s">
        <v>79</v>
      </c>
      <c r="K5" s="21"/>
      <c r="L5" s="24" t="s">
        <v>79</v>
      </c>
    </row>
    <row r="6" spans="1:12" x14ac:dyDescent="0.2">
      <c r="A6" s="18"/>
      <c r="B6" s="19" t="s">
        <v>73</v>
      </c>
      <c r="C6" s="19" t="s">
        <v>76</v>
      </c>
      <c r="D6" s="25">
        <v>2017</v>
      </c>
      <c r="E6" s="19" t="s">
        <v>70</v>
      </c>
      <c r="F6" s="34" t="s">
        <v>72</v>
      </c>
      <c r="G6" s="25" t="s">
        <v>66</v>
      </c>
      <c r="H6" s="26" t="s">
        <v>76</v>
      </c>
      <c r="I6" s="19">
        <v>2017</v>
      </c>
      <c r="J6" s="19" t="s">
        <v>70</v>
      </c>
      <c r="K6" s="19" t="s">
        <v>72</v>
      </c>
      <c r="L6" s="27" t="s">
        <v>66</v>
      </c>
    </row>
    <row r="7" spans="1:12" ht="13.5" thickBot="1" x14ac:dyDescent="0.25">
      <c r="A7" s="28" t="s">
        <v>0</v>
      </c>
      <c r="B7" s="38" t="s">
        <v>68</v>
      </c>
      <c r="C7" s="29" t="s">
        <v>71</v>
      </c>
      <c r="D7" s="30" t="s">
        <v>71</v>
      </c>
      <c r="E7" s="29" t="s">
        <v>80</v>
      </c>
      <c r="F7" s="35" t="s">
        <v>71</v>
      </c>
      <c r="G7" s="30" t="s">
        <v>80</v>
      </c>
      <c r="H7" s="31" t="s">
        <v>71</v>
      </c>
      <c r="I7" s="29" t="s">
        <v>71</v>
      </c>
      <c r="J7" s="29" t="s">
        <v>80</v>
      </c>
      <c r="K7" s="29" t="s">
        <v>71</v>
      </c>
      <c r="L7" s="32" t="s">
        <v>80</v>
      </c>
    </row>
    <row r="8" spans="1:12" x14ac:dyDescent="0.2">
      <c r="A8" s="7" t="s">
        <v>2</v>
      </c>
      <c r="B8" s="8">
        <v>33602129</v>
      </c>
      <c r="C8" s="9">
        <v>3.5</v>
      </c>
      <c r="D8" s="3">
        <v>0.5</v>
      </c>
      <c r="E8" s="49">
        <f>(B8*D8)*0.75</f>
        <v>12600798.375</v>
      </c>
      <c r="F8" s="52">
        <f>(C8-D8)</f>
        <v>3</v>
      </c>
      <c r="G8" s="41">
        <f>((B8*3.5)*0.25)+((B8*F8)*0.75)</f>
        <v>105006653.125</v>
      </c>
      <c r="H8" s="14">
        <v>0.5</v>
      </c>
      <c r="I8" s="33">
        <v>0</v>
      </c>
      <c r="J8" s="39">
        <f>(B8*I8)</f>
        <v>0</v>
      </c>
      <c r="K8" s="3">
        <f>(H8-I8)</f>
        <v>0.5</v>
      </c>
      <c r="L8" s="42">
        <f>(B8*K8)</f>
        <v>16801064.5</v>
      </c>
    </row>
    <row r="9" spans="1:12" x14ac:dyDescent="0.2">
      <c r="A9" s="7" t="s">
        <v>3</v>
      </c>
      <c r="B9" s="48">
        <v>2220817</v>
      </c>
      <c r="C9" s="10">
        <v>2.5</v>
      </c>
      <c r="D9" s="2">
        <v>1</v>
      </c>
      <c r="E9" s="49">
        <f>(B9*D9)</f>
        <v>2220817</v>
      </c>
      <c r="F9" s="36">
        <f>(C9-D9)</f>
        <v>1.5</v>
      </c>
      <c r="G9" s="50">
        <f>(B9*F9)</f>
        <v>3331225.5</v>
      </c>
      <c r="H9" s="15">
        <v>0.5</v>
      </c>
      <c r="I9" s="10">
        <v>0</v>
      </c>
      <c r="J9" s="49">
        <f>(B9*I9)</f>
        <v>0</v>
      </c>
      <c r="K9" s="2">
        <f>(H9-I9)</f>
        <v>0.5</v>
      </c>
      <c r="L9" s="51">
        <f>(B9*K9)</f>
        <v>1110408.5</v>
      </c>
    </row>
    <row r="10" spans="1:12" x14ac:dyDescent="0.2">
      <c r="A10" s="7" t="s">
        <v>4</v>
      </c>
      <c r="B10" s="48">
        <v>42910536</v>
      </c>
      <c r="C10" s="10">
        <v>3</v>
      </c>
      <c r="D10" s="2">
        <v>0.5</v>
      </c>
      <c r="E10" s="49">
        <f>(B10*D10)*0.75</f>
        <v>16091451</v>
      </c>
      <c r="F10" s="36">
        <f t="shared" ref="F10:F73" si="0">(C10-D10)</f>
        <v>2.5</v>
      </c>
      <c r="G10" s="50">
        <f>((B10*3)*0.25)+((B10*F10)*0.75)</f>
        <v>112640157</v>
      </c>
      <c r="H10" s="15">
        <v>0.5</v>
      </c>
      <c r="I10" s="10">
        <v>0.5</v>
      </c>
      <c r="J10" s="49">
        <f t="shared" ref="J10:J73" si="1">(B10*I10)</f>
        <v>21455268</v>
      </c>
      <c r="K10" s="2">
        <f t="shared" ref="K10:K73" si="2">(H10-I10)</f>
        <v>0</v>
      </c>
      <c r="L10" s="51">
        <f t="shared" ref="L10:L73" si="3">(B10*K10)</f>
        <v>0</v>
      </c>
    </row>
    <row r="11" spans="1:12" x14ac:dyDescent="0.2">
      <c r="A11" s="7" t="s">
        <v>5</v>
      </c>
      <c r="B11" s="48">
        <v>3147812</v>
      </c>
      <c r="C11" s="10">
        <v>2.5</v>
      </c>
      <c r="D11" s="2">
        <v>1</v>
      </c>
      <c r="E11" s="49">
        <f t="shared" ref="E11:E73" si="4">(B11*D11)</f>
        <v>3147812</v>
      </c>
      <c r="F11" s="36">
        <f t="shared" si="0"/>
        <v>1.5</v>
      </c>
      <c r="G11" s="50">
        <f t="shared" ref="G11:G73" si="5">(B11*F11)</f>
        <v>4721718</v>
      </c>
      <c r="H11" s="15">
        <v>0.5</v>
      </c>
      <c r="I11" s="10">
        <v>0</v>
      </c>
      <c r="J11" s="49">
        <f t="shared" si="1"/>
        <v>0</v>
      </c>
      <c r="K11" s="2">
        <f t="shared" si="2"/>
        <v>0.5</v>
      </c>
      <c r="L11" s="51">
        <f t="shared" si="3"/>
        <v>1573906</v>
      </c>
    </row>
    <row r="12" spans="1:12" x14ac:dyDescent="0.2">
      <c r="A12" s="7" t="s">
        <v>6</v>
      </c>
      <c r="B12" s="48">
        <v>86538176</v>
      </c>
      <c r="C12" s="10">
        <v>3</v>
      </c>
      <c r="D12" s="2">
        <v>0.5</v>
      </c>
      <c r="E12" s="49">
        <f>(B12*D12)*0.75</f>
        <v>32451816</v>
      </c>
      <c r="F12" s="36">
        <f t="shared" si="0"/>
        <v>2.5</v>
      </c>
      <c r="G12" s="50">
        <f>((B12*3)*0.25)+((B12*F12)*0.75)</f>
        <v>227162712</v>
      </c>
      <c r="H12" s="15">
        <v>0.5</v>
      </c>
      <c r="I12" s="10">
        <v>0.5</v>
      </c>
      <c r="J12" s="49">
        <f t="shared" si="1"/>
        <v>43269088</v>
      </c>
      <c r="K12" s="2">
        <f t="shared" si="2"/>
        <v>0</v>
      </c>
      <c r="L12" s="51">
        <f t="shared" si="3"/>
        <v>0</v>
      </c>
    </row>
    <row r="13" spans="1:12" x14ac:dyDescent="0.2">
      <c r="A13" s="7" t="s">
        <v>7</v>
      </c>
      <c r="B13" s="48">
        <v>314725294</v>
      </c>
      <c r="C13" s="10">
        <v>3</v>
      </c>
      <c r="D13" s="2">
        <v>0</v>
      </c>
      <c r="E13" s="49">
        <f t="shared" si="4"/>
        <v>0</v>
      </c>
      <c r="F13" s="36">
        <f t="shared" si="0"/>
        <v>3</v>
      </c>
      <c r="G13" s="50">
        <f t="shared" si="5"/>
        <v>944175882</v>
      </c>
      <c r="H13" s="15">
        <v>0.5</v>
      </c>
      <c r="I13" s="10">
        <v>0</v>
      </c>
      <c r="J13" s="49">
        <f t="shared" si="1"/>
        <v>0</v>
      </c>
      <c r="K13" s="2">
        <f t="shared" si="2"/>
        <v>0.5</v>
      </c>
      <c r="L13" s="51">
        <f t="shared" si="3"/>
        <v>157362647</v>
      </c>
    </row>
    <row r="14" spans="1:12" x14ac:dyDescent="0.2">
      <c r="A14" s="7" t="s">
        <v>8</v>
      </c>
      <c r="B14" s="48">
        <v>875538</v>
      </c>
      <c r="C14" s="10">
        <v>2.5</v>
      </c>
      <c r="D14" s="2">
        <v>1</v>
      </c>
      <c r="E14" s="49">
        <f t="shared" si="4"/>
        <v>875538</v>
      </c>
      <c r="F14" s="36">
        <f t="shared" si="0"/>
        <v>1.5</v>
      </c>
      <c r="G14" s="50">
        <f t="shared" si="5"/>
        <v>1313307</v>
      </c>
      <c r="H14" s="15">
        <v>0.5</v>
      </c>
      <c r="I14" s="10">
        <v>0.5</v>
      </c>
      <c r="J14" s="49">
        <f t="shared" si="1"/>
        <v>437769</v>
      </c>
      <c r="K14" s="2">
        <f t="shared" si="2"/>
        <v>0</v>
      </c>
      <c r="L14" s="51">
        <f t="shared" si="3"/>
        <v>0</v>
      </c>
    </row>
    <row r="15" spans="1:12" x14ac:dyDescent="0.2">
      <c r="A15" s="7" t="s">
        <v>9</v>
      </c>
      <c r="B15" s="48">
        <v>27395198</v>
      </c>
      <c r="C15" s="10">
        <v>3</v>
      </c>
      <c r="D15" s="2">
        <v>1</v>
      </c>
      <c r="E15" s="49">
        <f t="shared" si="4"/>
        <v>27395198</v>
      </c>
      <c r="F15" s="36">
        <f t="shared" si="0"/>
        <v>2</v>
      </c>
      <c r="G15" s="50">
        <f t="shared" si="5"/>
        <v>54790396</v>
      </c>
      <c r="H15" s="15">
        <v>0.5</v>
      </c>
      <c r="I15" s="10">
        <v>0</v>
      </c>
      <c r="J15" s="49">
        <f t="shared" si="1"/>
        <v>0</v>
      </c>
      <c r="K15" s="2">
        <f t="shared" si="2"/>
        <v>0.5</v>
      </c>
      <c r="L15" s="51">
        <f t="shared" si="3"/>
        <v>13697599</v>
      </c>
    </row>
    <row r="16" spans="1:12" x14ac:dyDescent="0.2">
      <c r="A16" s="7" t="s">
        <v>10</v>
      </c>
      <c r="B16" s="48">
        <v>13440638</v>
      </c>
      <c r="C16" s="10">
        <v>3</v>
      </c>
      <c r="D16" s="2">
        <v>0</v>
      </c>
      <c r="E16" s="49">
        <f t="shared" si="4"/>
        <v>0</v>
      </c>
      <c r="F16" s="36">
        <f t="shared" si="0"/>
        <v>3</v>
      </c>
      <c r="G16" s="50">
        <f t="shared" si="5"/>
        <v>40321914</v>
      </c>
      <c r="H16" s="15">
        <v>0.5</v>
      </c>
      <c r="I16" s="10">
        <v>0</v>
      </c>
      <c r="J16" s="49">
        <f t="shared" si="1"/>
        <v>0</v>
      </c>
      <c r="K16" s="2">
        <f t="shared" si="2"/>
        <v>0.5</v>
      </c>
      <c r="L16" s="51">
        <f t="shared" si="3"/>
        <v>6720319</v>
      </c>
    </row>
    <row r="17" spans="1:12" x14ac:dyDescent="0.2">
      <c r="A17" s="7" t="s">
        <v>11</v>
      </c>
      <c r="B17" s="48">
        <v>23000506</v>
      </c>
      <c r="C17" s="10">
        <v>3</v>
      </c>
      <c r="D17" s="2">
        <v>1</v>
      </c>
      <c r="E17" s="49">
        <f t="shared" si="4"/>
        <v>23000506</v>
      </c>
      <c r="F17" s="36">
        <f t="shared" si="0"/>
        <v>2</v>
      </c>
      <c r="G17" s="50">
        <f t="shared" si="5"/>
        <v>46001012</v>
      </c>
      <c r="H17" s="15">
        <v>0.5</v>
      </c>
      <c r="I17" s="10">
        <v>0</v>
      </c>
      <c r="J17" s="49">
        <f t="shared" si="1"/>
        <v>0</v>
      </c>
      <c r="K17" s="2">
        <f t="shared" si="2"/>
        <v>0.5</v>
      </c>
      <c r="L17" s="51">
        <f t="shared" si="3"/>
        <v>11500253</v>
      </c>
    </row>
    <row r="18" spans="1:12" x14ac:dyDescent="0.2">
      <c r="A18" s="7" t="s">
        <v>12</v>
      </c>
      <c r="B18" s="53">
        <v>68356914</v>
      </c>
      <c r="C18" s="54">
        <v>2</v>
      </c>
      <c r="D18" s="2">
        <v>0</v>
      </c>
      <c r="E18" s="49">
        <f t="shared" si="4"/>
        <v>0</v>
      </c>
      <c r="F18" s="36">
        <f t="shared" si="0"/>
        <v>2</v>
      </c>
      <c r="G18" s="50">
        <f t="shared" si="5"/>
        <v>136713828</v>
      </c>
      <c r="H18" s="15">
        <v>0.5</v>
      </c>
      <c r="I18" s="10">
        <v>0</v>
      </c>
      <c r="J18" s="49">
        <f t="shared" si="1"/>
        <v>0</v>
      </c>
      <c r="K18" s="2">
        <f t="shared" si="2"/>
        <v>0.5</v>
      </c>
      <c r="L18" s="51">
        <f t="shared" si="3"/>
        <v>34178457</v>
      </c>
    </row>
    <row r="19" spans="1:12" x14ac:dyDescent="0.2">
      <c r="A19" s="7" t="s">
        <v>13</v>
      </c>
      <c r="B19" s="48">
        <v>9127077</v>
      </c>
      <c r="C19" s="10">
        <v>3</v>
      </c>
      <c r="D19" s="2">
        <v>1</v>
      </c>
      <c r="E19" s="49">
        <f t="shared" si="4"/>
        <v>9127077</v>
      </c>
      <c r="F19" s="36">
        <f t="shared" si="0"/>
        <v>2</v>
      </c>
      <c r="G19" s="50">
        <f t="shared" si="5"/>
        <v>18254154</v>
      </c>
      <c r="H19" s="15">
        <v>0.5</v>
      </c>
      <c r="I19" s="10">
        <v>0</v>
      </c>
      <c r="J19" s="49">
        <f t="shared" si="1"/>
        <v>0</v>
      </c>
      <c r="K19" s="2">
        <f t="shared" si="2"/>
        <v>0.5</v>
      </c>
      <c r="L19" s="51">
        <f t="shared" si="3"/>
        <v>4563538.5</v>
      </c>
    </row>
    <row r="20" spans="1:12" x14ac:dyDescent="0.2">
      <c r="A20" s="7" t="s">
        <v>86</v>
      </c>
      <c r="B20" s="48">
        <v>2904737</v>
      </c>
      <c r="C20" s="10">
        <v>2.5</v>
      </c>
      <c r="D20" s="2">
        <v>1.5</v>
      </c>
      <c r="E20" s="49">
        <f t="shared" si="4"/>
        <v>4357105.5</v>
      </c>
      <c r="F20" s="36">
        <f t="shared" si="0"/>
        <v>1</v>
      </c>
      <c r="G20" s="50">
        <f t="shared" si="5"/>
        <v>2904737</v>
      </c>
      <c r="H20" s="15">
        <v>0.5</v>
      </c>
      <c r="I20" s="10">
        <v>0</v>
      </c>
      <c r="J20" s="49">
        <f t="shared" si="1"/>
        <v>0</v>
      </c>
      <c r="K20" s="2">
        <f t="shared" si="2"/>
        <v>0.5</v>
      </c>
      <c r="L20" s="51">
        <f t="shared" si="3"/>
        <v>1452368.5</v>
      </c>
    </row>
    <row r="21" spans="1:12" x14ac:dyDescent="0.2">
      <c r="A21" s="7" t="s">
        <v>14</v>
      </c>
      <c r="B21" s="48">
        <v>970660</v>
      </c>
      <c r="C21" s="10">
        <v>2.5</v>
      </c>
      <c r="D21" s="2">
        <v>1</v>
      </c>
      <c r="E21" s="49">
        <f t="shared" si="4"/>
        <v>970660</v>
      </c>
      <c r="F21" s="36">
        <f t="shared" si="0"/>
        <v>1.5</v>
      </c>
      <c r="G21" s="50">
        <f t="shared" si="5"/>
        <v>1455990</v>
      </c>
      <c r="H21" s="15">
        <v>0.5</v>
      </c>
      <c r="I21" s="10">
        <v>0</v>
      </c>
      <c r="J21" s="49">
        <f t="shared" si="1"/>
        <v>0</v>
      </c>
      <c r="K21" s="2">
        <f t="shared" si="2"/>
        <v>0.5</v>
      </c>
      <c r="L21" s="51">
        <f t="shared" si="3"/>
        <v>485330</v>
      </c>
    </row>
    <row r="22" spans="1:12" x14ac:dyDescent="0.2">
      <c r="A22" s="7" t="s">
        <v>15</v>
      </c>
      <c r="B22" s="48">
        <v>162921922</v>
      </c>
      <c r="C22" s="10">
        <v>3</v>
      </c>
      <c r="D22" s="2">
        <v>1</v>
      </c>
      <c r="E22" s="49">
        <f t="shared" si="4"/>
        <v>162921922</v>
      </c>
      <c r="F22" s="36">
        <f t="shared" si="0"/>
        <v>2</v>
      </c>
      <c r="G22" s="50">
        <f t="shared" si="5"/>
        <v>325843844</v>
      </c>
      <c r="H22" s="15">
        <v>0.5</v>
      </c>
      <c r="I22" s="10">
        <v>0</v>
      </c>
      <c r="J22" s="49">
        <f t="shared" si="1"/>
        <v>0</v>
      </c>
      <c r="K22" s="2">
        <f t="shared" si="2"/>
        <v>0.5</v>
      </c>
      <c r="L22" s="51">
        <f t="shared" si="3"/>
        <v>81460961</v>
      </c>
    </row>
    <row r="23" spans="1:12" x14ac:dyDescent="0.2">
      <c r="A23" s="7" t="s">
        <v>16</v>
      </c>
      <c r="B23" s="48">
        <v>50615194</v>
      </c>
      <c r="C23" s="10">
        <v>3</v>
      </c>
      <c r="D23" s="2">
        <v>1</v>
      </c>
      <c r="E23" s="49">
        <f t="shared" si="4"/>
        <v>50615194</v>
      </c>
      <c r="F23" s="36">
        <f t="shared" si="0"/>
        <v>2</v>
      </c>
      <c r="G23" s="50">
        <f t="shared" si="5"/>
        <v>101230388</v>
      </c>
      <c r="H23" s="15">
        <v>0.5</v>
      </c>
      <c r="I23" s="10">
        <v>0.5</v>
      </c>
      <c r="J23" s="49">
        <f t="shared" si="1"/>
        <v>25307597</v>
      </c>
      <c r="K23" s="2">
        <f t="shared" si="2"/>
        <v>0</v>
      </c>
      <c r="L23" s="51">
        <f t="shared" si="3"/>
        <v>0</v>
      </c>
    </row>
    <row r="24" spans="1:12" x14ac:dyDescent="0.2">
      <c r="A24" s="7" t="s">
        <v>17</v>
      </c>
      <c r="B24" s="48">
        <v>11219810</v>
      </c>
      <c r="C24" s="10">
        <v>2</v>
      </c>
      <c r="D24" s="2">
        <v>0.5</v>
      </c>
      <c r="E24" s="49">
        <f t="shared" si="4"/>
        <v>5609905</v>
      </c>
      <c r="F24" s="36">
        <f t="shared" si="0"/>
        <v>1.5</v>
      </c>
      <c r="G24" s="50">
        <f t="shared" si="5"/>
        <v>16829715</v>
      </c>
      <c r="H24" s="15">
        <v>0.5</v>
      </c>
      <c r="I24" s="10">
        <v>0.5</v>
      </c>
      <c r="J24" s="49">
        <f t="shared" si="1"/>
        <v>5609905</v>
      </c>
      <c r="K24" s="2">
        <f t="shared" si="2"/>
        <v>0</v>
      </c>
      <c r="L24" s="51">
        <f t="shared" si="3"/>
        <v>0</v>
      </c>
    </row>
    <row r="25" spans="1:12" x14ac:dyDescent="0.2">
      <c r="A25" s="7" t="s">
        <v>18</v>
      </c>
      <c r="B25" s="48">
        <v>2110157</v>
      </c>
      <c r="C25" s="10">
        <v>3.5</v>
      </c>
      <c r="D25" s="2">
        <v>1</v>
      </c>
      <c r="E25" s="49">
        <f t="shared" si="4"/>
        <v>2110157</v>
      </c>
      <c r="F25" s="36">
        <f t="shared" si="0"/>
        <v>2.5</v>
      </c>
      <c r="G25" s="50">
        <f t="shared" si="5"/>
        <v>5275392.5</v>
      </c>
      <c r="H25" s="15">
        <v>0.5</v>
      </c>
      <c r="I25" s="10">
        <v>0</v>
      </c>
      <c r="J25" s="49">
        <f t="shared" si="1"/>
        <v>0</v>
      </c>
      <c r="K25" s="2">
        <f t="shared" si="2"/>
        <v>0.5</v>
      </c>
      <c r="L25" s="51">
        <f t="shared" si="3"/>
        <v>1055078.5</v>
      </c>
    </row>
    <row r="26" spans="1:12" x14ac:dyDescent="0.2">
      <c r="A26" s="7" t="s">
        <v>19</v>
      </c>
      <c r="B26" s="48">
        <v>3453678</v>
      </c>
      <c r="C26" s="10">
        <v>2.5</v>
      </c>
      <c r="D26" s="2">
        <v>1.5</v>
      </c>
      <c r="E26" s="49">
        <f t="shared" si="4"/>
        <v>5180517</v>
      </c>
      <c r="F26" s="36">
        <f t="shared" si="0"/>
        <v>1</v>
      </c>
      <c r="G26" s="50">
        <f t="shared" si="5"/>
        <v>3453678</v>
      </c>
      <c r="H26" s="15">
        <v>0.5</v>
      </c>
      <c r="I26" s="10">
        <v>0</v>
      </c>
      <c r="J26" s="49">
        <f t="shared" si="1"/>
        <v>0</v>
      </c>
      <c r="K26" s="2">
        <f t="shared" si="2"/>
        <v>0.5</v>
      </c>
      <c r="L26" s="51">
        <f t="shared" si="3"/>
        <v>1726839</v>
      </c>
    </row>
    <row r="27" spans="1:12" x14ac:dyDescent="0.2">
      <c r="A27" s="7" t="s">
        <v>20</v>
      </c>
      <c r="B27" s="48">
        <v>1032396</v>
      </c>
      <c r="C27" s="10">
        <v>2.5</v>
      </c>
      <c r="D27" s="2">
        <v>1</v>
      </c>
      <c r="E27" s="49">
        <f t="shared" si="4"/>
        <v>1032396</v>
      </c>
      <c r="F27" s="36">
        <f t="shared" si="0"/>
        <v>1.5</v>
      </c>
      <c r="G27" s="50">
        <f t="shared" si="5"/>
        <v>1548594</v>
      </c>
      <c r="H27" s="15">
        <v>0.5</v>
      </c>
      <c r="I27" s="10">
        <v>0</v>
      </c>
      <c r="J27" s="49">
        <f t="shared" si="1"/>
        <v>0</v>
      </c>
      <c r="K27" s="2">
        <f t="shared" si="2"/>
        <v>0.5</v>
      </c>
      <c r="L27" s="51">
        <f t="shared" si="3"/>
        <v>516198</v>
      </c>
    </row>
    <row r="28" spans="1:12" x14ac:dyDescent="0.2">
      <c r="A28" s="7" t="s">
        <v>21</v>
      </c>
      <c r="B28" s="48">
        <v>608240</v>
      </c>
      <c r="C28" s="10">
        <v>2.5</v>
      </c>
      <c r="D28" s="2">
        <v>1</v>
      </c>
      <c r="E28" s="49">
        <f t="shared" si="4"/>
        <v>608240</v>
      </c>
      <c r="F28" s="36">
        <f t="shared" si="0"/>
        <v>1.5</v>
      </c>
      <c r="G28" s="50">
        <f t="shared" si="5"/>
        <v>912360</v>
      </c>
      <c r="H28" s="15">
        <v>0.5</v>
      </c>
      <c r="I28" s="10">
        <v>0</v>
      </c>
      <c r="J28" s="49">
        <f t="shared" si="1"/>
        <v>0</v>
      </c>
      <c r="K28" s="2">
        <f t="shared" si="2"/>
        <v>0.5</v>
      </c>
      <c r="L28" s="51">
        <f t="shared" si="3"/>
        <v>304120</v>
      </c>
    </row>
    <row r="29" spans="1:12" x14ac:dyDescent="0.2">
      <c r="A29" s="7" t="s">
        <v>22</v>
      </c>
      <c r="B29" s="48">
        <v>1777593</v>
      </c>
      <c r="C29" s="10">
        <v>3.5</v>
      </c>
      <c r="D29" s="2">
        <v>1</v>
      </c>
      <c r="E29" s="49">
        <f t="shared" si="4"/>
        <v>1777593</v>
      </c>
      <c r="F29" s="36">
        <f t="shared" si="0"/>
        <v>2.5</v>
      </c>
      <c r="G29" s="50">
        <f t="shared" si="5"/>
        <v>4443982.5</v>
      </c>
      <c r="H29" s="15">
        <v>0.5</v>
      </c>
      <c r="I29" s="10">
        <v>0</v>
      </c>
      <c r="J29" s="49">
        <f t="shared" si="1"/>
        <v>0</v>
      </c>
      <c r="K29" s="2">
        <f t="shared" si="2"/>
        <v>0.5</v>
      </c>
      <c r="L29" s="51">
        <f t="shared" si="3"/>
        <v>888796.5</v>
      </c>
    </row>
    <row r="30" spans="1:12" x14ac:dyDescent="0.2">
      <c r="A30" s="7" t="s">
        <v>23</v>
      </c>
      <c r="B30" s="48">
        <v>1055489</v>
      </c>
      <c r="C30" s="10">
        <v>2.5</v>
      </c>
      <c r="D30" s="2">
        <v>1</v>
      </c>
      <c r="E30" s="49">
        <f t="shared" si="4"/>
        <v>1055489</v>
      </c>
      <c r="F30" s="36">
        <f t="shared" si="0"/>
        <v>1.5</v>
      </c>
      <c r="G30" s="50">
        <f t="shared" si="5"/>
        <v>1583233.5</v>
      </c>
      <c r="H30" s="15">
        <v>0.5</v>
      </c>
      <c r="I30" s="10">
        <v>0</v>
      </c>
      <c r="J30" s="49">
        <f t="shared" si="1"/>
        <v>0</v>
      </c>
      <c r="K30" s="2">
        <f t="shared" si="2"/>
        <v>0.5</v>
      </c>
      <c r="L30" s="51">
        <f t="shared" si="3"/>
        <v>527744.5</v>
      </c>
    </row>
    <row r="31" spans="1:12" x14ac:dyDescent="0.2">
      <c r="A31" s="7" t="s">
        <v>24</v>
      </c>
      <c r="B31" s="48">
        <v>1995621</v>
      </c>
      <c r="C31" s="10">
        <v>2.5</v>
      </c>
      <c r="D31" s="2">
        <v>1</v>
      </c>
      <c r="E31" s="49">
        <f t="shared" si="4"/>
        <v>1995621</v>
      </c>
      <c r="F31" s="36">
        <f t="shared" si="0"/>
        <v>1.5</v>
      </c>
      <c r="G31" s="50">
        <f t="shared" si="5"/>
        <v>2993431.5</v>
      </c>
      <c r="H31" s="15">
        <v>0.5</v>
      </c>
      <c r="I31" s="10">
        <v>0</v>
      </c>
      <c r="J31" s="49">
        <f t="shared" si="1"/>
        <v>0</v>
      </c>
      <c r="K31" s="2">
        <f t="shared" si="2"/>
        <v>0.5</v>
      </c>
      <c r="L31" s="51">
        <f t="shared" si="3"/>
        <v>997810.5</v>
      </c>
    </row>
    <row r="32" spans="1:12" x14ac:dyDescent="0.2">
      <c r="A32" s="7" t="s">
        <v>25</v>
      </c>
      <c r="B32" s="48">
        <v>3628622</v>
      </c>
      <c r="C32" s="10">
        <v>2.5</v>
      </c>
      <c r="D32" s="2">
        <v>1</v>
      </c>
      <c r="E32" s="49">
        <f t="shared" si="4"/>
        <v>3628622</v>
      </c>
      <c r="F32" s="36">
        <f t="shared" si="0"/>
        <v>1.5</v>
      </c>
      <c r="G32" s="50">
        <f t="shared" si="5"/>
        <v>5442933</v>
      </c>
      <c r="H32" s="15">
        <v>0.5</v>
      </c>
      <c r="I32" s="10">
        <v>0</v>
      </c>
      <c r="J32" s="49">
        <f t="shared" si="1"/>
        <v>0</v>
      </c>
      <c r="K32" s="2">
        <f t="shared" si="2"/>
        <v>0.5</v>
      </c>
      <c r="L32" s="51">
        <f t="shared" si="3"/>
        <v>1814311</v>
      </c>
    </row>
    <row r="33" spans="1:12" x14ac:dyDescent="0.2">
      <c r="A33" s="7" t="s">
        <v>26</v>
      </c>
      <c r="B33" s="48">
        <v>19599401</v>
      </c>
      <c r="C33" s="10">
        <v>3</v>
      </c>
      <c r="D33" s="2">
        <v>0</v>
      </c>
      <c r="E33" s="49">
        <f t="shared" si="4"/>
        <v>0</v>
      </c>
      <c r="F33" s="36">
        <f t="shared" si="0"/>
        <v>3</v>
      </c>
      <c r="G33" s="50">
        <f t="shared" si="5"/>
        <v>58798203</v>
      </c>
      <c r="H33" s="15">
        <v>0.5</v>
      </c>
      <c r="I33" s="10">
        <v>0.5</v>
      </c>
      <c r="J33" s="49">
        <f t="shared" si="1"/>
        <v>9799700.5</v>
      </c>
      <c r="K33" s="2">
        <f t="shared" si="2"/>
        <v>0</v>
      </c>
      <c r="L33" s="51">
        <f t="shared" si="3"/>
        <v>0</v>
      </c>
    </row>
    <row r="34" spans="1:12" x14ac:dyDescent="0.2">
      <c r="A34" s="7" t="s">
        <v>27</v>
      </c>
      <c r="B34" s="48">
        <v>11656385</v>
      </c>
      <c r="C34" s="10">
        <v>2</v>
      </c>
      <c r="D34" s="2">
        <v>1</v>
      </c>
      <c r="E34" s="49">
        <f t="shared" si="4"/>
        <v>11656385</v>
      </c>
      <c r="F34" s="36">
        <f t="shared" si="0"/>
        <v>1</v>
      </c>
      <c r="G34" s="50">
        <f t="shared" si="5"/>
        <v>11656385</v>
      </c>
      <c r="H34" s="15">
        <v>0.5</v>
      </c>
      <c r="I34" s="10">
        <v>0.5</v>
      </c>
      <c r="J34" s="49">
        <f>(B34*I34)*0.75</f>
        <v>4371144.375</v>
      </c>
      <c r="K34" s="2">
        <f t="shared" si="2"/>
        <v>0</v>
      </c>
      <c r="L34" s="51">
        <f>(B34*0.5)*0.25</f>
        <v>1457048.125</v>
      </c>
    </row>
    <row r="35" spans="1:12" x14ac:dyDescent="0.2">
      <c r="A35" s="7" t="s">
        <v>28</v>
      </c>
      <c r="B35" s="48">
        <v>251957093</v>
      </c>
      <c r="C35" s="10">
        <v>3</v>
      </c>
      <c r="D35" s="2">
        <v>1</v>
      </c>
      <c r="E35" s="49">
        <f t="shared" si="4"/>
        <v>251957093</v>
      </c>
      <c r="F35" s="36">
        <f t="shared" si="0"/>
        <v>2</v>
      </c>
      <c r="G35" s="50">
        <f t="shared" si="5"/>
        <v>503914186</v>
      </c>
      <c r="H35" s="15">
        <v>0.5</v>
      </c>
      <c r="I35" s="10">
        <v>0</v>
      </c>
      <c r="J35" s="49">
        <f t="shared" si="1"/>
        <v>0</v>
      </c>
      <c r="K35" s="2">
        <f t="shared" si="2"/>
        <v>0.5</v>
      </c>
      <c r="L35" s="51">
        <f t="shared" si="3"/>
        <v>125978546.5</v>
      </c>
    </row>
    <row r="36" spans="1:12" x14ac:dyDescent="0.2">
      <c r="A36" s="7" t="s">
        <v>29</v>
      </c>
      <c r="B36" s="48">
        <v>1198802</v>
      </c>
      <c r="C36" s="10">
        <v>2.5</v>
      </c>
      <c r="D36" s="2">
        <v>1</v>
      </c>
      <c r="E36" s="49">
        <f t="shared" si="4"/>
        <v>1198802</v>
      </c>
      <c r="F36" s="36">
        <f t="shared" si="0"/>
        <v>1.5</v>
      </c>
      <c r="G36" s="50">
        <f t="shared" si="5"/>
        <v>1798203</v>
      </c>
      <c r="H36" s="15">
        <v>0.5</v>
      </c>
      <c r="I36" s="10">
        <v>0</v>
      </c>
      <c r="J36" s="49">
        <f t="shared" si="1"/>
        <v>0</v>
      </c>
      <c r="K36" s="2">
        <f t="shared" si="2"/>
        <v>0.5</v>
      </c>
      <c r="L36" s="51">
        <f t="shared" si="3"/>
        <v>599401</v>
      </c>
    </row>
    <row r="37" spans="1:12" x14ac:dyDescent="0.2">
      <c r="A37" s="7" t="s">
        <v>30</v>
      </c>
      <c r="B37" s="48">
        <v>24035169</v>
      </c>
      <c r="C37" s="10">
        <v>2</v>
      </c>
      <c r="D37" s="2">
        <v>1</v>
      </c>
      <c r="E37" s="49">
        <f t="shared" si="4"/>
        <v>24035169</v>
      </c>
      <c r="F37" s="36">
        <f t="shared" si="0"/>
        <v>1</v>
      </c>
      <c r="G37" s="50">
        <f t="shared" si="5"/>
        <v>24035169</v>
      </c>
      <c r="H37" s="15">
        <v>0.5</v>
      </c>
      <c r="I37" s="10">
        <v>0</v>
      </c>
      <c r="J37" s="49">
        <f t="shared" si="1"/>
        <v>0</v>
      </c>
      <c r="K37" s="2">
        <f t="shared" si="2"/>
        <v>0.5</v>
      </c>
      <c r="L37" s="51">
        <f t="shared" si="3"/>
        <v>12017584.5</v>
      </c>
    </row>
    <row r="38" spans="1:12" x14ac:dyDescent="0.2">
      <c r="A38" s="7" t="s">
        <v>31</v>
      </c>
      <c r="B38" s="48">
        <v>4321759</v>
      </c>
      <c r="C38" s="10">
        <v>2</v>
      </c>
      <c r="D38" s="2">
        <v>1</v>
      </c>
      <c r="E38" s="49">
        <f t="shared" si="4"/>
        <v>4321759</v>
      </c>
      <c r="F38" s="36">
        <f t="shared" si="0"/>
        <v>1</v>
      </c>
      <c r="G38" s="50">
        <f t="shared" si="5"/>
        <v>4321759</v>
      </c>
      <c r="H38" s="15">
        <v>0.5</v>
      </c>
      <c r="I38" s="10">
        <v>0.5</v>
      </c>
      <c r="J38" s="49">
        <f t="shared" si="1"/>
        <v>2160879.5</v>
      </c>
      <c r="K38" s="2">
        <f t="shared" si="2"/>
        <v>0</v>
      </c>
      <c r="L38" s="51">
        <f t="shared" si="3"/>
        <v>0</v>
      </c>
    </row>
    <row r="39" spans="1:12" x14ac:dyDescent="0.2">
      <c r="A39" s="7" t="s">
        <v>32</v>
      </c>
      <c r="B39" s="48">
        <v>1101230</v>
      </c>
      <c r="C39" s="10">
        <v>2.5</v>
      </c>
      <c r="D39" s="2">
        <v>1</v>
      </c>
      <c r="E39" s="49">
        <f t="shared" si="4"/>
        <v>1101230</v>
      </c>
      <c r="F39" s="36">
        <f t="shared" si="0"/>
        <v>1.5</v>
      </c>
      <c r="G39" s="50">
        <f t="shared" si="5"/>
        <v>1651845</v>
      </c>
      <c r="H39" s="15">
        <v>0.5</v>
      </c>
      <c r="I39" s="10">
        <v>0</v>
      </c>
      <c r="J39" s="49">
        <f t="shared" si="1"/>
        <v>0</v>
      </c>
      <c r="K39" s="2">
        <f t="shared" si="2"/>
        <v>0.5</v>
      </c>
      <c r="L39" s="51">
        <f t="shared" si="3"/>
        <v>550615</v>
      </c>
    </row>
    <row r="40" spans="1:12" x14ac:dyDescent="0.2">
      <c r="A40" s="7" t="s">
        <v>33</v>
      </c>
      <c r="B40" s="48">
        <v>430150</v>
      </c>
      <c r="C40" s="10">
        <v>2.5</v>
      </c>
      <c r="D40" s="2">
        <v>1</v>
      </c>
      <c r="E40" s="49">
        <f t="shared" si="4"/>
        <v>430150</v>
      </c>
      <c r="F40" s="36">
        <f t="shared" si="0"/>
        <v>1.5</v>
      </c>
      <c r="G40" s="50">
        <f t="shared" si="5"/>
        <v>645225</v>
      </c>
      <c r="H40" s="15">
        <v>0.5</v>
      </c>
      <c r="I40" s="10">
        <v>0</v>
      </c>
      <c r="J40" s="49">
        <f t="shared" si="1"/>
        <v>0</v>
      </c>
      <c r="K40" s="2">
        <f t="shared" si="2"/>
        <v>0.5</v>
      </c>
      <c r="L40" s="51">
        <f t="shared" si="3"/>
        <v>215075</v>
      </c>
    </row>
    <row r="41" spans="1:12" x14ac:dyDescent="0.2">
      <c r="A41" s="7" t="s">
        <v>34</v>
      </c>
      <c r="B41" s="48">
        <v>44565485</v>
      </c>
      <c r="C41" s="10">
        <v>2</v>
      </c>
      <c r="D41" s="2">
        <v>1</v>
      </c>
      <c r="E41" s="49">
        <f t="shared" si="4"/>
        <v>44565485</v>
      </c>
      <c r="F41" s="36">
        <f t="shared" si="0"/>
        <v>1</v>
      </c>
      <c r="G41" s="50">
        <f t="shared" si="5"/>
        <v>44565485</v>
      </c>
      <c r="H41" s="15">
        <v>0.5</v>
      </c>
      <c r="I41" s="10">
        <v>0</v>
      </c>
      <c r="J41" s="49">
        <f t="shared" si="1"/>
        <v>0</v>
      </c>
      <c r="K41" s="2">
        <f t="shared" si="2"/>
        <v>0.5</v>
      </c>
      <c r="L41" s="51">
        <f t="shared" si="3"/>
        <v>22282742.5</v>
      </c>
    </row>
    <row r="42" spans="1:12" x14ac:dyDescent="0.2">
      <c r="A42" s="7" t="s">
        <v>35</v>
      </c>
      <c r="B42" s="48">
        <v>118063152</v>
      </c>
      <c r="C42" s="10">
        <v>3</v>
      </c>
      <c r="D42" s="2">
        <v>0</v>
      </c>
      <c r="E42" s="49">
        <f t="shared" si="4"/>
        <v>0</v>
      </c>
      <c r="F42" s="36">
        <f t="shared" si="0"/>
        <v>3</v>
      </c>
      <c r="G42" s="50">
        <f t="shared" si="5"/>
        <v>354189456</v>
      </c>
      <c r="H42" s="15">
        <v>0.5</v>
      </c>
      <c r="I42" s="10">
        <v>0</v>
      </c>
      <c r="J42" s="49">
        <f t="shared" si="1"/>
        <v>0</v>
      </c>
      <c r="K42" s="2">
        <f t="shared" si="2"/>
        <v>0.5</v>
      </c>
      <c r="L42" s="51">
        <f t="shared" si="3"/>
        <v>59031576</v>
      </c>
    </row>
    <row r="43" spans="1:12" x14ac:dyDescent="0.2">
      <c r="A43" s="7" t="s">
        <v>36</v>
      </c>
      <c r="B43" s="48">
        <v>43520453</v>
      </c>
      <c r="C43" s="10">
        <v>3.5</v>
      </c>
      <c r="D43" s="2">
        <v>1</v>
      </c>
      <c r="E43" s="49">
        <f t="shared" si="4"/>
        <v>43520453</v>
      </c>
      <c r="F43" s="36">
        <f t="shared" si="0"/>
        <v>2.5</v>
      </c>
      <c r="G43" s="50">
        <f t="shared" si="5"/>
        <v>108801132.5</v>
      </c>
      <c r="H43" s="15">
        <v>0.5</v>
      </c>
      <c r="I43" s="10">
        <v>0.5</v>
      </c>
      <c r="J43" s="49">
        <f t="shared" si="1"/>
        <v>21760226.5</v>
      </c>
      <c r="K43" s="2">
        <f t="shared" si="2"/>
        <v>0</v>
      </c>
      <c r="L43" s="51">
        <f t="shared" si="3"/>
        <v>0</v>
      </c>
    </row>
    <row r="44" spans="1:12" x14ac:dyDescent="0.2">
      <c r="A44" s="7" t="s">
        <v>37</v>
      </c>
      <c r="B44" s="48">
        <v>3777715</v>
      </c>
      <c r="C44" s="10">
        <v>2.5</v>
      </c>
      <c r="D44" s="2">
        <v>1</v>
      </c>
      <c r="E44" s="49">
        <f t="shared" si="4"/>
        <v>3777715</v>
      </c>
      <c r="F44" s="36">
        <f t="shared" si="0"/>
        <v>1.5</v>
      </c>
      <c r="G44" s="50">
        <f t="shared" si="5"/>
        <v>5666572.5</v>
      </c>
      <c r="H44" s="15">
        <v>0.5</v>
      </c>
      <c r="I44" s="10">
        <v>0</v>
      </c>
      <c r="J44" s="49">
        <f t="shared" si="1"/>
        <v>0</v>
      </c>
      <c r="K44" s="2">
        <f t="shared" si="2"/>
        <v>0.5</v>
      </c>
      <c r="L44" s="51">
        <f t="shared" si="3"/>
        <v>1888857.5</v>
      </c>
    </row>
    <row r="45" spans="1:12" x14ac:dyDescent="0.2">
      <c r="A45" s="7" t="s">
        <v>38</v>
      </c>
      <c r="B45" s="48">
        <v>359068</v>
      </c>
      <c r="C45" s="10">
        <v>2.5</v>
      </c>
      <c r="D45" s="2">
        <v>1.5</v>
      </c>
      <c r="E45" s="49">
        <f>((B45*1)*0.25)+((B45*1.5)*0.75)</f>
        <v>493718.5</v>
      </c>
      <c r="F45" s="36">
        <f t="shared" si="0"/>
        <v>1</v>
      </c>
      <c r="G45" s="50">
        <f>((B45*1.5)*0.25)+((B45*1)*0.75)</f>
        <v>403951.5</v>
      </c>
      <c r="H45" s="15">
        <v>0.5</v>
      </c>
      <c r="I45" s="10">
        <v>0.5</v>
      </c>
      <c r="J45" s="49">
        <f t="shared" si="1"/>
        <v>179534</v>
      </c>
      <c r="K45" s="2">
        <f t="shared" si="2"/>
        <v>0</v>
      </c>
      <c r="L45" s="51">
        <f t="shared" si="3"/>
        <v>0</v>
      </c>
    </row>
    <row r="46" spans="1:12" x14ac:dyDescent="0.2">
      <c r="A46" s="7" t="s">
        <v>39</v>
      </c>
      <c r="B46" s="48">
        <v>1234503</v>
      </c>
      <c r="C46" s="10">
        <v>1.5</v>
      </c>
      <c r="D46" s="2">
        <v>1.5</v>
      </c>
      <c r="E46" s="49">
        <f t="shared" si="4"/>
        <v>1851754.5</v>
      </c>
      <c r="F46" s="36">
        <f t="shared" si="0"/>
        <v>0</v>
      </c>
      <c r="G46" s="50">
        <f t="shared" si="5"/>
        <v>0</v>
      </c>
      <c r="H46" s="15">
        <v>0.5</v>
      </c>
      <c r="I46" s="10">
        <v>0</v>
      </c>
      <c r="J46" s="49">
        <f t="shared" si="1"/>
        <v>0</v>
      </c>
      <c r="K46" s="2">
        <f t="shared" si="2"/>
        <v>0.5</v>
      </c>
      <c r="L46" s="51">
        <f t="shared" si="3"/>
        <v>617251.5</v>
      </c>
    </row>
    <row r="47" spans="1:12" x14ac:dyDescent="0.2">
      <c r="A47" s="7" t="s">
        <v>40</v>
      </c>
      <c r="B47" s="48">
        <v>62350586</v>
      </c>
      <c r="C47" s="10">
        <v>3</v>
      </c>
      <c r="D47" s="2">
        <v>0.5</v>
      </c>
      <c r="E47" s="49">
        <f>(B47*D47)*0.75</f>
        <v>23381469.75</v>
      </c>
      <c r="F47" s="36">
        <f t="shared" si="0"/>
        <v>2.5</v>
      </c>
      <c r="G47" s="41">
        <f>((B47*3)*0.25)+((B47*F47)*0.75)</f>
        <v>163670288.25</v>
      </c>
      <c r="H47" s="15">
        <v>0.5</v>
      </c>
      <c r="I47" s="10">
        <v>0.5</v>
      </c>
      <c r="J47" s="49">
        <f t="shared" si="1"/>
        <v>31175293</v>
      </c>
      <c r="K47" s="2">
        <f t="shared" si="2"/>
        <v>0</v>
      </c>
      <c r="L47" s="51">
        <f t="shared" si="3"/>
        <v>0</v>
      </c>
    </row>
    <row r="48" spans="1:12" x14ac:dyDescent="0.2">
      <c r="A48" s="7" t="s">
        <v>41</v>
      </c>
      <c r="B48" s="48">
        <v>39146300</v>
      </c>
      <c r="C48" s="10">
        <v>2</v>
      </c>
      <c r="D48" s="2">
        <v>1</v>
      </c>
      <c r="E48" s="49">
        <f>(B48*D48)*0.75</f>
        <v>29359725</v>
      </c>
      <c r="F48" s="36">
        <f t="shared" si="0"/>
        <v>1</v>
      </c>
      <c r="G48" s="41">
        <f>((B48*2)*0.25)+((B48*F48)*0.75)</f>
        <v>48932875</v>
      </c>
      <c r="H48" s="15">
        <v>0.5</v>
      </c>
      <c r="I48" s="10">
        <v>0</v>
      </c>
      <c r="J48" s="49">
        <f t="shared" si="1"/>
        <v>0</v>
      </c>
      <c r="K48" s="2">
        <f t="shared" si="2"/>
        <v>0.5</v>
      </c>
      <c r="L48" s="51">
        <f t="shared" si="3"/>
        <v>19573150</v>
      </c>
    </row>
    <row r="49" spans="1:12" x14ac:dyDescent="0.2">
      <c r="A49" s="7" t="s">
        <v>42</v>
      </c>
      <c r="B49" s="48">
        <v>26272973</v>
      </c>
      <c r="C49" s="10">
        <v>2</v>
      </c>
      <c r="D49" s="2">
        <v>0</v>
      </c>
      <c r="E49" s="49">
        <f t="shared" si="4"/>
        <v>0</v>
      </c>
      <c r="F49" s="36">
        <f t="shared" si="0"/>
        <v>2</v>
      </c>
      <c r="G49" s="50">
        <f t="shared" si="5"/>
        <v>52545946</v>
      </c>
      <c r="H49" s="15">
        <v>0.5</v>
      </c>
      <c r="I49" s="10">
        <v>0</v>
      </c>
      <c r="J49" s="49">
        <f t="shared" si="1"/>
        <v>0</v>
      </c>
      <c r="K49" s="2">
        <f t="shared" si="2"/>
        <v>0.5</v>
      </c>
      <c r="L49" s="51">
        <f t="shared" si="3"/>
        <v>13136486.5</v>
      </c>
    </row>
    <row r="50" spans="1:12" x14ac:dyDescent="0.2">
      <c r="A50" s="7" t="s">
        <v>43</v>
      </c>
      <c r="B50" s="48">
        <v>524667570</v>
      </c>
      <c r="C50" s="10">
        <v>2</v>
      </c>
      <c r="D50" s="2">
        <v>1</v>
      </c>
      <c r="E50" s="49">
        <f t="shared" si="4"/>
        <v>524667570</v>
      </c>
      <c r="F50" s="36">
        <f t="shared" si="0"/>
        <v>1</v>
      </c>
      <c r="G50" s="50">
        <f t="shared" si="5"/>
        <v>524667570</v>
      </c>
      <c r="H50" s="15">
        <v>0.5</v>
      </c>
      <c r="I50" s="10">
        <v>0</v>
      </c>
      <c r="J50" s="49">
        <f t="shared" si="1"/>
        <v>0</v>
      </c>
      <c r="K50" s="2">
        <f t="shared" si="2"/>
        <v>0.5</v>
      </c>
      <c r="L50" s="51">
        <f t="shared" si="3"/>
        <v>262333785</v>
      </c>
    </row>
    <row r="51" spans="1:12" x14ac:dyDescent="0.2">
      <c r="A51" s="7" t="s">
        <v>44</v>
      </c>
      <c r="B51" s="48">
        <v>36700222</v>
      </c>
      <c r="C51" s="10">
        <v>2</v>
      </c>
      <c r="D51" s="2">
        <v>1</v>
      </c>
      <c r="E51" s="49">
        <f t="shared" si="4"/>
        <v>36700222</v>
      </c>
      <c r="F51" s="36">
        <f t="shared" si="0"/>
        <v>1</v>
      </c>
      <c r="G51" s="50">
        <f t="shared" si="5"/>
        <v>36700222</v>
      </c>
      <c r="H51" s="15">
        <v>0.5</v>
      </c>
      <c r="I51" s="10">
        <v>0.5</v>
      </c>
      <c r="J51" s="49">
        <f t="shared" si="1"/>
        <v>18350111</v>
      </c>
      <c r="K51" s="2">
        <f t="shared" si="2"/>
        <v>0</v>
      </c>
      <c r="L51" s="51">
        <f t="shared" si="3"/>
        <v>0</v>
      </c>
    </row>
    <row r="52" spans="1:12" x14ac:dyDescent="0.2">
      <c r="A52" s="7" t="s">
        <v>45</v>
      </c>
      <c r="B52" s="48">
        <v>11624728</v>
      </c>
      <c r="C52" s="10">
        <v>2</v>
      </c>
      <c r="D52" s="2">
        <v>1</v>
      </c>
      <c r="E52" s="49">
        <f t="shared" si="4"/>
        <v>11624728</v>
      </c>
      <c r="F52" s="36">
        <f t="shared" si="0"/>
        <v>1</v>
      </c>
      <c r="G52" s="50">
        <f t="shared" si="5"/>
        <v>11624728</v>
      </c>
      <c r="H52" s="15">
        <v>0.5</v>
      </c>
      <c r="I52" s="10">
        <v>0</v>
      </c>
      <c r="J52" s="49">
        <f t="shared" si="1"/>
        <v>0</v>
      </c>
      <c r="K52" s="2">
        <f t="shared" si="2"/>
        <v>0.5</v>
      </c>
      <c r="L52" s="51">
        <f t="shared" si="3"/>
        <v>5812364</v>
      </c>
    </row>
    <row r="53" spans="1:12" x14ac:dyDescent="0.2">
      <c r="A53" s="7" t="s">
        <v>46</v>
      </c>
      <c r="B53" s="48">
        <v>33687488</v>
      </c>
      <c r="C53" s="10">
        <v>3</v>
      </c>
      <c r="D53" s="2">
        <v>0</v>
      </c>
      <c r="E53" s="49">
        <f t="shared" si="4"/>
        <v>0</v>
      </c>
      <c r="F53" s="36">
        <f t="shared" si="0"/>
        <v>3</v>
      </c>
      <c r="G53" s="50">
        <f t="shared" si="5"/>
        <v>101062464</v>
      </c>
      <c r="H53" s="15">
        <v>0.5</v>
      </c>
      <c r="I53" s="10">
        <v>0</v>
      </c>
      <c r="J53" s="49">
        <f t="shared" si="1"/>
        <v>0</v>
      </c>
      <c r="K53" s="2">
        <f t="shared" si="2"/>
        <v>0.5</v>
      </c>
      <c r="L53" s="51">
        <f t="shared" si="3"/>
        <v>16843744</v>
      </c>
    </row>
    <row r="54" spans="1:12" x14ac:dyDescent="0.2">
      <c r="A54" s="7" t="s">
        <v>47</v>
      </c>
      <c r="B54" s="48">
        <v>5320038</v>
      </c>
      <c r="C54" s="10">
        <v>2.5</v>
      </c>
      <c r="D54" s="2">
        <v>1</v>
      </c>
      <c r="E54" s="49">
        <f t="shared" si="4"/>
        <v>5320038</v>
      </c>
      <c r="F54" s="36">
        <f t="shared" si="0"/>
        <v>1.5</v>
      </c>
      <c r="G54" s="50">
        <f t="shared" si="5"/>
        <v>7980057</v>
      </c>
      <c r="H54" s="15">
        <v>0.5</v>
      </c>
      <c r="I54" s="10">
        <v>0</v>
      </c>
      <c r="J54" s="49">
        <f t="shared" si="1"/>
        <v>0</v>
      </c>
      <c r="K54" s="2">
        <f t="shared" si="2"/>
        <v>0.5</v>
      </c>
      <c r="L54" s="51">
        <f t="shared" si="3"/>
        <v>2660019</v>
      </c>
    </row>
    <row r="55" spans="1:12" x14ac:dyDescent="0.2">
      <c r="A55" s="7" t="s">
        <v>48</v>
      </c>
      <c r="B55" s="48">
        <v>468670388</v>
      </c>
      <c r="C55" s="10">
        <v>3</v>
      </c>
      <c r="D55" s="2">
        <v>0</v>
      </c>
      <c r="E55" s="49">
        <f t="shared" si="4"/>
        <v>0</v>
      </c>
      <c r="F55" s="36">
        <f t="shared" si="0"/>
        <v>3</v>
      </c>
      <c r="G55" s="50">
        <f t="shared" si="5"/>
        <v>1406011164</v>
      </c>
      <c r="H55" s="15">
        <v>0.5</v>
      </c>
      <c r="I55" s="10">
        <v>0.5</v>
      </c>
      <c r="J55" s="49">
        <f t="shared" si="1"/>
        <v>234335194</v>
      </c>
      <c r="K55" s="2">
        <f t="shared" si="2"/>
        <v>0</v>
      </c>
      <c r="L55" s="51">
        <f t="shared" si="3"/>
        <v>0</v>
      </c>
    </row>
    <row r="56" spans="1:12" x14ac:dyDescent="0.2">
      <c r="A56" s="7" t="s">
        <v>49</v>
      </c>
      <c r="B56" s="48">
        <v>55725545</v>
      </c>
      <c r="C56" s="10">
        <v>3</v>
      </c>
      <c r="D56" s="2">
        <v>1</v>
      </c>
      <c r="E56" s="49">
        <f t="shared" si="4"/>
        <v>55725545</v>
      </c>
      <c r="F56" s="36">
        <f t="shared" si="0"/>
        <v>2</v>
      </c>
      <c r="G56" s="50">
        <f t="shared" si="5"/>
        <v>111451090</v>
      </c>
      <c r="H56" s="15">
        <v>0.5</v>
      </c>
      <c r="I56" s="10">
        <v>0.5</v>
      </c>
      <c r="J56" s="49">
        <f>(B56*I56)*0.75</f>
        <v>20897079.375</v>
      </c>
      <c r="K56" s="2">
        <f t="shared" si="2"/>
        <v>0</v>
      </c>
      <c r="L56" s="51">
        <f>(B56*0.5)*0.25</f>
        <v>6965693.125</v>
      </c>
    </row>
    <row r="57" spans="1:12" x14ac:dyDescent="0.2">
      <c r="A57" s="7" t="s">
        <v>50</v>
      </c>
      <c r="B57" s="48">
        <v>236323442</v>
      </c>
      <c r="C57" s="10">
        <v>3</v>
      </c>
      <c r="D57" s="2">
        <v>1</v>
      </c>
      <c r="E57" s="49">
        <f>(B57*D57)*0.75</f>
        <v>177242581.5</v>
      </c>
      <c r="F57" s="36">
        <f t="shared" si="0"/>
        <v>2</v>
      </c>
      <c r="G57" s="41">
        <f>((B57*3)*0.25)+((B57*F57)*0.75)</f>
        <v>531727744.5</v>
      </c>
      <c r="H57" s="15">
        <v>0.5</v>
      </c>
      <c r="I57" s="10">
        <v>0</v>
      </c>
      <c r="J57" s="49">
        <f t="shared" si="1"/>
        <v>0</v>
      </c>
      <c r="K57" s="2">
        <f t="shared" si="2"/>
        <v>0.5</v>
      </c>
      <c r="L57" s="51">
        <f t="shared" si="3"/>
        <v>118161721</v>
      </c>
    </row>
    <row r="58" spans="1:12" x14ac:dyDescent="0.2">
      <c r="A58" s="7" t="s">
        <v>51</v>
      </c>
      <c r="B58" s="48">
        <v>59977612</v>
      </c>
      <c r="C58" s="10">
        <v>3</v>
      </c>
      <c r="D58" s="2">
        <v>1</v>
      </c>
      <c r="E58" s="49">
        <f t="shared" si="4"/>
        <v>59977612</v>
      </c>
      <c r="F58" s="36">
        <f t="shared" si="0"/>
        <v>2</v>
      </c>
      <c r="G58" s="50">
        <f t="shared" si="5"/>
        <v>119955224</v>
      </c>
      <c r="H58" s="15">
        <v>0.5</v>
      </c>
      <c r="I58" s="10">
        <v>0</v>
      </c>
      <c r="J58" s="49">
        <f t="shared" si="1"/>
        <v>0</v>
      </c>
      <c r="K58" s="2">
        <f t="shared" si="2"/>
        <v>0.5</v>
      </c>
      <c r="L58" s="51">
        <f t="shared" si="3"/>
        <v>29988806</v>
      </c>
    </row>
    <row r="59" spans="1:12" x14ac:dyDescent="0.2">
      <c r="A59" s="7" t="s">
        <v>52</v>
      </c>
      <c r="B59" s="48">
        <v>162753647</v>
      </c>
      <c r="C59" s="10">
        <v>3</v>
      </c>
      <c r="D59" s="2">
        <v>1</v>
      </c>
      <c r="E59" s="49">
        <f t="shared" si="4"/>
        <v>162753647</v>
      </c>
      <c r="F59" s="36">
        <f t="shared" si="0"/>
        <v>2</v>
      </c>
      <c r="G59" s="50">
        <f t="shared" si="5"/>
        <v>325507294</v>
      </c>
      <c r="H59" s="15">
        <v>0.5</v>
      </c>
      <c r="I59" s="10">
        <v>0</v>
      </c>
      <c r="J59" s="49">
        <f t="shared" si="1"/>
        <v>0</v>
      </c>
      <c r="K59" s="2">
        <f t="shared" si="2"/>
        <v>0.5</v>
      </c>
      <c r="L59" s="51">
        <f t="shared" si="3"/>
        <v>81376823.5</v>
      </c>
    </row>
    <row r="60" spans="1:12" x14ac:dyDescent="0.2">
      <c r="A60" s="7" t="s">
        <v>53</v>
      </c>
      <c r="B60" s="48">
        <v>85763270</v>
      </c>
      <c r="C60" s="10">
        <v>3</v>
      </c>
      <c r="D60" s="2">
        <v>0.5</v>
      </c>
      <c r="E60" s="49">
        <f t="shared" si="4"/>
        <v>42881635</v>
      </c>
      <c r="F60" s="36">
        <f t="shared" si="0"/>
        <v>2.5</v>
      </c>
      <c r="G60" s="50">
        <f t="shared" si="5"/>
        <v>214408175</v>
      </c>
      <c r="H60" s="15">
        <v>0.5</v>
      </c>
      <c r="I60" s="10">
        <v>0.5</v>
      </c>
      <c r="J60" s="49">
        <f t="shared" si="1"/>
        <v>42881635</v>
      </c>
      <c r="K60" s="2">
        <f t="shared" si="2"/>
        <v>0</v>
      </c>
      <c r="L60" s="51">
        <f t="shared" si="3"/>
        <v>0</v>
      </c>
    </row>
    <row r="61" spans="1:12" x14ac:dyDescent="0.2">
      <c r="A61" s="7" t="s">
        <v>54</v>
      </c>
      <c r="B61" s="48">
        <v>6802425</v>
      </c>
      <c r="C61" s="10">
        <v>2</v>
      </c>
      <c r="D61" s="2">
        <v>1</v>
      </c>
      <c r="E61" s="49">
        <f t="shared" si="4"/>
        <v>6802425</v>
      </c>
      <c r="F61" s="36">
        <f t="shared" si="0"/>
        <v>1</v>
      </c>
      <c r="G61" s="50">
        <f t="shared" si="5"/>
        <v>6802425</v>
      </c>
      <c r="H61" s="15">
        <v>0.5</v>
      </c>
      <c r="I61" s="10">
        <v>0</v>
      </c>
      <c r="J61" s="49">
        <f t="shared" si="1"/>
        <v>0</v>
      </c>
      <c r="K61" s="2">
        <f t="shared" si="2"/>
        <v>0.5</v>
      </c>
      <c r="L61" s="51">
        <f t="shared" si="3"/>
        <v>3401212.5</v>
      </c>
    </row>
    <row r="62" spans="1:12" x14ac:dyDescent="0.2">
      <c r="A62" s="7" t="s">
        <v>84</v>
      </c>
      <c r="B62" s="48">
        <v>32954452</v>
      </c>
      <c r="C62" s="10">
        <v>2</v>
      </c>
      <c r="D62" s="2">
        <v>0</v>
      </c>
      <c r="E62" s="49">
        <f t="shared" si="4"/>
        <v>0</v>
      </c>
      <c r="F62" s="36">
        <f t="shared" si="0"/>
        <v>2</v>
      </c>
      <c r="G62" s="50">
        <f t="shared" si="5"/>
        <v>65908904</v>
      </c>
      <c r="H62" s="15">
        <v>0.5</v>
      </c>
      <c r="I62" s="10">
        <v>0.5</v>
      </c>
      <c r="J62" s="49">
        <f t="shared" si="1"/>
        <v>16477226</v>
      </c>
      <c r="K62" s="2">
        <f t="shared" si="2"/>
        <v>0</v>
      </c>
      <c r="L62" s="51">
        <f t="shared" si="3"/>
        <v>0</v>
      </c>
    </row>
    <row r="63" spans="1:12" x14ac:dyDescent="0.2">
      <c r="A63" s="7" t="s">
        <v>85</v>
      </c>
      <c r="B63" s="48">
        <v>33649370</v>
      </c>
      <c r="C63" s="10">
        <v>2</v>
      </c>
      <c r="D63" s="2">
        <v>0</v>
      </c>
      <c r="E63" s="49">
        <f t="shared" si="4"/>
        <v>0</v>
      </c>
      <c r="F63" s="36">
        <f t="shared" si="0"/>
        <v>2</v>
      </c>
      <c r="G63" s="50">
        <f t="shared" si="5"/>
        <v>67298740</v>
      </c>
      <c r="H63" s="15">
        <v>0.5</v>
      </c>
      <c r="I63" s="10">
        <v>0.5</v>
      </c>
      <c r="J63" s="49">
        <f t="shared" si="1"/>
        <v>16824685</v>
      </c>
      <c r="K63" s="2">
        <f t="shared" si="2"/>
        <v>0</v>
      </c>
      <c r="L63" s="51">
        <f t="shared" si="3"/>
        <v>0</v>
      </c>
    </row>
    <row r="64" spans="1:12" x14ac:dyDescent="0.2">
      <c r="A64" s="7" t="s">
        <v>55</v>
      </c>
      <c r="B64" s="48">
        <v>17805723</v>
      </c>
      <c r="C64" s="10">
        <v>3</v>
      </c>
      <c r="D64" s="2">
        <v>0.5</v>
      </c>
      <c r="E64" s="49">
        <f>(B64*D64)*0.75</f>
        <v>6677146.125</v>
      </c>
      <c r="F64" s="36">
        <f t="shared" si="0"/>
        <v>2.5</v>
      </c>
      <c r="G64" s="41">
        <f>((B64*3)*0.25)+((B64*F64)*0.75)</f>
        <v>46740022.875</v>
      </c>
      <c r="H64" s="15">
        <v>0.5</v>
      </c>
      <c r="I64" s="10">
        <v>0.5</v>
      </c>
      <c r="J64" s="49">
        <f t="shared" si="1"/>
        <v>8902861.5</v>
      </c>
      <c r="K64" s="2">
        <f t="shared" si="2"/>
        <v>0</v>
      </c>
      <c r="L64" s="51">
        <f t="shared" si="3"/>
        <v>0</v>
      </c>
    </row>
    <row r="65" spans="1:12" x14ac:dyDescent="0.2">
      <c r="A65" s="7" t="s">
        <v>56</v>
      </c>
      <c r="B65" s="48">
        <v>77957321</v>
      </c>
      <c r="C65" s="10">
        <v>3</v>
      </c>
      <c r="D65" s="2">
        <v>1</v>
      </c>
      <c r="E65" s="49">
        <f t="shared" si="4"/>
        <v>77957321</v>
      </c>
      <c r="F65" s="36">
        <f t="shared" si="0"/>
        <v>2</v>
      </c>
      <c r="G65" s="50">
        <f t="shared" si="5"/>
        <v>155914642</v>
      </c>
      <c r="H65" s="15">
        <v>0.5</v>
      </c>
      <c r="I65" s="10">
        <v>0</v>
      </c>
      <c r="J65" s="49">
        <f t="shared" si="1"/>
        <v>0</v>
      </c>
      <c r="K65" s="2">
        <f t="shared" si="2"/>
        <v>0.5</v>
      </c>
      <c r="L65" s="51">
        <f t="shared" si="3"/>
        <v>38978660.5</v>
      </c>
    </row>
    <row r="66" spans="1:12" x14ac:dyDescent="0.2">
      <c r="A66" s="7" t="s">
        <v>57</v>
      </c>
      <c r="B66" s="48">
        <v>80538735</v>
      </c>
      <c r="C66" s="10">
        <v>3</v>
      </c>
      <c r="D66" s="2">
        <v>1</v>
      </c>
      <c r="E66" s="49">
        <f t="shared" si="4"/>
        <v>80538735</v>
      </c>
      <c r="F66" s="36">
        <f t="shared" si="0"/>
        <v>2</v>
      </c>
      <c r="G66" s="50">
        <f t="shared" si="5"/>
        <v>161077470</v>
      </c>
      <c r="H66" s="15">
        <v>0.5</v>
      </c>
      <c r="I66" s="10">
        <v>0</v>
      </c>
      <c r="J66" s="49">
        <f t="shared" si="1"/>
        <v>0</v>
      </c>
      <c r="K66" s="2">
        <f t="shared" si="2"/>
        <v>0.5</v>
      </c>
      <c r="L66" s="51">
        <f t="shared" si="3"/>
        <v>40269367.5</v>
      </c>
    </row>
    <row r="67" spans="1:12" x14ac:dyDescent="0.2">
      <c r="A67" s="7" t="s">
        <v>58</v>
      </c>
      <c r="B67" s="48">
        <v>13913830</v>
      </c>
      <c r="C67" s="10">
        <v>2</v>
      </c>
      <c r="D67" s="2">
        <v>1</v>
      </c>
      <c r="E67" s="49">
        <f t="shared" si="4"/>
        <v>13913830</v>
      </c>
      <c r="F67" s="36">
        <f t="shared" si="0"/>
        <v>1</v>
      </c>
      <c r="G67" s="50">
        <f t="shared" si="5"/>
        <v>13913830</v>
      </c>
      <c r="H67" s="15">
        <v>0.5</v>
      </c>
      <c r="I67" s="10">
        <v>0</v>
      </c>
      <c r="J67" s="49">
        <f t="shared" si="1"/>
        <v>0</v>
      </c>
      <c r="K67" s="2">
        <f t="shared" si="2"/>
        <v>0.5</v>
      </c>
      <c r="L67" s="51">
        <f t="shared" si="3"/>
        <v>6956915</v>
      </c>
    </row>
    <row r="68" spans="1:12" x14ac:dyDescent="0.2">
      <c r="A68" s="7" t="s">
        <v>59</v>
      </c>
      <c r="B68" s="48">
        <v>4272032</v>
      </c>
      <c r="C68" s="10">
        <v>2.5</v>
      </c>
      <c r="D68" s="2">
        <v>1</v>
      </c>
      <c r="E68" s="49">
        <f t="shared" si="4"/>
        <v>4272032</v>
      </c>
      <c r="F68" s="36">
        <f t="shared" si="0"/>
        <v>1.5</v>
      </c>
      <c r="G68" s="50">
        <f t="shared" si="5"/>
        <v>6408048</v>
      </c>
      <c r="H68" s="15">
        <v>0.5</v>
      </c>
      <c r="I68" s="10">
        <v>0</v>
      </c>
      <c r="J68" s="49">
        <f t="shared" si="1"/>
        <v>0</v>
      </c>
      <c r="K68" s="2">
        <f t="shared" si="2"/>
        <v>0.5</v>
      </c>
      <c r="L68" s="51">
        <f t="shared" si="3"/>
        <v>2136016</v>
      </c>
    </row>
    <row r="69" spans="1:12" x14ac:dyDescent="0.2">
      <c r="A69" s="7" t="s">
        <v>60</v>
      </c>
      <c r="B69" s="48">
        <v>2418918</v>
      </c>
      <c r="C69" s="10">
        <v>2.5</v>
      </c>
      <c r="D69" s="2">
        <v>1</v>
      </c>
      <c r="E69" s="49">
        <f t="shared" si="4"/>
        <v>2418918</v>
      </c>
      <c r="F69" s="36">
        <f t="shared" si="0"/>
        <v>1.5</v>
      </c>
      <c r="G69" s="50">
        <f t="shared" si="5"/>
        <v>3628377</v>
      </c>
      <c r="H69" s="15">
        <v>0.5</v>
      </c>
      <c r="I69" s="10">
        <v>0</v>
      </c>
      <c r="J69" s="49">
        <f t="shared" si="1"/>
        <v>0</v>
      </c>
      <c r="K69" s="2">
        <f t="shared" si="2"/>
        <v>0.5</v>
      </c>
      <c r="L69" s="51">
        <f t="shared" si="3"/>
        <v>1209459</v>
      </c>
    </row>
    <row r="70" spans="1:12" x14ac:dyDescent="0.2">
      <c r="A70" s="7" t="s">
        <v>61</v>
      </c>
      <c r="B70" s="48">
        <v>700346</v>
      </c>
      <c r="C70" s="10">
        <v>2.5</v>
      </c>
      <c r="D70" s="2">
        <v>1</v>
      </c>
      <c r="E70" s="49">
        <f t="shared" si="4"/>
        <v>700346</v>
      </c>
      <c r="F70" s="36">
        <f t="shared" si="0"/>
        <v>1.5</v>
      </c>
      <c r="G70" s="50">
        <f t="shared" si="5"/>
        <v>1050519</v>
      </c>
      <c r="H70" s="15">
        <v>0.5</v>
      </c>
      <c r="I70" s="10">
        <v>0</v>
      </c>
      <c r="J70" s="49">
        <f t="shared" si="1"/>
        <v>0</v>
      </c>
      <c r="K70" s="2">
        <f t="shared" si="2"/>
        <v>0.5</v>
      </c>
      <c r="L70" s="51">
        <f t="shared" si="3"/>
        <v>350173</v>
      </c>
    </row>
    <row r="71" spans="1:12" x14ac:dyDescent="0.2">
      <c r="A71" s="7" t="s">
        <v>62</v>
      </c>
      <c r="B71" s="48">
        <v>82088909</v>
      </c>
      <c r="C71" s="10">
        <v>3</v>
      </c>
      <c r="D71" s="2">
        <v>0</v>
      </c>
      <c r="E71" s="49">
        <f t="shared" si="4"/>
        <v>0</v>
      </c>
      <c r="F71" s="36">
        <f t="shared" si="0"/>
        <v>3</v>
      </c>
      <c r="G71" s="50">
        <f t="shared" si="5"/>
        <v>246266727</v>
      </c>
      <c r="H71" s="15">
        <v>0.5</v>
      </c>
      <c r="I71" s="10">
        <v>0.5</v>
      </c>
      <c r="J71" s="49">
        <f t="shared" si="1"/>
        <v>41044454.5</v>
      </c>
      <c r="K71" s="2">
        <f t="shared" si="2"/>
        <v>0</v>
      </c>
      <c r="L71" s="51">
        <f t="shared" si="3"/>
        <v>0</v>
      </c>
    </row>
    <row r="72" spans="1:12" x14ac:dyDescent="0.2">
      <c r="A72" s="7" t="s">
        <v>63</v>
      </c>
      <c r="B72" s="48">
        <v>2396495</v>
      </c>
      <c r="C72" s="10">
        <v>3.5</v>
      </c>
      <c r="D72" s="2">
        <v>1</v>
      </c>
      <c r="E72" s="49">
        <f t="shared" si="4"/>
        <v>2396495</v>
      </c>
      <c r="F72" s="36">
        <f t="shared" si="0"/>
        <v>2.5</v>
      </c>
      <c r="G72" s="50">
        <f t="shared" si="5"/>
        <v>5991237.5</v>
      </c>
      <c r="H72" s="15">
        <v>0.5</v>
      </c>
      <c r="I72" s="10">
        <v>0</v>
      </c>
      <c r="J72" s="49">
        <f t="shared" si="1"/>
        <v>0</v>
      </c>
      <c r="K72" s="2">
        <f t="shared" si="2"/>
        <v>0.5</v>
      </c>
      <c r="L72" s="51">
        <f t="shared" si="3"/>
        <v>1198247.5</v>
      </c>
    </row>
    <row r="73" spans="1:12" x14ac:dyDescent="0.2">
      <c r="A73" s="7" t="s">
        <v>64</v>
      </c>
      <c r="B73" s="48">
        <v>22171956</v>
      </c>
      <c r="C73" s="10">
        <v>3</v>
      </c>
      <c r="D73" s="2">
        <v>1</v>
      </c>
      <c r="E73" s="49">
        <f t="shared" si="4"/>
        <v>22171956</v>
      </c>
      <c r="F73" s="36">
        <f t="shared" si="0"/>
        <v>2</v>
      </c>
      <c r="G73" s="50">
        <f t="shared" si="5"/>
        <v>44343912</v>
      </c>
      <c r="H73" s="15">
        <v>0.5</v>
      </c>
      <c r="I73" s="10">
        <v>0</v>
      </c>
      <c r="J73" s="49">
        <f t="shared" si="1"/>
        <v>0</v>
      </c>
      <c r="K73" s="2">
        <f t="shared" si="2"/>
        <v>0.5</v>
      </c>
      <c r="L73" s="51">
        <f t="shared" si="3"/>
        <v>11085978</v>
      </c>
    </row>
    <row r="74" spans="1:12" x14ac:dyDescent="0.2">
      <c r="A74" s="7" t="s">
        <v>65</v>
      </c>
      <c r="B74" s="48">
        <v>1931043</v>
      </c>
      <c r="C74" s="10">
        <v>2.5</v>
      </c>
      <c r="D74" s="2">
        <v>1</v>
      </c>
      <c r="E74" s="49">
        <f>(B74*D74)</f>
        <v>1931043</v>
      </c>
      <c r="F74" s="36">
        <f>(C74-D74)</f>
        <v>1.5</v>
      </c>
      <c r="G74" s="50">
        <f>(B74*F74)</f>
        <v>2896564.5</v>
      </c>
      <c r="H74" s="15">
        <v>0.5</v>
      </c>
      <c r="I74" s="10">
        <v>0</v>
      </c>
      <c r="J74" s="49">
        <f>(B74*I74)</f>
        <v>0</v>
      </c>
      <c r="K74" s="2">
        <f>(H74-I74)</f>
        <v>0.5</v>
      </c>
      <c r="L74" s="51">
        <f>(B74*K74)</f>
        <v>965521.5</v>
      </c>
    </row>
    <row r="75" spans="1:12" x14ac:dyDescent="0.2">
      <c r="A75" s="7" t="s">
        <v>82</v>
      </c>
      <c r="B75" s="11">
        <f>SUM(B8:B74)</f>
        <v>3584040483</v>
      </c>
      <c r="C75" s="12"/>
      <c r="D75" s="1"/>
      <c r="E75" s="40">
        <f>SUM(E8:E74)</f>
        <v>2107099169.25</v>
      </c>
      <c r="F75" s="1"/>
      <c r="G75" s="40">
        <f>SUM(G8:G74)</f>
        <v>7773285070.75</v>
      </c>
      <c r="H75" s="13"/>
      <c r="I75" s="1"/>
      <c r="J75" s="40">
        <f>SUM(J8:J74)</f>
        <v>565239651.25</v>
      </c>
      <c r="K75" s="1"/>
      <c r="L75" s="43">
        <f>SUM(L8:L74)</f>
        <v>1226780590.25</v>
      </c>
    </row>
    <row r="76" spans="1:12" x14ac:dyDescent="0.2">
      <c r="A76" s="4"/>
      <c r="B76" s="5"/>
      <c r="C76" s="5"/>
      <c r="D76" s="5"/>
      <c r="E76" s="5"/>
      <c r="F76" s="5"/>
      <c r="G76" s="5"/>
      <c r="H76" s="5"/>
      <c r="I76" s="5"/>
      <c r="J76" s="44"/>
      <c r="K76" s="5"/>
      <c r="L76" s="6"/>
    </row>
    <row r="77" spans="1:12" x14ac:dyDescent="0.2">
      <c r="A77" s="4" t="s">
        <v>67</v>
      </c>
      <c r="B77" s="5"/>
      <c r="C77" s="5"/>
      <c r="D77" s="5"/>
      <c r="E77" s="5"/>
      <c r="F77" s="5"/>
      <c r="G77" s="5"/>
      <c r="H77" s="5"/>
      <c r="I77" s="5"/>
      <c r="J77" s="5"/>
      <c r="K77" s="5"/>
      <c r="L77" s="6"/>
    </row>
    <row r="78" spans="1:12" ht="38.25" customHeight="1" x14ac:dyDescent="0.2">
      <c r="A78" s="126" t="s">
        <v>196</v>
      </c>
      <c r="B78" s="127"/>
      <c r="C78" s="127"/>
      <c r="D78" s="127"/>
      <c r="E78" s="127"/>
      <c r="F78" s="127"/>
      <c r="G78" s="127"/>
      <c r="H78" s="127"/>
      <c r="I78" s="127"/>
      <c r="J78" s="127"/>
      <c r="K78" s="127"/>
      <c r="L78" s="128"/>
    </row>
    <row r="79" spans="1:12" ht="12.75" customHeight="1" x14ac:dyDescent="0.2">
      <c r="A79" s="126" t="s">
        <v>198</v>
      </c>
      <c r="B79" s="127"/>
      <c r="C79" s="127"/>
      <c r="D79" s="127"/>
      <c r="E79" s="127"/>
      <c r="F79" s="127"/>
      <c r="G79" s="127"/>
      <c r="H79" s="127"/>
      <c r="I79" s="127"/>
      <c r="J79" s="127"/>
      <c r="K79" s="127"/>
      <c r="L79" s="128"/>
    </row>
    <row r="80" spans="1:12" ht="12.75" customHeight="1" x14ac:dyDescent="0.2">
      <c r="A80" s="45"/>
      <c r="B80" s="46"/>
      <c r="C80" s="46"/>
      <c r="D80" s="46"/>
      <c r="E80" s="46"/>
      <c r="F80" s="46"/>
      <c r="G80" s="46"/>
      <c r="H80" s="46"/>
      <c r="I80" s="46"/>
      <c r="J80" s="46"/>
      <c r="K80" s="46"/>
      <c r="L80" s="47"/>
    </row>
    <row r="81" spans="1:12" ht="12.75" customHeight="1" x14ac:dyDescent="0.2">
      <c r="A81" s="4" t="s">
        <v>74</v>
      </c>
      <c r="B81" s="5"/>
      <c r="C81" s="5"/>
      <c r="D81" s="5"/>
      <c r="E81" s="5"/>
      <c r="F81" s="5"/>
      <c r="G81" s="5"/>
      <c r="H81" s="5"/>
      <c r="I81" s="5"/>
      <c r="J81" s="5"/>
      <c r="K81" s="5"/>
      <c r="L81" s="6"/>
    </row>
    <row r="82" spans="1:12" ht="12.75" customHeight="1" x14ac:dyDescent="0.2">
      <c r="A82" s="126" t="s">
        <v>199</v>
      </c>
      <c r="B82" s="129"/>
      <c r="C82" s="129"/>
      <c r="D82" s="129"/>
      <c r="E82" s="129"/>
      <c r="F82" s="129"/>
      <c r="G82" s="129"/>
      <c r="H82" s="129"/>
      <c r="I82" s="129"/>
      <c r="J82" s="129"/>
      <c r="K82" s="129"/>
      <c r="L82" s="128"/>
    </row>
    <row r="83" spans="1:12" ht="13.5" customHeight="1" thickBot="1" x14ac:dyDescent="0.25">
      <c r="A83" s="130" t="s">
        <v>197</v>
      </c>
      <c r="B83" s="131"/>
      <c r="C83" s="131"/>
      <c r="D83" s="131"/>
      <c r="E83" s="131"/>
      <c r="F83" s="131"/>
      <c r="G83" s="131"/>
      <c r="H83" s="131"/>
      <c r="I83" s="131"/>
      <c r="J83" s="131"/>
      <c r="K83" s="131"/>
      <c r="L83" s="132"/>
    </row>
  </sheetData>
  <mergeCells count="9">
    <mergeCell ref="A83:L83"/>
    <mergeCell ref="A78:L78"/>
    <mergeCell ref="A79:L79"/>
    <mergeCell ref="A82:L82"/>
    <mergeCell ref="A1:L1"/>
    <mergeCell ref="A2:L2"/>
    <mergeCell ref="A3:L3"/>
    <mergeCell ref="C4:G4"/>
    <mergeCell ref="H4:L4"/>
  </mergeCells>
  <printOptions horizontalCentered="1"/>
  <pageMargins left="0.5" right="0.5" top="0.5" bottom="0.5" header="0.3" footer="0.3"/>
  <pageSetup scale="77" fitToHeight="0" orientation="landscape" horizontalDpi="1200" verticalDpi="1200" r:id="rId1"/>
  <headerFooter>
    <oddHeader>&amp;COffice of Economic and Demographic Research</oddHeader>
    <oddFooter>&amp;LMarch 2017&amp;RPage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42</vt:i4>
      </vt:variant>
    </vt:vector>
  </HeadingPairs>
  <TitlesOfParts>
    <vt:vector size="63" baseType="lpstr">
      <vt:lpstr>2024-25</vt:lpstr>
      <vt:lpstr>2023-24</vt:lpstr>
      <vt:lpstr>2022-23</vt:lpstr>
      <vt:lpstr>2021-22</vt:lpstr>
      <vt:lpstr>2020-21</vt:lpstr>
      <vt:lpstr>2019-20</vt:lpstr>
      <vt:lpstr>2018-19</vt:lpstr>
      <vt:lpstr>2017-18</vt:lpstr>
      <vt:lpstr>2016-17</vt:lpstr>
      <vt:lpstr>2015-16</vt:lpstr>
      <vt:lpstr>2014-15</vt:lpstr>
      <vt:lpstr>2013-14</vt:lpstr>
      <vt:lpstr>2012-13</vt:lpstr>
      <vt:lpstr>2011-12</vt:lpstr>
      <vt:lpstr>2010-11</vt:lpstr>
      <vt:lpstr>2009-10</vt:lpstr>
      <vt:lpstr>2008-09</vt:lpstr>
      <vt:lpstr>2007-08</vt:lpstr>
      <vt:lpstr>2006-07</vt:lpstr>
      <vt:lpstr>2005-06</vt:lpstr>
      <vt:lpstr>2004-05</vt:lpstr>
      <vt:lpstr>'2004-05'!Print_Area</vt:lpstr>
      <vt:lpstr>'2005-06'!Print_Area</vt:lpstr>
      <vt:lpstr>'2006-07'!Print_Area</vt:lpstr>
      <vt:lpstr>'2007-08'!Print_Area</vt:lpstr>
      <vt:lpstr>'2008-09'!Print_Area</vt:lpstr>
      <vt:lpstr>'2009-10'!Print_Area</vt:lpstr>
      <vt:lpstr>'2010-11'!Print_Area</vt:lpstr>
      <vt:lpstr>'2011-12'!Print_Area</vt:lpstr>
      <vt:lpstr>'2012-13'!Print_Area</vt:lpstr>
      <vt:lpstr>'2013-14'!Print_Area</vt:lpstr>
      <vt:lpstr>'2014-15'!Print_Area</vt:lpstr>
      <vt:lpstr>'2015-16'!Print_Area</vt:lpstr>
      <vt:lpstr>'2016-17'!Print_Area</vt:lpstr>
      <vt:lpstr>'2017-18'!Print_Area</vt:lpstr>
      <vt:lpstr>'2018-19'!Print_Area</vt:lpstr>
      <vt:lpstr>'2019-20'!Print_Area</vt:lpstr>
      <vt:lpstr>'2020-21'!Print_Area</vt:lpstr>
      <vt:lpstr>'2021-22'!Print_Area</vt:lpstr>
      <vt:lpstr>'2022-23'!Print_Area</vt:lpstr>
      <vt:lpstr>'2023-24'!Print_Area</vt:lpstr>
      <vt:lpstr>'2024-25'!Print_Area</vt:lpstr>
      <vt:lpstr>'2004-05'!Print_Titles</vt:lpstr>
      <vt:lpstr>'2005-06'!Print_Titles</vt:lpstr>
      <vt:lpstr>'2006-07'!Print_Titles</vt:lpstr>
      <vt:lpstr>'2007-08'!Print_Titles</vt:lpstr>
      <vt:lpstr>'2008-09'!Print_Titles</vt:lpstr>
      <vt:lpstr>'2009-10'!Print_Titles</vt:lpstr>
      <vt:lpstr>'2010-11'!Print_Titles</vt:lpstr>
      <vt:lpstr>'2011-12'!Print_Titles</vt:lpstr>
      <vt:lpstr>'2012-13'!Print_Titles</vt:lpstr>
      <vt:lpstr>'2013-14'!Print_Titles</vt:lpstr>
      <vt:lpstr>'2014-15'!Print_Titles</vt:lpstr>
      <vt:lpstr>'2015-16'!Print_Titles</vt:lpstr>
      <vt:lpstr>'2016-17'!Print_Titles</vt:lpstr>
      <vt:lpstr>'2017-18'!Print_Titles</vt:lpstr>
      <vt:lpstr>'2018-19'!Print_Titles</vt:lpstr>
      <vt:lpstr>'2019-20'!Print_Titles</vt:lpstr>
      <vt:lpstr>'2020-21'!Print_Titles</vt:lpstr>
      <vt:lpstr>'2021-22'!Print_Titles</vt:lpstr>
      <vt:lpstr>'2022-23'!Print_Titles</vt:lpstr>
      <vt:lpstr>'2023-24'!Print_Titles</vt:lpstr>
      <vt:lpstr>'2024-25'!Print_Titles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2025-01-09T16:47:29Z</cp:lastPrinted>
  <dcterms:created xsi:type="dcterms:W3CDTF">2000-09-14T13:26:58Z</dcterms:created>
  <dcterms:modified xsi:type="dcterms:W3CDTF">2025-01-09T16:51:57Z</dcterms:modified>
</cp:coreProperties>
</file>